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mc:AlternateContent xmlns:mc="http://schemas.openxmlformats.org/markup-compatibility/2006">
    <mc:Choice Requires="x15">
      <x15ac:absPath xmlns:x15ac="http://schemas.microsoft.com/office/spreadsheetml/2010/11/ac" url="C:\Users\sMartin4\Desktop\"/>
    </mc:Choice>
  </mc:AlternateContent>
  <xr:revisionPtr revIDLastSave="0" documentId="8_{3B34171A-CAA7-4ACC-96AF-2BAC827DC697}" xr6:coauthVersionLast="47" xr6:coauthVersionMax="47" xr10:uidLastSave="{00000000-0000-0000-0000-000000000000}"/>
  <bookViews>
    <workbookView xWindow="-120" yWindow="-120" windowWidth="29040" windowHeight="15720" tabRatio="789" firstSheet="1" activeTab="1" xr2:uid="{00000000-000D-0000-FFFF-FFFF00000000}"/>
  </bookViews>
  <sheets>
    <sheet name="Lists" sheetId="80" state="hidden" r:id="rId1"/>
    <sheet name="Introduction" sheetId="78" r:id="rId2"/>
    <sheet name="Contents" sheetId="1" r:id="rId3"/>
    <sheet name="Validation" sheetId="79" r:id="rId4"/>
    <sheet name="Section 1 &gt;&gt;" sheetId="142" r:id="rId5"/>
    <sheet name="1A" sheetId="143" r:id="rId6"/>
    <sheet name="1B" sheetId="144" r:id="rId7"/>
    <sheet name="1C" sheetId="145" r:id="rId8"/>
    <sheet name="1D" sheetId="146" r:id="rId9"/>
    <sheet name="1E" sheetId="147" r:id="rId10"/>
    <sheet name="1F" sheetId="148" r:id="rId11"/>
    <sheet name="Section 2 &gt;&gt; " sheetId="175" r:id="rId12"/>
    <sheet name="2A" sheetId="176" r:id="rId13"/>
    <sheet name="2B" sheetId="177" r:id="rId14"/>
    <sheet name="2C" sheetId="178" r:id="rId15"/>
    <sheet name="2D" sheetId="179" r:id="rId16"/>
    <sheet name="2E" sheetId="180" r:id="rId17"/>
    <sheet name="2F" sheetId="181" r:id="rId18"/>
    <sheet name="2G" sheetId="182" r:id="rId19"/>
    <sheet name="2H" sheetId="183" r:id="rId20"/>
    <sheet name="2I" sheetId="184" r:id="rId21"/>
    <sheet name="2J" sheetId="185" r:id="rId22"/>
    <sheet name="2K" sheetId="186" r:id="rId23"/>
    <sheet name="2L" sheetId="187" r:id="rId24"/>
    <sheet name="2M" sheetId="188" r:id="rId25"/>
    <sheet name="2N" sheetId="189" r:id="rId26"/>
    <sheet name="2O" sheetId="190" r:id="rId27"/>
    <sheet name="Section 4 &gt;&gt;" sheetId="35" r:id="rId28"/>
    <sheet name="4A" sheetId="83" r:id="rId29"/>
    <sheet name="4B" sheetId="37" r:id="rId30"/>
    <sheet name="4C" sheetId="101" r:id="rId31"/>
    <sheet name="4D" sheetId="84" r:id="rId32"/>
    <sheet name="4E" sheetId="85" r:id="rId33"/>
    <sheet name="4F" sheetId="86" r:id="rId34"/>
    <sheet name="4G" sheetId="87" r:id="rId35"/>
    <sheet name="4H" sheetId="113" r:id="rId36"/>
    <sheet name="4I" sheetId="114" r:id="rId37"/>
    <sheet name="4J" sheetId="88" r:id="rId38"/>
    <sheet name="4K" sheetId="98" r:id="rId39"/>
    <sheet name="4L" sheetId="89" r:id="rId40"/>
    <sheet name="4M" sheetId="90" r:id="rId41"/>
    <sheet name="4N" sheetId="102" r:id="rId42"/>
    <sheet name="4O" sheetId="103" r:id="rId43"/>
    <sheet name="4P" sheetId="104" r:id="rId44"/>
    <sheet name="4Q" sheetId="99" r:id="rId45"/>
    <sheet name="4R" sheetId="97" r:id="rId46"/>
    <sheet name="Section 5 &gt;&gt;" sheetId="154" r:id="rId47"/>
    <sheet name="5A" sheetId="152" r:id="rId48"/>
    <sheet name="5B" sheetId="153" r:id="rId49"/>
    <sheet name="Section 6 &gt;&gt;" sheetId="156" r:id="rId50"/>
    <sheet name="6A" sheetId="158" r:id="rId51"/>
    <sheet name="6B" sheetId="159" r:id="rId52"/>
    <sheet name="6C" sheetId="160" r:id="rId53"/>
    <sheet name="6D" sheetId="161" r:id="rId54"/>
    <sheet name="Section 7 &gt;&gt;" sheetId="155" r:id="rId55"/>
    <sheet name="7A" sheetId="170" r:id="rId56"/>
    <sheet name="7B" sheetId="171" r:id="rId57"/>
    <sheet name="7C" sheetId="172" r:id="rId58"/>
    <sheet name="7D" sheetId="173" r:id="rId59"/>
    <sheet name="7E" sheetId="174" r:id="rId60"/>
    <sheet name="Section 8 &gt;&gt;" sheetId="191" r:id="rId61"/>
    <sheet name="8A" sheetId="192" r:id="rId62"/>
    <sheet name="8B" sheetId="193" r:id="rId63"/>
    <sheet name="8C" sheetId="194" r:id="rId64"/>
    <sheet name="8D" sheetId="195" r:id="rId65"/>
    <sheet name="Section 9 &gt;&gt;" sheetId="196" r:id="rId66"/>
    <sheet name="9A" sheetId="197" r:id="rId67"/>
    <sheet name="Small Co return &gt;&gt;" sheetId="198" r:id="rId68"/>
    <sheet name="S1" sheetId="199" r:id="rId69"/>
    <sheet name="S2" sheetId="200" r:id="rId70"/>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2">Contents!$B$2:$C$2</definedName>
    <definedName name="_Order1">255</definedName>
    <definedName name="_Order2">255</definedName>
    <definedName name="Anglian_Water">Lists!$H$5:$H$61</definedName>
    <definedName name="Dŵr_Cymru">Lists!$P$5:$P$34</definedName>
    <definedName name="F" localSheetId="28">{"bal",#N/A,FALSE,"working papers";"income",#N/A,FALSE,"working papers"}</definedName>
    <definedName name="F" localSheetId="30">{"bal",#N/A,FALSE,"working papers";"income",#N/A,FALSE,"working papers"}</definedName>
    <definedName name="F" localSheetId="31">{"bal",#N/A,FALSE,"working papers";"income",#N/A,FALSE,"working papers"}</definedName>
    <definedName name="F" localSheetId="32">{"bal",#N/A,FALSE,"working papers";"income",#N/A,FALSE,"working papers"}</definedName>
    <definedName name="F" localSheetId="33">{"bal",#N/A,FALSE,"working papers";"income",#N/A,FALSE,"working papers"}</definedName>
    <definedName name="F" localSheetId="34">{"bal",#N/A,FALSE,"working papers";"income",#N/A,FALSE,"working papers"}</definedName>
    <definedName name="F" localSheetId="35">{"bal",#N/A,FALSE,"working papers";"income",#N/A,FALSE,"working papers"}</definedName>
    <definedName name="F" localSheetId="36">{"bal",#N/A,FALSE,"working papers";"income",#N/A,FALSE,"working papers"}</definedName>
    <definedName name="F" localSheetId="37">{"bal",#N/A,FALSE,"working papers";"income",#N/A,FALSE,"working papers"}</definedName>
    <definedName name="F" localSheetId="38">{"bal",#N/A,FALSE,"working papers";"income",#N/A,FALSE,"working papers"}</definedName>
    <definedName name="F" localSheetId="39">{"bal",#N/A,FALSE,"working papers";"income",#N/A,FALSE,"working papers"}</definedName>
    <definedName name="F" localSheetId="40">{"bal",#N/A,FALSE,"working papers";"income",#N/A,FALSE,"working papers"}</definedName>
    <definedName name="F" localSheetId="41">{"bal",#N/A,FALSE,"working papers";"income",#N/A,FALSE,"working papers"}</definedName>
    <definedName name="F" localSheetId="42">{"bal",#N/A,FALSE,"working papers";"income",#N/A,FALSE,"working papers"}</definedName>
    <definedName name="F" localSheetId="43">{"bal",#N/A,FALSE,"working papers";"income",#N/A,FALSE,"working papers"}</definedName>
    <definedName name="F" localSheetId="44">{"bal",#N/A,FALSE,"working papers";"income",#N/A,FALSE,"working papers"}</definedName>
    <definedName name="F" localSheetId="45">{"bal",#N/A,FALSE,"working papers";"income",#N/A,FALSE,"working papers"}</definedName>
    <definedName name="F" localSheetId="47" hidden="1">{"bal",#N/A,FALSE,"working papers";"income",#N/A,FALSE,"working papers"}</definedName>
    <definedName name="F" localSheetId="48" hidden="1">{"bal",#N/A,FALSE,"working papers";"income",#N/A,FALSE,"working papers"}</definedName>
    <definedName name="F" localSheetId="50" hidden="1">{"bal",#N/A,FALSE,"working papers";"income",#N/A,FALSE,"working papers"}</definedName>
    <definedName name="F" localSheetId="51" hidden="1">{"bal",#N/A,FALSE,"working papers";"income",#N/A,FALSE,"working papers"}</definedName>
    <definedName name="F" localSheetId="52" hidden="1">{"bal",#N/A,FALSE,"working papers";"income",#N/A,FALSE,"working papers"}</definedName>
    <definedName name="F" localSheetId="53" hidden="1">{"bal",#N/A,FALSE,"working papers";"income",#N/A,FALSE,"working papers"}</definedName>
    <definedName name="F" localSheetId="55" hidden="1">{"bal",#N/A,FALSE,"working papers";"income",#N/A,FALSE,"working papers"}</definedName>
    <definedName name="F" localSheetId="56" hidden="1">{"bal",#N/A,FALSE,"working papers";"income",#N/A,FALSE,"working papers"}</definedName>
    <definedName name="F" localSheetId="57" hidden="1">{"bal",#N/A,FALSE,"working papers";"income",#N/A,FALSE,"working papers"}</definedName>
    <definedName name="F" localSheetId="58" hidden="1">{"bal",#N/A,FALSE,"working papers";"income",#N/A,FALSE,"working papers"}</definedName>
    <definedName name="F" localSheetId="62" hidden="1">{"bal",#N/A,FALSE,"working papers";"income",#N/A,FALSE,"working papers"}</definedName>
    <definedName name="F" localSheetId="63" hidden="1">{"bal",#N/A,FALSE,"working papers";"income",#N/A,FALSE,"working papers"}</definedName>
    <definedName name="F" localSheetId="66" hidden="1">{"bal",#N/A,FALSE,"working papers";"income",#N/A,FALSE,"working papers"}</definedName>
    <definedName name="F" localSheetId="69" hidden="1">{"bal",#N/A,FALSE,"working papers";"income",#N/A,FALSE,"working papers"}</definedName>
    <definedName name="F">{"bal",#N/A,FALSE,"working papers";"income",#N/A,FALSE,"working papers"}</definedName>
    <definedName name="fdraf" localSheetId="28">{"bal",#N/A,FALSE,"working papers";"income",#N/A,FALSE,"working papers"}</definedName>
    <definedName name="fdraf" localSheetId="30">{"bal",#N/A,FALSE,"working papers";"income",#N/A,FALSE,"working papers"}</definedName>
    <definedName name="fdraf" localSheetId="31">{"bal",#N/A,FALSE,"working papers";"income",#N/A,FALSE,"working papers"}</definedName>
    <definedName name="fdraf" localSheetId="32">{"bal",#N/A,FALSE,"working papers";"income",#N/A,FALSE,"working papers"}</definedName>
    <definedName name="fdraf" localSheetId="33">{"bal",#N/A,FALSE,"working papers";"income",#N/A,FALSE,"working papers"}</definedName>
    <definedName name="fdraf" localSheetId="34">{"bal",#N/A,FALSE,"working papers";"income",#N/A,FALSE,"working papers"}</definedName>
    <definedName name="fdraf" localSheetId="35">{"bal",#N/A,FALSE,"working papers";"income",#N/A,FALSE,"working papers"}</definedName>
    <definedName name="fdraf" localSheetId="36">{"bal",#N/A,FALSE,"working papers";"income",#N/A,FALSE,"working papers"}</definedName>
    <definedName name="fdraf" localSheetId="37">{"bal",#N/A,FALSE,"working papers";"income",#N/A,FALSE,"working papers"}</definedName>
    <definedName name="fdraf" localSheetId="38">{"bal",#N/A,FALSE,"working papers";"income",#N/A,FALSE,"working papers"}</definedName>
    <definedName name="fdraf" localSheetId="39">{"bal",#N/A,FALSE,"working papers";"income",#N/A,FALSE,"working papers"}</definedName>
    <definedName name="fdraf" localSheetId="40">{"bal",#N/A,FALSE,"working papers";"income",#N/A,FALSE,"working papers"}</definedName>
    <definedName name="fdraf" localSheetId="41">{"bal",#N/A,FALSE,"working papers";"income",#N/A,FALSE,"working papers"}</definedName>
    <definedName name="fdraf" localSheetId="42">{"bal",#N/A,FALSE,"working papers";"income",#N/A,FALSE,"working papers"}</definedName>
    <definedName name="fdraf" localSheetId="43">{"bal",#N/A,FALSE,"working papers";"income",#N/A,FALSE,"working papers"}</definedName>
    <definedName name="fdraf" localSheetId="44">{"bal",#N/A,FALSE,"working papers";"income",#N/A,FALSE,"working papers"}</definedName>
    <definedName name="fdraf" localSheetId="45">{"bal",#N/A,FALSE,"working papers";"income",#N/A,FALSE,"working papers"}</definedName>
    <definedName name="fdraf" localSheetId="47" hidden="1">{"bal",#N/A,FALSE,"working papers";"income",#N/A,FALSE,"working papers"}</definedName>
    <definedName name="fdraf" localSheetId="48" hidden="1">{"bal",#N/A,FALSE,"working papers";"income",#N/A,FALSE,"working papers"}</definedName>
    <definedName name="fdraf" localSheetId="50" hidden="1">{"bal",#N/A,FALSE,"working papers";"income",#N/A,FALSE,"working papers"}</definedName>
    <definedName name="fdraf" localSheetId="51" hidden="1">{"bal",#N/A,FALSE,"working papers";"income",#N/A,FALSE,"working papers"}</definedName>
    <definedName name="fdraf" localSheetId="52" hidden="1">{"bal",#N/A,FALSE,"working papers";"income",#N/A,FALSE,"working papers"}</definedName>
    <definedName name="fdraf" localSheetId="53" hidden="1">{"bal",#N/A,FALSE,"working papers";"income",#N/A,FALSE,"working papers"}</definedName>
    <definedName name="fdraf" localSheetId="55" hidden="1">{"bal",#N/A,FALSE,"working papers";"income",#N/A,FALSE,"working papers"}</definedName>
    <definedName name="fdraf" localSheetId="56" hidden="1">{"bal",#N/A,FALSE,"working papers";"income",#N/A,FALSE,"working papers"}</definedName>
    <definedName name="fdraf" localSheetId="57" hidden="1">{"bal",#N/A,FALSE,"working papers";"income",#N/A,FALSE,"working papers"}</definedName>
    <definedName name="fdraf" localSheetId="58" hidden="1">{"bal",#N/A,FALSE,"working papers";"income",#N/A,FALSE,"working papers"}</definedName>
    <definedName name="fdraf" localSheetId="62" hidden="1">{"bal",#N/A,FALSE,"working papers";"income",#N/A,FALSE,"working papers"}</definedName>
    <definedName name="fdraf" localSheetId="63" hidden="1">{"bal",#N/A,FALSE,"working papers";"income",#N/A,FALSE,"working papers"}</definedName>
    <definedName name="fdraf" localSheetId="66" hidden="1">{"bal",#N/A,FALSE,"working papers";"income",#N/A,FALSE,"working papers"}</definedName>
    <definedName name="fdraf" localSheetId="69" hidden="1">{"bal",#N/A,FALSE,"working papers";"income",#N/A,FALSE,"working papers"}</definedName>
    <definedName name="fdraf">{"bal",#N/A,FALSE,"working papers";"income",#N/A,FALSE,"working papers"}</definedName>
    <definedName name="Fdraft" localSheetId="28">{"bal",#N/A,FALSE,"working papers";"income",#N/A,FALSE,"working papers"}</definedName>
    <definedName name="Fdraft" localSheetId="30">{"bal",#N/A,FALSE,"working papers";"income",#N/A,FALSE,"working papers"}</definedName>
    <definedName name="Fdraft" localSheetId="31">{"bal",#N/A,FALSE,"working papers";"income",#N/A,FALSE,"working papers"}</definedName>
    <definedName name="Fdraft" localSheetId="32">{"bal",#N/A,FALSE,"working papers";"income",#N/A,FALSE,"working papers"}</definedName>
    <definedName name="Fdraft" localSheetId="33">{"bal",#N/A,FALSE,"working papers";"income",#N/A,FALSE,"working papers"}</definedName>
    <definedName name="Fdraft" localSheetId="34">{"bal",#N/A,FALSE,"working papers";"income",#N/A,FALSE,"working papers"}</definedName>
    <definedName name="Fdraft" localSheetId="35">{"bal",#N/A,FALSE,"working papers";"income",#N/A,FALSE,"working papers"}</definedName>
    <definedName name="Fdraft" localSheetId="36">{"bal",#N/A,FALSE,"working papers";"income",#N/A,FALSE,"working papers"}</definedName>
    <definedName name="Fdraft" localSheetId="37">{"bal",#N/A,FALSE,"working papers";"income",#N/A,FALSE,"working papers"}</definedName>
    <definedName name="Fdraft" localSheetId="38">{"bal",#N/A,FALSE,"working papers";"income",#N/A,FALSE,"working papers"}</definedName>
    <definedName name="Fdraft" localSheetId="39">{"bal",#N/A,FALSE,"working papers";"income",#N/A,FALSE,"working papers"}</definedName>
    <definedName name="Fdraft" localSheetId="40">{"bal",#N/A,FALSE,"working papers";"income",#N/A,FALSE,"working papers"}</definedName>
    <definedName name="Fdraft" localSheetId="41">{"bal",#N/A,FALSE,"working papers";"income",#N/A,FALSE,"working papers"}</definedName>
    <definedName name="Fdraft" localSheetId="42">{"bal",#N/A,FALSE,"working papers";"income",#N/A,FALSE,"working papers"}</definedName>
    <definedName name="Fdraft" localSheetId="43">{"bal",#N/A,FALSE,"working papers";"income",#N/A,FALSE,"working papers"}</definedName>
    <definedName name="Fdraft" localSheetId="44">{"bal",#N/A,FALSE,"working papers";"income",#N/A,FALSE,"working papers"}</definedName>
    <definedName name="Fdraft" localSheetId="45">{"bal",#N/A,FALSE,"working papers";"income",#N/A,FALSE,"working papers"}</definedName>
    <definedName name="Fdraft" localSheetId="47" hidden="1">{"bal",#N/A,FALSE,"working papers";"income",#N/A,FALSE,"working papers"}</definedName>
    <definedName name="Fdraft" localSheetId="48" hidden="1">{"bal",#N/A,FALSE,"working papers";"income",#N/A,FALSE,"working papers"}</definedName>
    <definedName name="Fdraft" localSheetId="50" hidden="1">{"bal",#N/A,FALSE,"working papers";"income",#N/A,FALSE,"working papers"}</definedName>
    <definedName name="Fdraft" localSheetId="51" hidden="1">{"bal",#N/A,FALSE,"working papers";"income",#N/A,FALSE,"working papers"}</definedName>
    <definedName name="Fdraft" localSheetId="52" hidden="1">{"bal",#N/A,FALSE,"working papers";"income",#N/A,FALSE,"working papers"}</definedName>
    <definedName name="Fdraft" localSheetId="53" hidden="1">{"bal",#N/A,FALSE,"working papers";"income",#N/A,FALSE,"working papers"}</definedName>
    <definedName name="Fdraft" localSheetId="55" hidden="1">{"bal",#N/A,FALSE,"working papers";"income",#N/A,FALSE,"working papers"}</definedName>
    <definedName name="Fdraft" localSheetId="56" hidden="1">{"bal",#N/A,FALSE,"working papers";"income",#N/A,FALSE,"working papers"}</definedName>
    <definedName name="Fdraft" localSheetId="57" hidden="1">{"bal",#N/A,FALSE,"working papers";"income",#N/A,FALSE,"working papers"}</definedName>
    <definedName name="Fdraft" localSheetId="58" hidden="1">{"bal",#N/A,FALSE,"working papers";"income",#N/A,FALSE,"working papers"}</definedName>
    <definedName name="Fdraft" localSheetId="62" hidden="1">{"bal",#N/A,FALSE,"working papers";"income",#N/A,FALSE,"working papers"}</definedName>
    <definedName name="Fdraft" localSheetId="63" hidden="1">{"bal",#N/A,FALSE,"working papers";"income",#N/A,FALSE,"working papers"}</definedName>
    <definedName name="Fdraft" localSheetId="66" hidden="1">{"bal",#N/A,FALSE,"working papers";"income",#N/A,FALSE,"working papers"}</definedName>
    <definedName name="Fdraft" localSheetId="69" hidden="1">{"bal",#N/A,FALSE,"working papers";"income",#N/A,FALSE,"working papers"}</definedName>
    <definedName name="Fdraft">{"bal",#N/A,FALSE,"working papers";"income",#N/A,FALSE,"working papers"}</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Northumbrian_Water">Lists!$I$5:$I$30</definedName>
    <definedName name="_xlnm.Print_Area" localSheetId="5">'1A'!$B$1:$P$34</definedName>
    <definedName name="_xlnm.Print_Area" localSheetId="6">'1B'!$B$1:$M$12</definedName>
    <definedName name="_xlnm.Print_Area" localSheetId="7">'1C'!$B$1:$M$53</definedName>
    <definedName name="_xlnm.Print_Area" localSheetId="8">'1D'!$B$1:$M$37</definedName>
    <definedName name="_xlnm.Print_Area" localSheetId="9">'1E'!$B$1:$L$30</definedName>
    <definedName name="_xlnm.Print_Area" localSheetId="10">'1F'!$B$1:$Q$59</definedName>
    <definedName name="_xlnm.Print_Area" localSheetId="12">'2A'!$B$1:$O$24</definedName>
    <definedName name="_xlnm.Print_Area" localSheetId="13">'2B'!$B$1:$M$45</definedName>
    <definedName name="_xlnm.Print_Area" localSheetId="14">'2C'!$B$1:$J$51</definedName>
    <definedName name="_xlnm.Print_Area" localSheetId="15">'2D'!$B$1:$O$31</definedName>
    <definedName name="_xlnm.Print_Area" localSheetId="16">'2E'!$B$1:$K$55</definedName>
    <definedName name="_xlnm.Print_Area" localSheetId="17">'2F'!$B$1:$H$29</definedName>
    <definedName name="_xlnm.Print_Area" localSheetId="18">'2G'!$AG$1:$AR$30</definedName>
    <definedName name="_xlnm.Print_Area" localSheetId="19">'2H'!$B$1:$O$26</definedName>
    <definedName name="_xlnm.Print_Area" localSheetId="20">'2I'!$B$1:$M$29</definedName>
    <definedName name="_xlnm.Print_Area" localSheetId="21">'2J'!$B$1:$I$19</definedName>
    <definedName name="_xlnm.Print_Area" localSheetId="22">'2K'!$B$1:$J$17</definedName>
    <definedName name="_xlnm.Print_Area" localSheetId="23">'2L'!$B$1:$K$7</definedName>
    <definedName name="_xlnm.Print_Area" localSheetId="24">'2M'!$Z$1:$AG$23</definedName>
    <definedName name="_xlnm.Print_Area" localSheetId="25">'2N'!$B$1:$I$43</definedName>
    <definedName name="_xlnm.Print_Area" localSheetId="26">'2O'!$B$1:$N$32</definedName>
    <definedName name="_xlnm.Print_Area" localSheetId="28">'4A'!$B$1:$H$64</definedName>
    <definedName name="_xlnm.Print_Area" localSheetId="29">'4B'!$B$1:$Y$839</definedName>
    <definedName name="_xlnm.Print_Area" localSheetId="30">'4C'!$B$1:$Q$42</definedName>
    <definedName name="_xlnm.Print_Area" localSheetId="31">'4D'!$B$1:$M$44</definedName>
    <definedName name="_xlnm.Print_Area" localSheetId="32">'4E'!$B$1:$P$43</definedName>
    <definedName name="_xlnm.Print_Area" localSheetId="33">'4F'!$B$1:$S$34</definedName>
    <definedName name="_xlnm.Print_Area" localSheetId="34">'4G'!$B$1:$Y$35</definedName>
    <definedName name="_xlnm.Print_Area" localSheetId="35">'4H'!$B$1:$I$42</definedName>
    <definedName name="_xlnm.Print_Area" localSheetId="36">'4I'!$B$1:$M$47</definedName>
    <definedName name="_xlnm.Print_Area" localSheetId="37">'4J'!$B$1:$P$36</definedName>
    <definedName name="_xlnm.Print_Area" localSheetId="38">'4K'!$B$1:$P$37</definedName>
    <definedName name="_xlnm.Print_Area" localSheetId="39">'4L'!$B$1:$T$101</definedName>
    <definedName name="_xlnm.Print_Area" localSheetId="40">'4M'!$B$1:$Z$95</definedName>
    <definedName name="_xlnm.Print_Area" localSheetId="41">'4N'!$B$1:$N$18</definedName>
    <definedName name="_xlnm.Print_Area" localSheetId="42">'4O'!$B$1:$Q$16</definedName>
    <definedName name="_xlnm.Print_Area" localSheetId="43">'4P'!$B$1:$O$11</definedName>
    <definedName name="_xlnm.Print_Area" localSheetId="44">'4Q'!$B$1:$J$28</definedName>
    <definedName name="_xlnm.Print_Area" localSheetId="45">'4R'!$B$1:$P$50</definedName>
    <definedName name="_xlnm.Print_Area" localSheetId="47">'5A'!$B$1:$H$37</definedName>
    <definedName name="_xlnm.Print_Area" localSheetId="48">'5B'!$B$1:$O$20</definedName>
    <definedName name="_xlnm.Print_Area" localSheetId="50">'6A'!$B$1:$I$55</definedName>
    <definedName name="_xlnm.Print_Area" localSheetId="51">'6B'!$B$1:$H$43</definedName>
    <definedName name="_xlnm.Print_Area" localSheetId="52">'6C'!$B$1:$H$40</definedName>
    <definedName name="_xlnm.Print_Area" localSheetId="53">'6D'!$B$1:$J$32</definedName>
    <definedName name="_xlnm.Print_Area" localSheetId="55">'7A'!$B$1:$H$26</definedName>
    <definedName name="_xlnm.Print_Area" localSheetId="56">'7B'!$B$1:$CJ$28</definedName>
    <definedName name="_xlnm.Print_Area" localSheetId="57">'7C'!$B$1:$H$30</definedName>
    <definedName name="_xlnm.Print_Area" localSheetId="58">'7D'!$B$1:$AE$39</definedName>
    <definedName name="_xlnm.Print_Area" localSheetId="59">'7E'!$B$1:$H$18</definedName>
    <definedName name="_xlnm.Print_Area" localSheetId="61">'8A'!$B$1:$H$32</definedName>
    <definedName name="_xlnm.Print_Area" localSheetId="62">'8B'!$B$1:$P$55</definedName>
    <definedName name="_xlnm.Print_Area" localSheetId="63">'8C'!$B$1:$O$32</definedName>
    <definedName name="_xlnm.Print_Area" localSheetId="64">'8D'!$B$1:$I$23</definedName>
    <definedName name="_xlnm.Print_Area" localSheetId="66">'9A'!$B$1:$N$38</definedName>
    <definedName name="_xlnm.Print_Area" localSheetId="2">Contents!$B$2:$C$80</definedName>
    <definedName name="_xlnm.Print_Area" localSheetId="1">Introduction!#REF!</definedName>
    <definedName name="_xlnm.Print_Area" localSheetId="68">'S1'!$B$1:$M$36</definedName>
    <definedName name="_xlnm.Print_Area" localSheetId="69">'S2'!$B$1:$N$164</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 localSheetId="29">7</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APBEXrevision">1</definedName>
    <definedName name="SAPBEXsysID">"BWB"</definedName>
    <definedName name="SAPBEXwbID">"49ZLUKBQR0WG29D9LLI3IBIIT"</definedName>
    <definedName name="Severn_Trent_Water__England">Lists!$L$5:$L$81</definedName>
    <definedName name="South_West_Water">Lists!$M$5:$M$24</definedName>
    <definedName name="Southern_Water">Lists!$K$5:$K$50</definedName>
    <definedName name="Thames_Water">Lists!$N$5:$N$62</definedName>
    <definedName name="United_Utilities">Lists!$J$5:$J$71</definedName>
    <definedName name="Wessex_Water">Lists!$O$5:$O$33</definedName>
    <definedName name="wrn.papersdraft" localSheetId="28">{"bal",#N/A,FALSE,"working papers";"income",#N/A,FALSE,"working papers"}</definedName>
    <definedName name="wrn.papersdraft" localSheetId="30">{"bal",#N/A,FALSE,"working papers";"income",#N/A,FALSE,"working papers"}</definedName>
    <definedName name="wrn.papersdraft" localSheetId="31">{"bal",#N/A,FALSE,"working papers";"income",#N/A,FALSE,"working papers"}</definedName>
    <definedName name="wrn.papersdraft" localSheetId="32">{"bal",#N/A,FALSE,"working papers";"income",#N/A,FALSE,"working papers"}</definedName>
    <definedName name="wrn.papersdraft" localSheetId="33">{"bal",#N/A,FALSE,"working papers";"income",#N/A,FALSE,"working papers"}</definedName>
    <definedName name="wrn.papersdraft" localSheetId="34">{"bal",#N/A,FALSE,"working papers";"income",#N/A,FALSE,"working papers"}</definedName>
    <definedName name="wrn.papersdraft" localSheetId="35">{"bal",#N/A,FALSE,"working papers";"income",#N/A,FALSE,"working papers"}</definedName>
    <definedName name="wrn.papersdraft" localSheetId="36">{"bal",#N/A,FALSE,"working papers";"income",#N/A,FALSE,"working papers"}</definedName>
    <definedName name="wrn.papersdraft" localSheetId="37">{"bal",#N/A,FALSE,"working papers";"income",#N/A,FALSE,"working papers"}</definedName>
    <definedName name="wrn.papersdraft" localSheetId="38">{"bal",#N/A,FALSE,"working papers";"income",#N/A,FALSE,"working papers"}</definedName>
    <definedName name="wrn.papersdraft" localSheetId="39">{"bal",#N/A,FALSE,"working papers";"income",#N/A,FALSE,"working papers"}</definedName>
    <definedName name="wrn.papersdraft" localSheetId="40">{"bal",#N/A,FALSE,"working papers";"income",#N/A,FALSE,"working papers"}</definedName>
    <definedName name="wrn.papersdraft" localSheetId="41">{"bal",#N/A,FALSE,"working papers";"income",#N/A,FALSE,"working papers"}</definedName>
    <definedName name="wrn.papersdraft" localSheetId="42">{"bal",#N/A,FALSE,"working papers";"income",#N/A,FALSE,"working papers"}</definedName>
    <definedName name="wrn.papersdraft" localSheetId="43">{"bal",#N/A,FALSE,"working papers";"income",#N/A,FALSE,"working papers"}</definedName>
    <definedName name="wrn.papersdraft" localSheetId="44">{"bal",#N/A,FALSE,"working papers";"income",#N/A,FALSE,"working papers"}</definedName>
    <definedName name="wrn.papersdraft" localSheetId="45">{"bal",#N/A,FALSE,"working papers";"income",#N/A,FALSE,"working papers"}</definedName>
    <definedName name="wrn.papersdraft" localSheetId="47" hidden="1">{"bal",#N/A,FALSE,"working papers";"income",#N/A,FALSE,"working papers"}</definedName>
    <definedName name="wrn.papersdraft" localSheetId="48" hidden="1">{"bal",#N/A,FALSE,"working papers";"income",#N/A,FALSE,"working papers"}</definedName>
    <definedName name="wrn.papersdraft" localSheetId="50" hidden="1">{"bal",#N/A,FALSE,"working papers";"income",#N/A,FALSE,"working papers"}</definedName>
    <definedName name="wrn.papersdraft" localSheetId="51" hidden="1">{"bal",#N/A,FALSE,"working papers";"income",#N/A,FALSE,"working papers"}</definedName>
    <definedName name="wrn.papersdraft" localSheetId="52" hidden="1">{"bal",#N/A,FALSE,"working papers";"income",#N/A,FALSE,"working papers"}</definedName>
    <definedName name="wrn.papersdraft" localSheetId="53" hidden="1">{"bal",#N/A,FALSE,"working papers";"income",#N/A,FALSE,"working papers"}</definedName>
    <definedName name="wrn.papersdraft" localSheetId="55" hidden="1">{"bal",#N/A,FALSE,"working papers";"income",#N/A,FALSE,"working papers"}</definedName>
    <definedName name="wrn.papersdraft" localSheetId="56" hidden="1">{"bal",#N/A,FALSE,"working papers";"income",#N/A,FALSE,"working papers"}</definedName>
    <definedName name="wrn.papersdraft" localSheetId="57" hidden="1">{"bal",#N/A,FALSE,"working papers";"income",#N/A,FALSE,"working papers"}</definedName>
    <definedName name="wrn.papersdraft" localSheetId="58" hidden="1">{"bal",#N/A,FALSE,"working papers";"income",#N/A,FALSE,"working papers"}</definedName>
    <definedName name="wrn.papersdraft" localSheetId="62" hidden="1">{"bal",#N/A,FALSE,"working papers";"income",#N/A,FALSE,"working papers"}</definedName>
    <definedName name="wrn.papersdraft" localSheetId="63" hidden="1">{"bal",#N/A,FALSE,"working papers";"income",#N/A,FALSE,"working papers"}</definedName>
    <definedName name="wrn.papersdraft" localSheetId="66" hidden="1">{"bal",#N/A,FALSE,"working papers";"income",#N/A,FALSE,"working papers"}</definedName>
    <definedName name="wrn.papersdraft" localSheetId="69" hidden="1">{"bal",#N/A,FALSE,"working papers";"income",#N/A,FALSE,"working papers"}</definedName>
    <definedName name="wrn.papersdraft">{"bal",#N/A,FALSE,"working papers";"income",#N/A,FALSE,"working papers"}</definedName>
    <definedName name="wrn.wpapers." localSheetId="5">{"bal",#N/A,FALSE,"working papers";"income",#N/A,FALSE,"working papers"}</definedName>
    <definedName name="wrn.wpapers." localSheetId="15">{"bal",#N/A,FALSE,"working papers";"income",#N/A,FALSE,"working papers"}</definedName>
    <definedName name="wrn.wpapers." localSheetId="16">{"bal",#N/A,FALSE,"working papers";"income",#N/A,FALSE,"working papers"}</definedName>
    <definedName name="wrn.wpapers." localSheetId="20">{"bal",#N/A,FALSE,"working papers";"income",#N/A,FALSE,"working papers"}</definedName>
    <definedName name="wrn.wpapers." localSheetId="23">{"bal",#N/A,FALSE,"working papers";"income",#N/A,FALSE,"working papers"}</definedName>
    <definedName name="wrn.wpapers." localSheetId="24">{"bal",#N/A,FALSE,"working papers";"income",#N/A,FALSE,"working papers"}</definedName>
    <definedName name="wrn.wpapers." localSheetId="26">{"bal",#N/A,FALSE,"working papers";"income",#N/A,FALSE,"working papers"}</definedName>
    <definedName name="wrn.wpapers." localSheetId="28">{"bal",#N/A,FALSE,"working papers";"income",#N/A,FALSE,"working papers"}</definedName>
    <definedName name="wrn.wpapers." localSheetId="29">{"bal",#N/A,FALSE,"working papers";"income",#N/A,FALSE,"working papers"}</definedName>
    <definedName name="wrn.wpapers." localSheetId="30">{"bal",#N/A,FALSE,"working papers";"income",#N/A,FALSE,"working papers"}</definedName>
    <definedName name="wrn.wpapers." localSheetId="31">{"bal",#N/A,FALSE,"working papers";"income",#N/A,FALSE,"working papers"}</definedName>
    <definedName name="wrn.wpapers." localSheetId="32">{"bal",#N/A,FALSE,"working papers";"income",#N/A,FALSE,"working papers"}</definedName>
    <definedName name="wrn.wpapers." localSheetId="33">{"bal",#N/A,FALSE,"working papers";"income",#N/A,FALSE,"working papers"}</definedName>
    <definedName name="wrn.wpapers." localSheetId="34">{"bal",#N/A,FALSE,"working papers";"income",#N/A,FALSE,"working papers"}</definedName>
    <definedName name="wrn.wpapers." localSheetId="35">{"bal",#N/A,FALSE,"working papers";"income",#N/A,FALSE,"working papers"}</definedName>
    <definedName name="wrn.wpapers." localSheetId="36">{"bal",#N/A,FALSE,"working papers";"income",#N/A,FALSE,"working papers"}</definedName>
    <definedName name="wrn.wpapers." localSheetId="37">{"bal",#N/A,FALSE,"working papers";"income",#N/A,FALSE,"working papers"}</definedName>
    <definedName name="wrn.wpapers." localSheetId="38">{"bal",#N/A,FALSE,"working papers";"income",#N/A,FALSE,"working papers"}</definedName>
    <definedName name="wrn.wpapers." localSheetId="39">{"bal",#N/A,FALSE,"working papers";"income",#N/A,FALSE,"working papers"}</definedName>
    <definedName name="wrn.wpapers." localSheetId="40">{"bal",#N/A,FALSE,"working papers";"income",#N/A,FALSE,"working papers"}</definedName>
    <definedName name="wrn.wpapers." localSheetId="41">{"bal",#N/A,FALSE,"working papers";"income",#N/A,FALSE,"working papers"}</definedName>
    <definedName name="wrn.wpapers." localSheetId="42">{"bal",#N/A,FALSE,"working papers";"income",#N/A,FALSE,"working papers"}</definedName>
    <definedName name="wrn.wpapers." localSheetId="43">{"bal",#N/A,FALSE,"working papers";"income",#N/A,FALSE,"working papers"}</definedName>
    <definedName name="wrn.wpapers." localSheetId="44">{"bal",#N/A,FALSE,"working papers";"income",#N/A,FALSE,"working papers"}</definedName>
    <definedName name="wrn.wpapers." localSheetId="45">{"bal",#N/A,FALSE,"working papers";"income",#N/A,FALSE,"working papers"}</definedName>
    <definedName name="wrn.wpapers." localSheetId="47" hidden="1">{"bal",#N/A,FALSE,"working papers";"income",#N/A,FALSE,"working papers"}</definedName>
    <definedName name="wrn.wpapers." localSheetId="48" hidden="1">{"bal",#N/A,FALSE,"working papers";"income",#N/A,FALSE,"working papers"}</definedName>
    <definedName name="wrn.wpapers." localSheetId="50" hidden="1">{"bal",#N/A,FALSE,"working papers";"income",#N/A,FALSE,"working papers"}</definedName>
    <definedName name="wrn.wpapers." localSheetId="51" hidden="1">{"bal",#N/A,FALSE,"working papers";"income",#N/A,FALSE,"working papers"}</definedName>
    <definedName name="wrn.wpapers." localSheetId="52" hidden="1">{"bal",#N/A,FALSE,"working papers";"income",#N/A,FALSE,"working papers"}</definedName>
    <definedName name="wrn.wpapers." localSheetId="53" hidden="1">{"bal",#N/A,FALSE,"working papers";"income",#N/A,FALSE,"working papers"}</definedName>
    <definedName name="wrn.wpapers." localSheetId="55" hidden="1">{"bal",#N/A,FALSE,"working papers";"income",#N/A,FALSE,"working papers"}</definedName>
    <definedName name="wrn.wpapers." localSheetId="56" hidden="1">{"bal",#N/A,FALSE,"working papers";"income",#N/A,FALSE,"working papers"}</definedName>
    <definedName name="wrn.wpapers." localSheetId="57" hidden="1">{"bal",#N/A,FALSE,"working papers";"income",#N/A,FALSE,"working papers"}</definedName>
    <definedName name="wrn.wpapers." localSheetId="58" hidden="1">{"bal",#N/A,FALSE,"working papers";"income",#N/A,FALSE,"working papers"}</definedName>
    <definedName name="wrn.wpapers." localSheetId="62" hidden="1">{"bal",#N/A,FALSE,"working papers";"income",#N/A,FALSE,"working papers"}</definedName>
    <definedName name="wrn.wpapers." localSheetId="63" hidden="1">{"bal",#N/A,FALSE,"working papers";"income",#N/A,FALSE,"working papers"}</definedName>
    <definedName name="wrn.wpapers." localSheetId="66" hidden="1">{"bal",#N/A,FALSE,"working papers";"income",#N/A,FALSE,"working papers"}</definedName>
    <definedName name="wrn.wpapers." localSheetId="69" hidden="1">{"bal",#N/A,FALSE,"working papers";"income",#N/A,FALSE,"working papers"}</definedName>
    <definedName name="wrn.wpapers.">{"bal",#N/A,FALSE,"working papers";"income",#N/A,FALSE,"working papers"}</definedName>
    <definedName name="Yorkshire_Water">Lists!$Q$5:$Q$54</definedName>
    <definedName name="Z_1B259DF3_2D8D_4DFB_A9C4_F29F1CEBD105_.wvu.PrintArea" localSheetId="5">'1A'!$B$1:$L$34</definedName>
    <definedName name="Z_1B259DF3_2D8D_4DFB_A9C4_F29F1CEBD105_.wvu.PrintArea" localSheetId="6">'1B'!$B$1:$L$13</definedName>
    <definedName name="Z_1B259DF3_2D8D_4DFB_A9C4_F29F1CEBD105_.wvu.PrintArea" localSheetId="7">'1C'!$B$1:$L$54</definedName>
    <definedName name="Z_1B259DF3_2D8D_4DFB_A9C4_F29F1CEBD105_.wvu.PrintArea" localSheetId="9">'1E'!$B$1:$K$30</definedName>
    <definedName name="Z_1B259DF3_2D8D_4DFB_A9C4_F29F1CEBD105_.wvu.PrintArea" localSheetId="10">'1F'!$B$1:$P$59</definedName>
    <definedName name="Z_1B259DF3_2D8D_4DFB_A9C4_F29F1CEBD105_.wvu.PrintArea" localSheetId="12">'2A'!#REF!</definedName>
    <definedName name="Z_1B259DF3_2D8D_4DFB_A9C4_F29F1CEBD105_.wvu.PrintArea" localSheetId="13">'2B'!$B$1:$L$45</definedName>
    <definedName name="Z_1B259DF3_2D8D_4DFB_A9C4_F29F1CEBD105_.wvu.PrintArea" localSheetId="16">'2E'!$B$1:$J$31</definedName>
    <definedName name="Z_1B259DF3_2D8D_4DFB_A9C4_F29F1CEBD105_.wvu.PrintArea" localSheetId="17">'2F'!$B$1:$F$28</definedName>
    <definedName name="Z_1B259DF3_2D8D_4DFB_A9C4_F29F1CEBD105_.wvu.PrintArea" localSheetId="18">'2G'!$AG$1:$AR$31</definedName>
    <definedName name="Z_1B259DF3_2D8D_4DFB_A9C4_F29F1CEBD105_.wvu.PrintArea" localSheetId="19">'2H'!$B$1:$O$25</definedName>
    <definedName name="Z_1B259DF3_2D8D_4DFB_A9C4_F29F1CEBD105_.wvu.PrintArea" localSheetId="20">'2I'!$B$1:$M$29</definedName>
    <definedName name="Z_1B259DF3_2D8D_4DFB_A9C4_F29F1CEBD105_.wvu.PrintArea" localSheetId="21">'2J'!$B$1:$I$20</definedName>
    <definedName name="Z_1B259DF3_2D8D_4DFB_A9C4_F29F1CEBD105_.wvu.PrintArea" localSheetId="22">'2K'!$B$1:$I$18</definedName>
    <definedName name="Z_1B259DF3_2D8D_4DFB_A9C4_F29F1CEBD105_.wvu.PrintArea" localSheetId="23">'2L'!$B$1:$J$7</definedName>
    <definedName name="Z_1B259DF3_2D8D_4DFB_A9C4_F29F1CEBD105_.wvu.PrintArea" localSheetId="24">'2M'!$Z$1:$AG$24</definedName>
    <definedName name="Z_1B259DF3_2D8D_4DFB_A9C4_F29F1CEBD105_.wvu.PrintArea" localSheetId="28">'4A'!$B$1:$G$18</definedName>
    <definedName name="Z_1B259DF3_2D8D_4DFB_A9C4_F29F1CEBD105_.wvu.PrintArea" localSheetId="30">'4C'!$B$1:$M$26</definedName>
    <definedName name="Z_1B259DF3_2D8D_4DFB_A9C4_F29F1CEBD105_.wvu.PrintArea" localSheetId="31">'4D'!$B$1:$L$37</definedName>
    <definedName name="Z_1B259DF3_2D8D_4DFB_A9C4_F29F1CEBD105_.wvu.PrintArea" localSheetId="32">'4E'!$B$1:$O$43</definedName>
    <definedName name="Z_1B259DF3_2D8D_4DFB_A9C4_F29F1CEBD105_.wvu.PrintArea" localSheetId="35">'4H'!$B$1:$H$42</definedName>
    <definedName name="Z_1B259DF3_2D8D_4DFB_A9C4_F29F1CEBD105_.wvu.PrintArea" localSheetId="36">'4I'!$B$1:$L$47</definedName>
    <definedName name="Z_1B259DF3_2D8D_4DFB_A9C4_F29F1CEBD105_.wvu.PrintArea" localSheetId="37">'4J'!$B$1:$L$25</definedName>
    <definedName name="Z_1B259DF3_2D8D_4DFB_A9C4_F29F1CEBD105_.wvu.PrintArea" localSheetId="38">'4K'!$B$1:$O$26</definedName>
    <definedName name="Z_1B259DF3_2D8D_4DFB_A9C4_F29F1CEBD105_.wvu.PrintArea" localSheetId="40">'4M'!$B$1:$Y$33</definedName>
    <definedName name="Z_1B259DF3_2D8D_4DFB_A9C4_F29F1CEBD105_.wvu.PrintArea" localSheetId="42">'4O'!$C$1:$P$19</definedName>
    <definedName name="Z_1B259DF3_2D8D_4DFB_A9C4_F29F1CEBD105_.wvu.PrintArea" localSheetId="43">'4P'!$B$1:$H$11</definedName>
    <definedName name="Z_1B259DF3_2D8D_4DFB_A9C4_F29F1CEBD105_.wvu.PrintArea" localSheetId="48" hidden="1">'5B'!$B$1:$N$20</definedName>
    <definedName name="Z_1B259DF3_2D8D_4DFB_A9C4_F29F1CEBD105_.wvu.PrintArea" localSheetId="55" hidden="1">'7A'!$B$1:$H$24</definedName>
    <definedName name="Z_1B259DF3_2D8D_4DFB_A9C4_F29F1CEBD105_.wvu.PrintArea" localSheetId="62" hidden="1">'8B'!$B$1:$O$55</definedName>
    <definedName name="Z_1B259DF3_2D8D_4DFB_A9C4_F29F1CEBD105_.wvu.PrintArea" localSheetId="63" hidden="1">'8C'!$B$1:$M$31</definedName>
    <definedName name="Z_1B259DF3_2D8D_4DFB_A9C4_F29F1CEBD105_.wvu.PrintArea" localSheetId="2">Contents!$B$2:$C$76</definedName>
    <definedName name="Z_1B259DF3_2D8D_4DFB_A9C4_F29F1CEBD105_.wvu.PrintArea" localSheetId="1">Introduction!#REF!</definedName>
    <definedName name="Z_1B259DF3_2D8D_4DFB_A9C4_F29F1CEBD105_.wvu.Rows" localSheetId="10">'1F'!$60:$1048576</definedName>
    <definedName name="Z_650D7366_A5BD_406B_9661_ED9F5F01D420_.wvu.PrintArea" localSheetId="5">'1A'!$B$1:$L$23</definedName>
    <definedName name="Z_650D7366_A5BD_406B_9661_ED9F5F01D420_.wvu.PrintArea" localSheetId="6">'1B'!$B$1:$L$13</definedName>
    <definedName name="Z_650D7366_A5BD_406B_9661_ED9F5F01D420_.wvu.PrintArea" localSheetId="7">'1C'!$B$1:$L$54</definedName>
    <definedName name="Z_650D7366_A5BD_406B_9661_ED9F5F01D420_.wvu.PrintArea" localSheetId="9">'1E'!$B$1:$K$30</definedName>
    <definedName name="Z_650D7366_A5BD_406B_9661_ED9F5F01D420_.wvu.PrintArea" localSheetId="12">'2A'!#REF!</definedName>
    <definedName name="Z_650D7366_A5BD_406B_9661_ED9F5F01D420_.wvu.PrintArea" localSheetId="13">'2B'!$B$1:$L$45</definedName>
    <definedName name="Z_650D7366_A5BD_406B_9661_ED9F5F01D420_.wvu.PrintArea" localSheetId="16">'2E'!$B$1:$J$31</definedName>
    <definedName name="Z_650D7366_A5BD_406B_9661_ED9F5F01D420_.wvu.PrintArea" localSheetId="17">'2F'!$B$1:$F$28</definedName>
    <definedName name="Z_650D7366_A5BD_406B_9661_ED9F5F01D420_.wvu.PrintArea" localSheetId="18">'2G'!$AG$1:$AR$31</definedName>
    <definedName name="Z_650D7366_A5BD_406B_9661_ED9F5F01D420_.wvu.PrintArea" localSheetId="19">'2H'!$B$1:$O$25</definedName>
    <definedName name="Z_650D7366_A5BD_406B_9661_ED9F5F01D420_.wvu.PrintArea" localSheetId="20">'2I'!$B$1:$M$29</definedName>
    <definedName name="Z_650D7366_A5BD_406B_9661_ED9F5F01D420_.wvu.PrintArea" localSheetId="23">'2L'!$B$1:$J$7</definedName>
    <definedName name="Z_650D7366_A5BD_406B_9661_ED9F5F01D420_.wvu.PrintArea" localSheetId="24">'2M'!$Z$1:$AG$24</definedName>
    <definedName name="Z_650D7366_A5BD_406B_9661_ED9F5F01D420_.wvu.PrintArea" localSheetId="28">'4A'!$B$1:$G$18</definedName>
    <definedName name="Z_650D7366_A5BD_406B_9661_ED9F5F01D420_.wvu.PrintArea" localSheetId="30">'4C'!$B$1:$M$25</definedName>
    <definedName name="Z_650D7366_A5BD_406B_9661_ED9F5F01D420_.wvu.PrintArea" localSheetId="35">'4H'!$B$1:$H$42</definedName>
    <definedName name="Z_650D7366_A5BD_406B_9661_ED9F5F01D420_.wvu.PrintArea" localSheetId="36">'4I'!$B$1:$L$47</definedName>
    <definedName name="Z_650D7366_A5BD_406B_9661_ED9F5F01D420_.wvu.PrintArea" localSheetId="2">Contents!$B$2:$C$76</definedName>
    <definedName name="Z_650D7366_A5BD_406B_9661_ED9F5F01D420_.wvu.PrintArea" localSheetId="1">Introduction!#REF!</definedName>
    <definedName name="Z_69104686_4F2A_41D5_9B15_E00B9826BCA2_.wvu.PrintArea" localSheetId="29">'4B'!$B$3:$V$839</definedName>
    <definedName name="Z_71BC5093_C9C1_4AA0_864A_AADBDC96B3C1_.wvu.PrintArea" localSheetId="5">'1A'!$B$1:$P$34</definedName>
    <definedName name="Z_71BC5093_C9C1_4AA0_864A_AADBDC96B3C1_.wvu.PrintArea" localSheetId="6">'1B'!$B$1:$M$12</definedName>
    <definedName name="Z_71BC5093_C9C1_4AA0_864A_AADBDC96B3C1_.wvu.PrintArea" localSheetId="7">'1C'!$B$1:$M$53</definedName>
    <definedName name="Z_71BC5093_C9C1_4AA0_864A_AADBDC96B3C1_.wvu.PrintArea" localSheetId="8">'1D'!$B$1:$M$37</definedName>
    <definedName name="Z_71BC5093_C9C1_4AA0_864A_AADBDC96B3C1_.wvu.PrintArea" localSheetId="9">'1E'!$B$1:$L$30</definedName>
    <definedName name="Z_71BC5093_C9C1_4AA0_864A_AADBDC96B3C1_.wvu.PrintArea" localSheetId="10">'1F'!$B$1:$Q$59</definedName>
    <definedName name="Z_71BC5093_C9C1_4AA0_864A_AADBDC96B3C1_.wvu.PrintArea" localSheetId="12">'2A'!$B$1:$O$24</definedName>
    <definedName name="Z_71BC5093_C9C1_4AA0_864A_AADBDC96B3C1_.wvu.PrintArea" localSheetId="13">'2B'!$B$1:$M$45</definedName>
    <definedName name="Z_71BC5093_C9C1_4AA0_864A_AADBDC96B3C1_.wvu.PrintArea" localSheetId="14">'2C'!$B$1:$J$51</definedName>
    <definedName name="Z_71BC5093_C9C1_4AA0_864A_AADBDC96B3C1_.wvu.PrintArea" localSheetId="15">'2D'!$B$1:$O$31</definedName>
    <definedName name="Z_71BC5093_C9C1_4AA0_864A_AADBDC96B3C1_.wvu.PrintArea" localSheetId="16">'2E'!$B$1:$K$55</definedName>
    <definedName name="Z_71BC5093_C9C1_4AA0_864A_AADBDC96B3C1_.wvu.PrintArea" localSheetId="17">'2F'!$B$1:$H$29</definedName>
    <definedName name="Z_71BC5093_C9C1_4AA0_864A_AADBDC96B3C1_.wvu.PrintArea" localSheetId="18">'2G'!$AG$1:$AR$30</definedName>
    <definedName name="Z_71BC5093_C9C1_4AA0_864A_AADBDC96B3C1_.wvu.PrintArea" localSheetId="19">'2H'!$B$1:$O$26</definedName>
    <definedName name="Z_71BC5093_C9C1_4AA0_864A_AADBDC96B3C1_.wvu.PrintArea" localSheetId="20">'2I'!$B$1:$M$29</definedName>
    <definedName name="Z_71BC5093_C9C1_4AA0_864A_AADBDC96B3C1_.wvu.PrintArea" localSheetId="21">'2J'!$B$1:$I$19</definedName>
    <definedName name="Z_71BC5093_C9C1_4AA0_864A_AADBDC96B3C1_.wvu.PrintArea" localSheetId="22">'2K'!$B$1:$J$17</definedName>
    <definedName name="Z_71BC5093_C9C1_4AA0_864A_AADBDC96B3C1_.wvu.PrintArea" localSheetId="23">'2L'!$B$1:$K$7</definedName>
    <definedName name="Z_71BC5093_C9C1_4AA0_864A_AADBDC96B3C1_.wvu.PrintArea" localSheetId="24">'2M'!$Z$1:$AG$23</definedName>
    <definedName name="Z_71BC5093_C9C1_4AA0_864A_AADBDC96B3C1_.wvu.PrintArea" localSheetId="25">'2N'!$B$1:$I$43</definedName>
    <definedName name="Z_71BC5093_C9C1_4AA0_864A_AADBDC96B3C1_.wvu.PrintArea" localSheetId="26">'2O'!$B$1:$N$32</definedName>
    <definedName name="Z_71BC5093_C9C1_4AA0_864A_AADBDC96B3C1_.wvu.PrintArea" localSheetId="28">'4A'!$B$1:$H$64</definedName>
    <definedName name="Z_71BC5093_C9C1_4AA0_864A_AADBDC96B3C1_.wvu.PrintArea" localSheetId="29">'4B'!$B$1:$Y$839</definedName>
    <definedName name="Z_71BC5093_C9C1_4AA0_864A_AADBDC96B3C1_.wvu.PrintArea" localSheetId="30">'4C'!$B$1:$Q$42</definedName>
    <definedName name="Z_71BC5093_C9C1_4AA0_864A_AADBDC96B3C1_.wvu.PrintArea" localSheetId="31">'4D'!$B$1:$M$44</definedName>
    <definedName name="Z_71BC5093_C9C1_4AA0_864A_AADBDC96B3C1_.wvu.PrintArea" localSheetId="32">'4E'!$B$1:$O$43</definedName>
    <definedName name="Z_71BC5093_C9C1_4AA0_864A_AADBDC96B3C1_.wvu.PrintArea" localSheetId="33">'4F'!$B$1:$S$34</definedName>
    <definedName name="Z_71BC5093_C9C1_4AA0_864A_AADBDC96B3C1_.wvu.PrintArea" localSheetId="34">'4G'!$B$1:$Y$35</definedName>
    <definedName name="Z_71BC5093_C9C1_4AA0_864A_AADBDC96B3C1_.wvu.PrintArea" localSheetId="35">'4H'!$B$1:$I$42</definedName>
    <definedName name="Z_71BC5093_C9C1_4AA0_864A_AADBDC96B3C1_.wvu.PrintArea" localSheetId="36">'4I'!$B$1:$M$47</definedName>
    <definedName name="Z_71BC5093_C9C1_4AA0_864A_AADBDC96B3C1_.wvu.PrintArea" localSheetId="37">'4J'!$B$1:$P$35</definedName>
    <definedName name="Z_71BC5093_C9C1_4AA0_864A_AADBDC96B3C1_.wvu.PrintArea" localSheetId="38">'4K'!$B$1:$P$37</definedName>
    <definedName name="Z_71BC5093_C9C1_4AA0_864A_AADBDC96B3C1_.wvu.PrintArea" localSheetId="39">'4L'!$B$1:$T$100</definedName>
    <definedName name="Z_71BC5093_C9C1_4AA0_864A_AADBDC96B3C1_.wvu.PrintArea" localSheetId="40">'4M'!$B$1:$Z$94</definedName>
    <definedName name="Z_71BC5093_C9C1_4AA0_864A_AADBDC96B3C1_.wvu.PrintArea" localSheetId="41">'4N'!$B$1:$N$18</definedName>
    <definedName name="Z_71BC5093_C9C1_4AA0_864A_AADBDC96B3C1_.wvu.PrintArea" localSheetId="42">'4O'!$B$1:$Q$16</definedName>
    <definedName name="Z_71BC5093_C9C1_4AA0_864A_AADBDC96B3C1_.wvu.PrintArea" localSheetId="43">'4P'!$B$1:$O$11</definedName>
    <definedName name="Z_71BC5093_C9C1_4AA0_864A_AADBDC96B3C1_.wvu.PrintArea" localSheetId="44">'4Q'!$B$1:$J$28</definedName>
    <definedName name="Z_71BC5093_C9C1_4AA0_864A_AADBDC96B3C1_.wvu.PrintArea" localSheetId="45">'4R'!$B$1:$P$50</definedName>
    <definedName name="Z_71BC5093_C9C1_4AA0_864A_AADBDC96B3C1_.wvu.PrintArea" localSheetId="47" hidden="1">'5A'!$B$1:$H$37</definedName>
    <definedName name="Z_71BC5093_C9C1_4AA0_864A_AADBDC96B3C1_.wvu.PrintArea" localSheetId="48" hidden="1">'5B'!$B$1:$O$20</definedName>
    <definedName name="Z_71BC5093_C9C1_4AA0_864A_AADBDC96B3C1_.wvu.PrintArea" localSheetId="50" hidden="1">'6A'!$B$1:$I$55</definedName>
    <definedName name="Z_71BC5093_C9C1_4AA0_864A_AADBDC96B3C1_.wvu.PrintArea" localSheetId="51" hidden="1">'6B'!$B$1:$H$35</definedName>
    <definedName name="Z_71BC5093_C9C1_4AA0_864A_AADBDC96B3C1_.wvu.PrintArea" localSheetId="52" hidden="1">'6C'!$B$1:$H$40</definedName>
    <definedName name="Z_71BC5093_C9C1_4AA0_864A_AADBDC96B3C1_.wvu.PrintArea" localSheetId="53" hidden="1">'6D'!$B$1:$J$32</definedName>
    <definedName name="Z_71BC5093_C9C1_4AA0_864A_AADBDC96B3C1_.wvu.PrintArea" localSheetId="55" hidden="1">'7A'!$B$1:$H$24</definedName>
    <definedName name="Z_71BC5093_C9C1_4AA0_864A_AADBDC96B3C1_.wvu.PrintArea" localSheetId="56" hidden="1">'7B'!$B$1:$CJ$28</definedName>
    <definedName name="Z_71BC5093_C9C1_4AA0_864A_AADBDC96B3C1_.wvu.PrintArea" localSheetId="57" hidden="1">'7C'!$B$1:$H$30</definedName>
    <definedName name="Z_71BC5093_C9C1_4AA0_864A_AADBDC96B3C1_.wvu.PrintArea" localSheetId="58" hidden="1">'7D'!$B$1:$AE$39</definedName>
    <definedName name="Z_71BC5093_C9C1_4AA0_864A_AADBDC96B3C1_.wvu.PrintArea" localSheetId="59">'7E'!$B$1:$H$18</definedName>
    <definedName name="Z_71BC5093_C9C1_4AA0_864A_AADBDC96B3C1_.wvu.PrintArea" localSheetId="61">'8A'!$B$1:$H$32</definedName>
    <definedName name="Z_71BC5093_C9C1_4AA0_864A_AADBDC96B3C1_.wvu.PrintArea" localSheetId="62" hidden="1">'8B'!$B$1:$P$55</definedName>
    <definedName name="Z_71BC5093_C9C1_4AA0_864A_AADBDC96B3C1_.wvu.PrintArea" localSheetId="63" hidden="1">'8C'!$B$1:$O$32</definedName>
    <definedName name="Z_71BC5093_C9C1_4AA0_864A_AADBDC96B3C1_.wvu.PrintArea" localSheetId="64">'8D'!$B$1:$I$23</definedName>
    <definedName name="Z_71BC5093_C9C1_4AA0_864A_AADBDC96B3C1_.wvu.PrintArea" localSheetId="66" hidden="1">'9A'!$B$1:$N$38</definedName>
    <definedName name="Z_71BC5093_C9C1_4AA0_864A_AADBDC96B3C1_.wvu.PrintArea" localSheetId="2">Contents!$B$2:$C$80</definedName>
    <definedName name="Z_71BC5093_C9C1_4AA0_864A_AADBDC96B3C1_.wvu.PrintArea" localSheetId="1">Introduction!#REF!</definedName>
    <definedName name="Z_71BC5093_C9C1_4AA0_864A_AADBDC96B3C1_.wvu.PrintArea" localSheetId="69" hidden="1">'S2'!$B$1:$N$164</definedName>
    <definedName name="Z_71BC5093_C9C1_4AA0_864A_AADBDC96B3C1_.wvu.Rows" localSheetId="10">'1F'!$60:$1048576,'1F'!#REF!</definedName>
    <definedName name="Z_71BC5093_C9C1_4AA0_864A_AADBDC96B3C1_.wvu.Rows" localSheetId="29">'4B'!$841:$1048576,'4B'!$61:$109,'4B'!$111:$159,'4B'!$161:$208,'4B'!$214:$262,'4B'!$264:$312,'4B'!$314:$362,'4B'!$364:$411,'4B'!$417:$465,'4B'!$467:$515,'4B'!$517:$565,'4B'!$567:$614,'4B'!$620:$668,'4B'!$670:$718,'4B'!$720:$768,'4B'!$770:$817,'4B'!#REF!</definedName>
    <definedName name="Z_9D0BCB94_913C_464E_843B_7A43F508C4E7_.wvu.PrintArea" localSheetId="5">'1A'!$B$1:$L$23</definedName>
    <definedName name="Z_9D0BCB94_913C_464E_843B_7A43F508C4E7_.wvu.PrintArea" localSheetId="6">'1B'!$B$1:$L$13</definedName>
    <definedName name="Z_9D0BCB94_913C_464E_843B_7A43F508C4E7_.wvu.PrintArea" localSheetId="7">'1C'!$B$1:$L$54</definedName>
    <definedName name="Z_9D0BCB94_913C_464E_843B_7A43F508C4E7_.wvu.PrintArea" localSheetId="9">'1E'!$B$1:$K$30</definedName>
    <definedName name="Z_9D0BCB94_913C_464E_843B_7A43F508C4E7_.wvu.PrintArea" localSheetId="12">'2A'!#REF!</definedName>
    <definedName name="Z_9D0BCB94_913C_464E_843B_7A43F508C4E7_.wvu.PrintArea" localSheetId="13">'2B'!$B$1:$L$45</definedName>
    <definedName name="Z_9D0BCB94_913C_464E_843B_7A43F508C4E7_.wvu.PrintArea" localSheetId="16">'2E'!$B$1:$J$31</definedName>
    <definedName name="Z_9D0BCB94_913C_464E_843B_7A43F508C4E7_.wvu.PrintArea" localSheetId="17">'2F'!$B$1:$F$28</definedName>
    <definedName name="Z_9D0BCB94_913C_464E_843B_7A43F508C4E7_.wvu.PrintArea" localSheetId="18">'2G'!$AG$1:$AR$31</definedName>
    <definedName name="Z_9D0BCB94_913C_464E_843B_7A43F508C4E7_.wvu.PrintArea" localSheetId="19">'2H'!$B$1:$O$25</definedName>
    <definedName name="Z_9D0BCB94_913C_464E_843B_7A43F508C4E7_.wvu.PrintArea" localSheetId="20">'2I'!$B$1:$M$29</definedName>
    <definedName name="Z_9D0BCB94_913C_464E_843B_7A43F508C4E7_.wvu.PrintArea" localSheetId="23">'2L'!$B$1:$J$7</definedName>
    <definedName name="Z_9D0BCB94_913C_464E_843B_7A43F508C4E7_.wvu.PrintArea" localSheetId="24">'2M'!$Z$1:$AG$24</definedName>
    <definedName name="Z_9D0BCB94_913C_464E_843B_7A43F508C4E7_.wvu.PrintArea" localSheetId="28">'4A'!$B$1:$G$18</definedName>
    <definedName name="Z_9D0BCB94_913C_464E_843B_7A43F508C4E7_.wvu.PrintArea" localSheetId="30">'4C'!$B$1:$M$25</definedName>
    <definedName name="Z_9D0BCB94_913C_464E_843B_7A43F508C4E7_.wvu.PrintArea" localSheetId="35">'4H'!$B$1:$H$42</definedName>
    <definedName name="Z_9D0BCB94_913C_464E_843B_7A43F508C4E7_.wvu.PrintArea" localSheetId="36">'4I'!$B$1:$L$47</definedName>
    <definedName name="Z_9D0BCB94_913C_464E_843B_7A43F508C4E7_.wvu.PrintArea" localSheetId="2">Contents!$B$2:$C$76</definedName>
    <definedName name="Z_9D0BCB94_913C_464E_843B_7A43F508C4E7_.wvu.PrintArea" localSheetId="1">Introduction!#REF!</definedName>
    <definedName name="Z_A8453347_62D5_433C_AC17_73E6B4F2766F_.wvu.PrintArea" localSheetId="29">'4B'!$B$3:$V$839</definedName>
    <definedName name="Z_C52B46E3_F629_4DFA_829C_FFB772C5F657_.wvu.PrintArea" localSheetId="5">'1A'!$B$1:$J$23</definedName>
    <definedName name="Z_C52B46E3_F629_4DFA_829C_FFB772C5F657_.wvu.PrintArea" localSheetId="6">'1B'!$B$1:$I$13</definedName>
    <definedName name="Z_C52B46E3_F629_4DFA_829C_FFB772C5F657_.wvu.PrintArea" localSheetId="7">'1C'!$B$1:$I$54</definedName>
    <definedName name="Z_C52B46E3_F629_4DFA_829C_FFB772C5F657_.wvu.PrintArea" localSheetId="12">'2A'!#REF!</definedName>
    <definedName name="Z_C52B46E3_F629_4DFA_829C_FFB772C5F657_.wvu.PrintArea" localSheetId="13">'2B'!$B$1:$G$45</definedName>
    <definedName name="Z_C52B46E3_F629_4DFA_829C_FFB772C5F657_.wvu.PrintArea" localSheetId="16">'2E'!$B$1:$H$31</definedName>
    <definedName name="Z_C52B46E3_F629_4DFA_829C_FFB772C5F657_.wvu.PrintArea" localSheetId="20">'2I'!$B$1:$G$28</definedName>
    <definedName name="Z_C52B46E3_F629_4DFA_829C_FFB772C5F657_.wvu.PrintArea" localSheetId="23">'2L'!$B$1:$H$7</definedName>
    <definedName name="Z_C52B46E3_F629_4DFA_829C_FFB772C5F657_.wvu.PrintArea" localSheetId="24">'2M'!$Z$1:$AF$5</definedName>
    <definedName name="Z_C52B46E3_F629_4DFA_829C_FFB772C5F657_.wvu.PrintArea" localSheetId="30">'4C'!$B$1:$E$25</definedName>
    <definedName name="Z_C52B46E3_F629_4DFA_829C_FFB772C5F657_.wvu.PrintArea" localSheetId="35">'4H'!$B$1:$E$13</definedName>
    <definedName name="Z_C52B46E3_F629_4DFA_829C_FFB772C5F657_.wvu.PrintArea" localSheetId="36">'4I'!$B$1:$C$18</definedName>
  </definedNames>
  <calcPr calcId="191028"/>
  <customWorkbookViews>
    <customWorkbookView name="Robert Lee - Personal View" guid="{9D0BCB94-913C-464E-843B-7A43F508C4E7}" mergeInterval="0" personalView="1" maximized="1" xWindow="-9" yWindow="-9" windowWidth="1938" windowHeight="1170" activeSheetId="29"/>
    <customWorkbookView name="Brian Caire - Personal View" guid="{650D7366-A5BD-406B-9661-ED9F5F01D420}" mergeInterval="0" personalView="1" maximized="1" xWindow="-8" yWindow="-8" windowWidth="1936" windowHeight="1176" activeSheetId="21"/>
    <customWorkbookView name="Gayle Webb - Personal View" guid="{C52B46E3-F629-4DFA-829C-FFB772C5F657}" mergeInterval="0" personalView="1" maximized="1" windowWidth="1916" windowHeight="850" activeSheetId="11"/>
    <customWorkbookView name="Jenny Ngai - Personal View" guid="{1B259DF3-2D8D-4DFB-A9C4-F29F1CEBD105}" mergeInterval="0" personalView="1" maximized="1" xWindow="-8" yWindow="-8" windowWidth="1936" windowHeight="1176" activeSheetId="1"/>
    <customWorkbookView name="Andy Titchen - Personal View" guid="{71BC5093-C9C1-4AA0-864A-AADBDC96B3C1}" mergeInterval="0" personalView="1" maximized="1" xWindow="-13" yWindow="-13" windowWidth="2762" windowHeight="1770" activeSheetId="4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80" l="1"/>
  <c r="F10" i="180"/>
  <c r="E10" i="180"/>
  <c r="E28" i="181" l="1"/>
  <c r="H42" i="177"/>
  <c r="J14" i="177"/>
  <c r="O60" i="90"/>
  <c r="P60" i="90"/>
  <c r="Q60" i="90"/>
  <c r="R60" i="90"/>
  <c r="S60" i="90"/>
  <c r="T60" i="90"/>
  <c r="U60" i="90"/>
  <c r="V60" i="90"/>
  <c r="O57" i="90"/>
  <c r="P57" i="90"/>
  <c r="Q57" i="90"/>
  <c r="R57" i="90"/>
  <c r="S57" i="90"/>
  <c r="T57" i="90"/>
  <c r="U57" i="90"/>
  <c r="V57" i="90"/>
  <c r="O54" i="90"/>
  <c r="P54" i="90"/>
  <c r="Q54" i="90"/>
  <c r="R54" i="90"/>
  <c r="S54" i="90"/>
  <c r="T54" i="90"/>
  <c r="U54" i="90"/>
  <c r="V54" i="90"/>
  <c r="W52" i="90"/>
  <c r="W53" i="90"/>
  <c r="W55" i="90"/>
  <c r="W56" i="90"/>
  <c r="W58" i="90"/>
  <c r="W59" i="90"/>
  <c r="W37" i="90"/>
  <c r="W38" i="90"/>
  <c r="W40" i="90"/>
  <c r="W41" i="90"/>
  <c r="W43" i="90"/>
  <c r="W44" i="90"/>
  <c r="W78" i="90"/>
  <c r="W77" i="90"/>
  <c r="W76" i="90"/>
  <c r="W75" i="90"/>
  <c r="W74" i="90"/>
  <c r="W73" i="90"/>
  <c r="W72" i="90"/>
  <c r="W71" i="90"/>
  <c r="W70" i="90"/>
  <c r="O78" i="90"/>
  <c r="P78" i="90"/>
  <c r="Q78" i="90"/>
  <c r="R78" i="90"/>
  <c r="S78" i="90"/>
  <c r="T78" i="90"/>
  <c r="U78" i="90"/>
  <c r="V78" i="90"/>
  <c r="P75" i="90"/>
  <c r="Q75" i="90"/>
  <c r="R75" i="90"/>
  <c r="S75" i="90"/>
  <c r="T75" i="90"/>
  <c r="U75" i="90"/>
  <c r="V75" i="90"/>
  <c r="O75" i="90"/>
  <c r="O72" i="90"/>
  <c r="P72" i="90"/>
  <c r="Q72" i="90"/>
  <c r="R72" i="90"/>
  <c r="S72" i="90"/>
  <c r="T72" i="90"/>
  <c r="U72" i="90"/>
  <c r="V72" i="90"/>
  <c r="N80" i="90"/>
  <c r="N81" i="90"/>
  <c r="N82" i="90"/>
  <c r="N83" i="90"/>
  <c r="N84" i="90"/>
  <c r="N85" i="90"/>
  <c r="N86" i="90"/>
  <c r="N87" i="90"/>
  <c r="N88" i="90"/>
  <c r="K90" i="89"/>
  <c r="F95" i="89"/>
  <c r="F84" i="89"/>
  <c r="G84" i="89"/>
  <c r="H84" i="89"/>
  <c r="I84" i="89"/>
  <c r="J84" i="89"/>
  <c r="F81" i="89"/>
  <c r="G81" i="89"/>
  <c r="H81" i="89"/>
  <c r="I81" i="89"/>
  <c r="J81" i="89"/>
  <c r="F78" i="89"/>
  <c r="G78" i="89"/>
  <c r="H78" i="89"/>
  <c r="I78" i="89"/>
  <c r="J78" i="89"/>
  <c r="F75" i="89"/>
  <c r="G75" i="89"/>
  <c r="H75" i="89"/>
  <c r="I75" i="89"/>
  <c r="J75" i="89"/>
  <c r="F72" i="89"/>
  <c r="G72" i="89"/>
  <c r="H72" i="89"/>
  <c r="I72" i="89"/>
  <c r="J72" i="89"/>
  <c r="F69" i="89"/>
  <c r="G69" i="89"/>
  <c r="H69" i="89"/>
  <c r="I69" i="89"/>
  <c r="J69" i="89"/>
  <c r="F66" i="89"/>
  <c r="G66" i="89"/>
  <c r="H66" i="89"/>
  <c r="I66" i="89"/>
  <c r="J66" i="89"/>
  <c r="J61" i="89"/>
  <c r="J60" i="89"/>
  <c r="J57" i="89"/>
  <c r="J54" i="89"/>
  <c r="F49" i="89"/>
  <c r="G49" i="89"/>
  <c r="H49" i="89"/>
  <c r="I49" i="89"/>
  <c r="J49" i="89"/>
  <c r="F48" i="89"/>
  <c r="G48" i="89"/>
  <c r="H48" i="89"/>
  <c r="I48" i="89"/>
  <c r="J48" i="89"/>
  <c r="F45" i="89"/>
  <c r="G45" i="89"/>
  <c r="H45" i="89"/>
  <c r="I45" i="89"/>
  <c r="J45" i="89"/>
  <c r="F42" i="89"/>
  <c r="G42" i="89"/>
  <c r="H42" i="89"/>
  <c r="I42" i="89"/>
  <c r="J42" i="89"/>
  <c r="F39" i="89"/>
  <c r="G39" i="89"/>
  <c r="H39" i="89"/>
  <c r="I39" i="89"/>
  <c r="J39" i="89"/>
  <c r="F36" i="89"/>
  <c r="G36" i="89"/>
  <c r="H36" i="89"/>
  <c r="I36" i="89"/>
  <c r="J36" i="89"/>
  <c r="J33" i="89"/>
  <c r="G33" i="89"/>
  <c r="H33" i="89"/>
  <c r="I33" i="89"/>
  <c r="F33" i="89"/>
  <c r="G28" i="89"/>
  <c r="H28" i="89"/>
  <c r="I28" i="89"/>
  <c r="J28" i="89"/>
  <c r="F28" i="89"/>
  <c r="F27" i="89"/>
  <c r="G27" i="89"/>
  <c r="H27" i="89"/>
  <c r="I27" i="89"/>
  <c r="J27" i="89"/>
  <c r="F24" i="89"/>
  <c r="G24" i="89"/>
  <c r="H24" i="89"/>
  <c r="I24" i="89"/>
  <c r="J24" i="89"/>
  <c r="F21" i="89"/>
  <c r="G21" i="89"/>
  <c r="H21" i="89"/>
  <c r="I21" i="89"/>
  <c r="J21" i="89"/>
  <c r="F18" i="89"/>
  <c r="G18" i="89"/>
  <c r="H18" i="89"/>
  <c r="I18" i="89"/>
  <c r="J18" i="89"/>
  <c r="F15" i="89"/>
  <c r="G15" i="89"/>
  <c r="H15" i="89"/>
  <c r="I15" i="89"/>
  <c r="J15" i="89"/>
  <c r="G12" i="89"/>
  <c r="H12" i="89"/>
  <c r="I12" i="89"/>
  <c r="J12" i="89"/>
  <c r="F12" i="89"/>
  <c r="F12" i="90"/>
  <c r="F49" i="90" s="1"/>
  <c r="M12" i="90"/>
  <c r="H10" i="180"/>
  <c r="J37" i="146"/>
  <c r="J34" i="146"/>
  <c r="J35" i="146"/>
  <c r="W60" i="90" l="1"/>
  <c r="W57" i="90"/>
  <c r="W54" i="90"/>
  <c r="N62" i="90" l="1"/>
  <c r="N61" i="90"/>
  <c r="N59" i="90"/>
  <c r="N58" i="90"/>
  <c r="N56" i="90"/>
  <c r="N55" i="90"/>
  <c r="N53" i="90"/>
  <c r="N52" i="90"/>
  <c r="M48" i="90"/>
  <c r="L48" i="90"/>
  <c r="K48" i="90"/>
  <c r="J48" i="90"/>
  <c r="I48" i="90"/>
  <c r="H48" i="90"/>
  <c r="N48" i="90" s="1"/>
  <c r="G48" i="90"/>
  <c r="F48" i="90"/>
  <c r="N45" i="90"/>
  <c r="N63" i="90"/>
  <c r="N64" i="90"/>
  <c r="N65" i="90"/>
  <c r="N66" i="90"/>
  <c r="N67" i="90"/>
  <c r="N68" i="90"/>
  <c r="N69" i="90"/>
  <c r="N70" i="90"/>
  <c r="N71" i="90"/>
  <c r="N72" i="90"/>
  <c r="N73" i="90"/>
  <c r="N74" i="90"/>
  <c r="N75" i="90"/>
  <c r="N76" i="90"/>
  <c r="N77" i="90"/>
  <c r="N78" i="90"/>
  <c r="N79" i="90"/>
  <c r="N60" i="90"/>
  <c r="E27" i="113" l="1"/>
  <c r="E10" i="113" l="1"/>
  <c r="E21" i="176"/>
  <c r="N28" i="148" l="1"/>
  <c r="J33" i="146" l="1"/>
  <c r="J32" i="146"/>
  <c r="J29" i="146"/>
  <c r="J27" i="146"/>
  <c r="J23" i="146"/>
  <c r="J24" i="146"/>
  <c r="J25" i="146"/>
  <c r="J26" i="146"/>
  <c r="I33" i="146"/>
  <c r="I15" i="146"/>
  <c r="I35" i="146"/>
  <c r="E35" i="178" l="1"/>
  <c r="G35" i="178"/>
  <c r="E13" i="101" l="1"/>
  <c r="F13" i="101"/>
  <c r="F14" i="101" s="1"/>
  <c r="G13" i="101"/>
  <c r="G14" i="101" s="1"/>
  <c r="H13" i="101"/>
  <c r="I13" i="101"/>
  <c r="I14" i="101" s="1"/>
  <c r="J13" i="101"/>
  <c r="K13" i="101"/>
  <c r="L13" i="101"/>
  <c r="M13" i="101"/>
  <c r="N13" i="101"/>
  <c r="N14" i="101" s="1"/>
  <c r="E14" i="101"/>
  <c r="E16" i="101" s="1"/>
  <c r="H14" i="101"/>
  <c r="J14" i="101"/>
  <c r="J16" i="101" s="1"/>
  <c r="K14" i="101"/>
  <c r="L14" i="101"/>
  <c r="L18" i="101" s="1"/>
  <c r="M14" i="101"/>
  <c r="M16" i="101" s="1"/>
  <c r="H16" i="101"/>
  <c r="K16" i="101"/>
  <c r="L16" i="101"/>
  <c r="H18" i="101"/>
  <c r="K18" i="101"/>
  <c r="K19" i="101" s="1"/>
  <c r="H19" i="101"/>
  <c r="G10" i="146"/>
  <c r="H10" i="146"/>
  <c r="H9" i="146"/>
  <c r="G9" i="146"/>
  <c r="F9" i="146"/>
  <c r="I10" i="146"/>
  <c r="H17" i="146"/>
  <c r="H20" i="146" s="1"/>
  <c r="H29" i="146" s="1"/>
  <c r="H37" i="146" s="1"/>
  <c r="G17" i="146"/>
  <c r="J19" i="146"/>
  <c r="I19" i="146"/>
  <c r="J18" i="146"/>
  <c r="I18" i="146"/>
  <c r="I16" i="146"/>
  <c r="J16" i="146" s="1"/>
  <c r="J15" i="146"/>
  <c r="J14" i="146"/>
  <c r="I14" i="146"/>
  <c r="I13" i="146"/>
  <c r="J13" i="146" s="1"/>
  <c r="J12" i="146"/>
  <c r="I12" i="146"/>
  <c r="J11" i="146"/>
  <c r="I11" i="146"/>
  <c r="I27" i="146"/>
  <c r="I26" i="146"/>
  <c r="I25" i="146"/>
  <c r="I24" i="146"/>
  <c r="I23" i="146"/>
  <c r="I34" i="146"/>
  <c r="I32" i="146"/>
  <c r="H35" i="146"/>
  <c r="G35" i="146"/>
  <c r="F35" i="146"/>
  <c r="H27" i="146"/>
  <c r="G27" i="146"/>
  <c r="F27" i="146"/>
  <c r="I15" i="145"/>
  <c r="J15" i="145" s="1"/>
  <c r="J14" i="145"/>
  <c r="I14" i="145"/>
  <c r="I13" i="145"/>
  <c r="J13" i="145" s="1"/>
  <c r="I12" i="145"/>
  <c r="J12" i="145" s="1"/>
  <c r="I11" i="145"/>
  <c r="J11" i="145" s="1"/>
  <c r="J10" i="145"/>
  <c r="I10" i="145"/>
  <c r="I9" i="145"/>
  <c r="J9" i="145" s="1"/>
  <c r="I22" i="145"/>
  <c r="J22" i="145" s="1"/>
  <c r="I21" i="145"/>
  <c r="J21" i="145" s="1"/>
  <c r="I20" i="145"/>
  <c r="J20" i="145" s="1"/>
  <c r="I19" i="145"/>
  <c r="J19" i="145" s="1"/>
  <c r="I18" i="145"/>
  <c r="J18" i="145" s="1"/>
  <c r="I30" i="145"/>
  <c r="J30" i="145" s="1"/>
  <c r="I29" i="145"/>
  <c r="I28" i="145"/>
  <c r="J28" i="145" s="1"/>
  <c r="I27" i="145"/>
  <c r="J27" i="145" s="1"/>
  <c r="J26" i="145"/>
  <c r="I26" i="145"/>
  <c r="I25" i="145"/>
  <c r="J25" i="145" s="1"/>
  <c r="I44" i="145"/>
  <c r="J44" i="145" s="1"/>
  <c r="J43" i="145"/>
  <c r="I43" i="145"/>
  <c r="I42" i="145"/>
  <c r="J42" i="145" s="1"/>
  <c r="I41" i="145"/>
  <c r="J41" i="145" s="1"/>
  <c r="I40" i="145"/>
  <c r="J40" i="145" s="1"/>
  <c r="J39" i="145"/>
  <c r="I39" i="145"/>
  <c r="I38" i="145"/>
  <c r="J38" i="145" s="1"/>
  <c r="I37" i="145"/>
  <c r="J37" i="145" s="1"/>
  <c r="I36" i="145"/>
  <c r="J36" i="145" s="1"/>
  <c r="I51" i="145"/>
  <c r="I50" i="145"/>
  <c r="J50" i="145" s="1"/>
  <c r="H52" i="145"/>
  <c r="G52" i="145"/>
  <c r="F52" i="145"/>
  <c r="H47" i="145"/>
  <c r="H45" i="145"/>
  <c r="G45" i="145"/>
  <c r="I45" i="145" s="1"/>
  <c r="F45" i="145"/>
  <c r="J45" i="145" s="1"/>
  <c r="H33" i="145"/>
  <c r="F33" i="145"/>
  <c r="H31" i="145"/>
  <c r="G31" i="145"/>
  <c r="F31" i="145"/>
  <c r="H22" i="145"/>
  <c r="G22" i="145"/>
  <c r="F22" i="145"/>
  <c r="H15" i="145"/>
  <c r="G15" i="145"/>
  <c r="F15" i="145"/>
  <c r="I11" i="144"/>
  <c r="J11" i="144" s="1"/>
  <c r="I10" i="144"/>
  <c r="J10" i="144" s="1"/>
  <c r="I9" i="144"/>
  <c r="J9" i="144" s="1"/>
  <c r="I8" i="144"/>
  <c r="J8" i="144" s="1"/>
  <c r="H11" i="144"/>
  <c r="G11" i="144"/>
  <c r="F11" i="144"/>
  <c r="H33" i="143"/>
  <c r="H27" i="143"/>
  <c r="G27" i="143"/>
  <c r="I27" i="143" s="1"/>
  <c r="J27" i="143" s="1"/>
  <c r="F27" i="143"/>
  <c r="F19" i="143" s="1"/>
  <c r="F21" i="143" s="1"/>
  <c r="I26" i="143"/>
  <c r="J26" i="143" s="1"/>
  <c r="I25" i="143"/>
  <c r="J25" i="143" s="1"/>
  <c r="J22" i="143"/>
  <c r="I22" i="143"/>
  <c r="J20" i="143"/>
  <c r="I20" i="143"/>
  <c r="J18" i="143"/>
  <c r="I18" i="143"/>
  <c r="J17" i="143"/>
  <c r="I17" i="143"/>
  <c r="J16" i="143"/>
  <c r="I16" i="143"/>
  <c r="I15" i="143"/>
  <c r="J15" i="143" s="1"/>
  <c r="J14" i="143"/>
  <c r="I14" i="143"/>
  <c r="J13" i="143"/>
  <c r="I13" i="143"/>
  <c r="J12" i="143"/>
  <c r="I12" i="143"/>
  <c r="I11" i="143"/>
  <c r="J11" i="143" s="1"/>
  <c r="J10" i="143"/>
  <c r="I10" i="143"/>
  <c r="J9" i="143"/>
  <c r="I9" i="143"/>
  <c r="J8" i="143"/>
  <c r="I8" i="143"/>
  <c r="H19" i="143"/>
  <c r="H21" i="143" s="1"/>
  <c r="H18" i="143"/>
  <c r="G18" i="143"/>
  <c r="F18" i="143"/>
  <c r="H16" i="143"/>
  <c r="G16" i="143"/>
  <c r="F16" i="143"/>
  <c r="H11" i="143"/>
  <c r="G11" i="143"/>
  <c r="F11" i="143"/>
  <c r="I52" i="145" l="1"/>
  <c r="J29" i="145"/>
  <c r="G33" i="145"/>
  <c r="I31" i="145"/>
  <c r="J51" i="145"/>
  <c r="J52" i="145"/>
  <c r="F47" i="145"/>
  <c r="I16" i="101"/>
  <c r="I18" i="101"/>
  <c r="I19" i="101" s="1"/>
  <c r="F16" i="101"/>
  <c r="F18" i="101"/>
  <c r="F19" i="101"/>
  <c r="G19" i="101"/>
  <c r="G18" i="101"/>
  <c r="G16" i="101"/>
  <c r="N16" i="101"/>
  <c r="N19" i="101"/>
  <c r="N18" i="101"/>
  <c r="E18" i="101"/>
  <c r="E19" i="101"/>
  <c r="M18" i="101"/>
  <c r="M19" i="101" s="1"/>
  <c r="L19" i="101"/>
  <c r="J18" i="101"/>
  <c r="J19" i="101" s="1"/>
  <c r="F17" i="146"/>
  <c r="F20" i="146" s="1"/>
  <c r="F29" i="146" s="1"/>
  <c r="F37" i="146" s="1"/>
  <c r="J10" i="146"/>
  <c r="I17" i="146"/>
  <c r="G20" i="146"/>
  <c r="I9" i="146"/>
  <c r="J9" i="146" s="1"/>
  <c r="G19" i="143"/>
  <c r="I33" i="145" l="1"/>
  <c r="G47" i="145"/>
  <c r="J31" i="145"/>
  <c r="J17" i="146"/>
  <c r="G29" i="146"/>
  <c r="I20" i="146"/>
  <c r="J20" i="146" s="1"/>
  <c r="I19" i="143"/>
  <c r="J19" i="143" s="1"/>
  <c r="G21" i="143"/>
  <c r="I21" i="143" s="1"/>
  <c r="J21" i="143" s="1"/>
  <c r="I47" i="145" l="1"/>
  <c r="J33" i="145"/>
  <c r="I29" i="146"/>
  <c r="G37" i="146"/>
  <c r="I37" i="146" s="1"/>
  <c r="J47" i="145" l="1"/>
  <c r="E11" i="148" l="1"/>
  <c r="F11" i="148"/>
  <c r="F21" i="148" s="1"/>
  <c r="F32" i="148" s="1"/>
  <c r="F36" i="148" s="1"/>
  <c r="F42" i="148" s="1"/>
  <c r="F48" i="148" s="1"/>
  <c r="H11" i="148"/>
  <c r="G11" i="148" s="1"/>
  <c r="D11" i="148" s="1"/>
  <c r="K11" i="148"/>
  <c r="L11" i="148"/>
  <c r="L21" i="148" s="1"/>
  <c r="L32" i="148" s="1"/>
  <c r="L36" i="148" s="1"/>
  <c r="L42" i="148" s="1"/>
  <c r="L48" i="148" s="1"/>
  <c r="N11" i="148"/>
  <c r="D12" i="148"/>
  <c r="D20" i="148" s="1"/>
  <c r="J12" i="148"/>
  <c r="J19" i="148" s="1"/>
  <c r="E15" i="148"/>
  <c r="G15" i="148"/>
  <c r="D15" i="148" s="1"/>
  <c r="K15" i="148"/>
  <c r="M15" i="148"/>
  <c r="E16" i="148"/>
  <c r="G16" i="148"/>
  <c r="D16" i="148" s="1"/>
  <c r="J16" i="148"/>
  <c r="K16" i="148"/>
  <c r="M16" i="148"/>
  <c r="E17" i="148"/>
  <c r="G17" i="148"/>
  <c r="D17" i="148" s="1"/>
  <c r="K17" i="148"/>
  <c r="M17" i="148"/>
  <c r="J17" i="148" s="1"/>
  <c r="E18" i="148"/>
  <c r="G18" i="148"/>
  <c r="D18" i="148" s="1"/>
  <c r="K18" i="148"/>
  <c r="M18" i="148"/>
  <c r="J18" i="148" s="1"/>
  <c r="D19" i="148"/>
  <c r="E19" i="148"/>
  <c r="K19" i="148"/>
  <c r="E20" i="148"/>
  <c r="K20" i="148"/>
  <c r="C21" i="148"/>
  <c r="I21" i="148"/>
  <c r="E24" i="148"/>
  <c r="G24" i="148"/>
  <c r="K24" i="148"/>
  <c r="M24" i="148"/>
  <c r="J24" i="148" s="1"/>
  <c r="E25" i="148"/>
  <c r="G25" i="148"/>
  <c r="D25" i="148" s="1"/>
  <c r="K25" i="148"/>
  <c r="M25" i="148"/>
  <c r="J25" i="148" s="1"/>
  <c r="D26" i="148"/>
  <c r="E26" i="148"/>
  <c r="G26" i="148"/>
  <c r="K26" i="148"/>
  <c r="M26" i="148"/>
  <c r="J26" i="148" s="1"/>
  <c r="E27" i="148"/>
  <c r="G27" i="148"/>
  <c r="D27" i="148" s="1"/>
  <c r="J27" i="148"/>
  <c r="K27" i="148"/>
  <c r="M27" i="148"/>
  <c r="E28" i="148"/>
  <c r="G28" i="148"/>
  <c r="K28" i="148"/>
  <c r="M28" i="148"/>
  <c r="E29" i="148"/>
  <c r="G29" i="148"/>
  <c r="D29" i="148" s="1"/>
  <c r="K29" i="148"/>
  <c r="M29" i="148"/>
  <c r="J29" i="148" s="1"/>
  <c r="H30" i="148"/>
  <c r="N30" i="148"/>
  <c r="C32" i="148"/>
  <c r="C36" i="148" s="1"/>
  <c r="C42" i="148" s="1"/>
  <c r="C48" i="148" s="1"/>
  <c r="I32" i="148"/>
  <c r="I36" i="148" s="1"/>
  <c r="I42" i="148" s="1"/>
  <c r="I48" i="148" s="1"/>
  <c r="D38" i="148"/>
  <c r="G38" i="148" s="1"/>
  <c r="E38" i="148"/>
  <c r="H38" i="148" s="1"/>
  <c r="F38" i="148"/>
  <c r="J38" i="148"/>
  <c r="K38" i="148"/>
  <c r="L38" i="148"/>
  <c r="M38" i="148"/>
  <c r="N38" i="148"/>
  <c r="E40" i="148"/>
  <c r="G40" i="148"/>
  <c r="D40" i="148" s="1"/>
  <c r="K40" i="148"/>
  <c r="M40" i="148"/>
  <c r="J40" i="148" s="1"/>
  <c r="E45" i="148"/>
  <c r="F45" i="148"/>
  <c r="G45" i="148"/>
  <c r="D45" i="148" s="1"/>
  <c r="J45" i="148"/>
  <c r="K45" i="148"/>
  <c r="L45" i="148"/>
  <c r="M45" i="148"/>
  <c r="E46" i="148"/>
  <c r="F46" i="148"/>
  <c r="G46" i="148"/>
  <c r="D46" i="148" s="1"/>
  <c r="J46" i="148"/>
  <c r="K46" i="148"/>
  <c r="L46" i="148"/>
  <c r="M46" i="148"/>
  <c r="M11" i="148" l="1"/>
  <c r="J28" i="148"/>
  <c r="D28" i="148"/>
  <c r="E30" i="148"/>
  <c r="K30" i="148"/>
  <c r="K21" i="148"/>
  <c r="E21" i="148"/>
  <c r="G30" i="148"/>
  <c r="M21" i="148"/>
  <c r="J30" i="148"/>
  <c r="D21" i="148"/>
  <c r="M30" i="148"/>
  <c r="H21" i="148"/>
  <c r="H32" i="148" s="1"/>
  <c r="G21" i="148"/>
  <c r="N21" i="148"/>
  <c r="J15" i="148"/>
  <c r="J20" i="148"/>
  <c r="D24" i="148"/>
  <c r="D30" i="148" s="1"/>
  <c r="G32" i="148" l="1"/>
  <c r="E32" i="148"/>
  <c r="N32" i="148"/>
  <c r="J11" i="148"/>
  <c r="N36" i="148"/>
  <c r="M32" i="148"/>
  <c r="K32" i="148"/>
  <c r="E36" i="148"/>
  <c r="H36" i="148"/>
  <c r="D32" i="148"/>
  <c r="G36" i="148" l="1"/>
  <c r="J21" i="148"/>
  <c r="K36" i="148"/>
  <c r="M36" i="148"/>
  <c r="N42" i="148"/>
  <c r="D36" i="148"/>
  <c r="H42" i="148"/>
  <c r="E42" i="148"/>
  <c r="M89" i="90"/>
  <c r="L89" i="90"/>
  <c r="K89" i="90"/>
  <c r="J89" i="90"/>
  <c r="I89" i="90"/>
  <c r="H89" i="90"/>
  <c r="G89" i="90"/>
  <c r="F89" i="90"/>
  <c r="N89" i="90" s="1"/>
  <c r="M78" i="90"/>
  <c r="L78" i="90"/>
  <c r="K78" i="90"/>
  <c r="J78" i="90"/>
  <c r="I78" i="90"/>
  <c r="H78" i="90"/>
  <c r="G78" i="90"/>
  <c r="F78" i="90"/>
  <c r="M75" i="90"/>
  <c r="L75" i="90"/>
  <c r="K75" i="90"/>
  <c r="J75" i="90"/>
  <c r="I75" i="90"/>
  <c r="H75" i="90"/>
  <c r="G75" i="90"/>
  <c r="F75" i="90"/>
  <c r="M72" i="90"/>
  <c r="L72" i="90"/>
  <c r="K72" i="90"/>
  <c r="J72" i="90"/>
  <c r="I72" i="90"/>
  <c r="H72" i="90"/>
  <c r="G72" i="90"/>
  <c r="F72" i="90"/>
  <c r="M69" i="90"/>
  <c r="L69" i="90"/>
  <c r="K69" i="90"/>
  <c r="J69" i="90"/>
  <c r="I69" i="90"/>
  <c r="H69" i="90"/>
  <c r="G69" i="90"/>
  <c r="F69" i="90"/>
  <c r="M66" i="90"/>
  <c r="L66" i="90"/>
  <c r="K66" i="90"/>
  <c r="J66" i="90"/>
  <c r="I66" i="90"/>
  <c r="H66" i="90"/>
  <c r="G66" i="90"/>
  <c r="F66" i="90"/>
  <c r="M63" i="90"/>
  <c r="L63" i="90"/>
  <c r="K63" i="90"/>
  <c r="J63" i="90"/>
  <c r="I63" i="90"/>
  <c r="H63" i="90"/>
  <c r="G63" i="90"/>
  <c r="F63" i="90"/>
  <c r="M60" i="90"/>
  <c r="L60" i="90"/>
  <c r="K60" i="90"/>
  <c r="J60" i="90"/>
  <c r="I60" i="90"/>
  <c r="H60" i="90"/>
  <c r="G60" i="90"/>
  <c r="F60" i="90"/>
  <c r="M57" i="90"/>
  <c r="L57" i="90"/>
  <c r="K57" i="90"/>
  <c r="J57" i="90"/>
  <c r="I57" i="90"/>
  <c r="H57" i="90"/>
  <c r="G57" i="90"/>
  <c r="F57" i="90"/>
  <c r="N57" i="90" s="1"/>
  <c r="M54" i="90"/>
  <c r="L54" i="90"/>
  <c r="N54" i="90" s="1"/>
  <c r="K54" i="90"/>
  <c r="J54" i="90"/>
  <c r="I54" i="90"/>
  <c r="H54" i="90"/>
  <c r="G54" i="90"/>
  <c r="F54" i="90"/>
  <c r="M49" i="90"/>
  <c r="L49" i="90"/>
  <c r="K49" i="90"/>
  <c r="J49" i="90"/>
  <c r="I49" i="90"/>
  <c r="H49" i="90"/>
  <c r="G49" i="90"/>
  <c r="V21" i="90"/>
  <c r="U21" i="90"/>
  <c r="T21" i="90"/>
  <c r="S21" i="90"/>
  <c r="R21" i="90"/>
  <c r="Q21" i="90"/>
  <c r="P21" i="90"/>
  <c r="O21" i="90"/>
  <c r="V24" i="90"/>
  <c r="U24" i="90"/>
  <c r="T24" i="90"/>
  <c r="S24" i="90"/>
  <c r="R24" i="90"/>
  <c r="Q24" i="90"/>
  <c r="P24" i="90"/>
  <c r="O24" i="90"/>
  <c r="V27" i="90"/>
  <c r="U27" i="90"/>
  <c r="T27" i="90"/>
  <c r="S27" i="90"/>
  <c r="R27" i="90"/>
  <c r="Q27" i="90"/>
  <c r="P27" i="90"/>
  <c r="O27" i="90"/>
  <c r="V30" i="90"/>
  <c r="U30" i="90"/>
  <c r="T30" i="90"/>
  <c r="S30" i="90"/>
  <c r="R30" i="90"/>
  <c r="Q30" i="90"/>
  <c r="P30" i="90"/>
  <c r="O30" i="90"/>
  <c r="V39" i="90"/>
  <c r="U39" i="90"/>
  <c r="T39" i="90"/>
  <c r="S39" i="90"/>
  <c r="R39" i="90"/>
  <c r="Q39" i="90"/>
  <c r="P39" i="90"/>
  <c r="O39" i="90"/>
  <c r="V42" i="90"/>
  <c r="U42" i="90"/>
  <c r="T42" i="90"/>
  <c r="S42" i="90"/>
  <c r="R42" i="90"/>
  <c r="Q42" i="90"/>
  <c r="P42" i="90"/>
  <c r="O42" i="90"/>
  <c r="V45" i="90"/>
  <c r="U45" i="90"/>
  <c r="T45" i="90"/>
  <c r="S45" i="90"/>
  <c r="R45" i="90"/>
  <c r="Q45" i="90"/>
  <c r="P45" i="90"/>
  <c r="O45" i="90"/>
  <c r="M45" i="90"/>
  <c r="L45" i="90"/>
  <c r="K45" i="90"/>
  <c r="J45" i="90"/>
  <c r="I45" i="90"/>
  <c r="H45" i="90"/>
  <c r="G45" i="90"/>
  <c r="F45" i="90"/>
  <c r="M42" i="90"/>
  <c r="L42" i="90"/>
  <c r="K42" i="90"/>
  <c r="J42" i="90"/>
  <c r="I42" i="90"/>
  <c r="H42" i="90"/>
  <c r="G42" i="90"/>
  <c r="F42" i="90"/>
  <c r="N42" i="90" s="1"/>
  <c r="N39" i="90"/>
  <c r="M39" i="90"/>
  <c r="L39" i="90"/>
  <c r="K39" i="90"/>
  <c r="J39" i="90"/>
  <c r="I39" i="90"/>
  <c r="H39" i="90"/>
  <c r="G39" i="90"/>
  <c r="F39" i="90"/>
  <c r="M36" i="90"/>
  <c r="L36" i="90"/>
  <c r="K36" i="90"/>
  <c r="J36" i="90"/>
  <c r="I36" i="90"/>
  <c r="H36" i="90"/>
  <c r="G36" i="90"/>
  <c r="F36" i="90"/>
  <c r="N36" i="90" s="1"/>
  <c r="N33" i="90"/>
  <c r="M33" i="90"/>
  <c r="L33" i="90"/>
  <c r="K33" i="90"/>
  <c r="J33" i="90"/>
  <c r="I33" i="90"/>
  <c r="H33" i="90"/>
  <c r="G33" i="90"/>
  <c r="F33" i="90"/>
  <c r="M30" i="90"/>
  <c r="L30" i="90"/>
  <c r="K30" i="90"/>
  <c r="J30" i="90"/>
  <c r="N30" i="90" s="1"/>
  <c r="I30" i="90"/>
  <c r="H30" i="90"/>
  <c r="G30" i="90"/>
  <c r="F30" i="90"/>
  <c r="N27" i="90"/>
  <c r="M27" i="90"/>
  <c r="L27" i="90"/>
  <c r="K27" i="90"/>
  <c r="J27" i="90"/>
  <c r="I27" i="90"/>
  <c r="H27" i="90"/>
  <c r="G27" i="90"/>
  <c r="F27" i="90"/>
  <c r="M24" i="90"/>
  <c r="L24" i="90"/>
  <c r="K24" i="90"/>
  <c r="J24" i="90"/>
  <c r="I24" i="90"/>
  <c r="H24" i="90"/>
  <c r="G24" i="90"/>
  <c r="F24" i="90"/>
  <c r="N24" i="90" s="1"/>
  <c r="M21" i="90"/>
  <c r="L21" i="90"/>
  <c r="K21" i="90"/>
  <c r="J21" i="90"/>
  <c r="I21" i="90"/>
  <c r="H21" i="90"/>
  <c r="G21" i="90"/>
  <c r="F21" i="90"/>
  <c r="N21" i="90" s="1"/>
  <c r="M18" i="90"/>
  <c r="L18" i="90"/>
  <c r="K18" i="90"/>
  <c r="J18" i="90"/>
  <c r="I18" i="90"/>
  <c r="H18" i="90"/>
  <c r="G18" i="90"/>
  <c r="F18" i="90"/>
  <c r="N18" i="90" s="1"/>
  <c r="M15" i="90"/>
  <c r="L15" i="90"/>
  <c r="K15" i="90"/>
  <c r="J15" i="90"/>
  <c r="I15" i="90"/>
  <c r="H15" i="90"/>
  <c r="G15" i="90"/>
  <c r="F15" i="90"/>
  <c r="N15" i="90" s="1"/>
  <c r="L12" i="90"/>
  <c r="K12" i="90"/>
  <c r="J12" i="90"/>
  <c r="I12" i="90"/>
  <c r="H12" i="90"/>
  <c r="G12" i="90"/>
  <c r="N12" i="90"/>
  <c r="G94" i="90"/>
  <c r="M93" i="90"/>
  <c r="L93" i="90"/>
  <c r="K93" i="90"/>
  <c r="J93" i="90"/>
  <c r="I93" i="90"/>
  <c r="H93" i="90"/>
  <c r="G93" i="90"/>
  <c r="F93" i="90"/>
  <c r="N93" i="90" s="1"/>
  <c r="M92" i="90"/>
  <c r="M94" i="90" s="1"/>
  <c r="L92" i="90"/>
  <c r="L94" i="90" s="1"/>
  <c r="K92" i="90"/>
  <c r="K94" i="90" s="1"/>
  <c r="J92" i="90"/>
  <c r="J94" i="90" s="1"/>
  <c r="I92" i="90"/>
  <c r="I94" i="90" s="1"/>
  <c r="H92" i="90"/>
  <c r="H94" i="90" s="1"/>
  <c r="G92" i="90"/>
  <c r="F92" i="90"/>
  <c r="F94" i="90" s="1"/>
  <c r="W30" i="90" l="1"/>
  <c r="W27" i="90"/>
  <c r="W24" i="90"/>
  <c r="W21" i="90"/>
  <c r="W39" i="90"/>
  <c r="W42" i="90"/>
  <c r="W45" i="90"/>
  <c r="G42" i="148"/>
  <c r="J32" i="148"/>
  <c r="N49" i="90"/>
  <c r="M42" i="148"/>
  <c r="N48" i="148"/>
  <c r="K42" i="148"/>
  <c r="E48" i="148"/>
  <c r="H48" i="148"/>
  <c r="D42" i="148"/>
  <c r="G48" i="148"/>
  <c r="N94" i="90"/>
  <c r="N92" i="90"/>
  <c r="J36" i="148" l="1"/>
  <c r="K48" i="148"/>
  <c r="M48" i="148"/>
  <c r="D48" i="148"/>
  <c r="N47" i="90"/>
  <c r="N46" i="90"/>
  <c r="N44" i="90"/>
  <c r="N43" i="90"/>
  <c r="N41" i="90"/>
  <c r="N40" i="90"/>
  <c r="N38" i="90"/>
  <c r="N37" i="90"/>
  <c r="N35" i="90"/>
  <c r="N34" i="90"/>
  <c r="N32" i="90"/>
  <c r="N31" i="90"/>
  <c r="N29" i="90"/>
  <c r="N28" i="90"/>
  <c r="N26" i="90"/>
  <c r="N25" i="90"/>
  <c r="N23" i="90"/>
  <c r="N22" i="90"/>
  <c r="N20" i="90"/>
  <c r="N19" i="90"/>
  <c r="N17" i="90"/>
  <c r="N16" i="90"/>
  <c r="N14" i="90"/>
  <c r="N13" i="90"/>
  <c r="N11" i="90"/>
  <c r="N10" i="90"/>
  <c r="J42" i="148" l="1"/>
  <c r="E11" i="176"/>
  <c r="E10" i="176"/>
  <c r="E15" i="178"/>
  <c r="J48" i="148" l="1"/>
  <c r="L416" i="37"/>
  <c r="E25" i="113" l="1"/>
  <c r="H8" i="144"/>
  <c r="G8" i="144"/>
  <c r="F8" i="144"/>
  <c r="H14" i="177" l="1"/>
  <c r="G14" i="177"/>
  <c r="F14" i="177" l="1"/>
  <c r="E14" i="177"/>
  <c r="C40" i="83" l="1"/>
  <c r="K15" i="176" l="1"/>
  <c r="K14" i="176"/>
  <c r="J15" i="176"/>
  <c r="J14" i="176"/>
  <c r="I15" i="176"/>
  <c r="I14" i="176"/>
  <c r="H15" i="176"/>
  <c r="H14" i="176"/>
  <c r="G15" i="176"/>
  <c r="G14" i="176"/>
  <c r="F15" i="176"/>
  <c r="F14" i="176"/>
  <c r="E15" i="176"/>
  <c r="E14" i="176"/>
  <c r="D63" i="83" l="1"/>
  <c r="C63" i="83"/>
  <c r="E40" i="83"/>
  <c r="D40" i="83"/>
  <c r="I22" i="97" l="1"/>
  <c r="F21" i="189" l="1"/>
  <c r="F22" i="189"/>
  <c r="F20" i="189"/>
  <c r="L417" i="37" l="1"/>
  <c r="L418" i="37"/>
  <c r="L419" i="37"/>
  <c r="L420" i="37"/>
  <c r="L421" i="37"/>
  <c r="L422" i="37"/>
  <c r="L423" i="37"/>
  <c r="L424" i="37"/>
  <c r="L425" i="37"/>
  <c r="L426" i="37"/>
  <c r="L427" i="37"/>
  <c r="L428" i="37"/>
  <c r="L429" i="37"/>
  <c r="L430" i="37"/>
  <c r="L431" i="37"/>
  <c r="L432" i="37"/>
  <c r="L433" i="37"/>
  <c r="L434" i="37"/>
  <c r="L435" i="37"/>
  <c r="L436" i="37"/>
  <c r="L437" i="37"/>
  <c r="L438" i="37"/>
  <c r="L439" i="37"/>
  <c r="L440" i="37"/>
  <c r="L441" i="37"/>
  <c r="L442" i="37"/>
  <c r="L443" i="37"/>
  <c r="L444" i="37"/>
  <c r="G23" i="99" l="1"/>
  <c r="G12" i="99"/>
  <c r="F25" i="97" l="1"/>
  <c r="E25" i="97"/>
  <c r="I25" i="97"/>
  <c r="H25" i="97"/>
  <c r="H22" i="97"/>
  <c r="F22" i="97"/>
  <c r="E22" i="97"/>
  <c r="E25" i="152" l="1"/>
  <c r="AG2" i="97" l="1"/>
  <c r="B2" i="97"/>
  <c r="B2" i="99"/>
  <c r="T2" i="99"/>
  <c r="B2" i="104"/>
  <c r="X2" i="104"/>
  <c r="B2" i="103"/>
  <c r="AG2" i="103"/>
  <c r="B2" i="102"/>
  <c r="AA2" i="102"/>
  <c r="B2" i="90"/>
  <c r="AY2" i="90"/>
  <c r="B2" i="89"/>
  <c r="AN2" i="89"/>
  <c r="B2" i="98"/>
  <c r="X96" i="89"/>
  <c r="X97" i="89"/>
  <c r="X98" i="89"/>
  <c r="X99" i="89"/>
  <c r="X100" i="89"/>
  <c r="AF2" i="98"/>
  <c r="B2" i="88"/>
  <c r="Z2" i="88"/>
  <c r="B2" i="114"/>
  <c r="B2" i="113"/>
  <c r="S2" i="113"/>
  <c r="B2" i="87"/>
  <c r="B2" i="86"/>
  <c r="B2" i="85"/>
  <c r="AF2" i="85"/>
  <c r="B2" i="84"/>
  <c r="Q43" i="84"/>
  <c r="Q36" i="84"/>
  <c r="Q37" i="84"/>
  <c r="Q35" i="84"/>
  <c r="Q4" i="84"/>
  <c r="Q5" i="84"/>
  <c r="Q6" i="84"/>
  <c r="Q7" i="84"/>
  <c r="Q8" i="84"/>
  <c r="Q9" i="84"/>
  <c r="Q10" i="84"/>
  <c r="Q11" i="84"/>
  <c r="Q12" i="84"/>
  <c r="Q14" i="84"/>
  <c r="Q15" i="84"/>
  <c r="Q16" i="84"/>
  <c r="Q18" i="84"/>
  <c r="Q19" i="84"/>
  <c r="Q20" i="84"/>
  <c r="Q21" i="84"/>
  <c r="Q23" i="84"/>
  <c r="Z2" i="84"/>
  <c r="B2" i="101"/>
  <c r="AI2" i="101"/>
  <c r="B2" i="83"/>
  <c r="B2" i="37"/>
  <c r="B2" i="190"/>
  <c r="AH2" i="200"/>
  <c r="B2" i="200"/>
  <c r="B2" i="199"/>
  <c r="Z2" i="199"/>
  <c r="B2" i="197"/>
  <c r="B2" i="195"/>
  <c r="S2" i="195"/>
  <c r="B2" i="194"/>
  <c r="AE2" i="194"/>
  <c r="B2" i="193"/>
  <c r="AF2" i="193"/>
  <c r="B2" i="192"/>
  <c r="Q2" i="192"/>
  <c r="B2" i="174"/>
  <c r="Q2" i="174"/>
  <c r="B2" i="173"/>
  <c r="BN2" i="173"/>
  <c r="B2" i="172"/>
  <c r="Q2" i="172"/>
  <c r="B2" i="171"/>
  <c r="B2" i="170"/>
  <c r="Q2" i="170"/>
  <c r="B2" i="161"/>
  <c r="T2" i="161"/>
  <c r="B2" i="160"/>
  <c r="Q2" i="160"/>
  <c r="B2" i="159"/>
  <c r="Q2" i="159"/>
  <c r="B2" i="158"/>
  <c r="U2" i="158"/>
  <c r="B2" i="153"/>
  <c r="AD2" i="153"/>
  <c r="B2" i="152"/>
  <c r="Q2" i="152"/>
  <c r="B2" i="189"/>
  <c r="AD2" i="190"/>
  <c r="T2" i="189"/>
  <c r="B2" i="188"/>
  <c r="S13" i="188"/>
  <c r="T13" i="188"/>
  <c r="U13" i="188"/>
  <c r="V13" i="188"/>
  <c r="W13" i="188"/>
  <c r="S14" i="188"/>
  <c r="T14" i="188"/>
  <c r="U14" i="188"/>
  <c r="V14" i="188"/>
  <c r="W14" i="188"/>
  <c r="S15" i="188"/>
  <c r="T15" i="188"/>
  <c r="U15" i="188"/>
  <c r="V15" i="188"/>
  <c r="W15" i="188"/>
  <c r="S16" i="188"/>
  <c r="T16" i="188"/>
  <c r="U16" i="188"/>
  <c r="V16" i="188"/>
  <c r="W16" i="188"/>
  <c r="S22" i="188"/>
  <c r="T22" i="188"/>
  <c r="U22" i="188"/>
  <c r="V22" i="188"/>
  <c r="W22" i="188"/>
  <c r="Z2" i="188"/>
  <c r="B2" i="187"/>
  <c r="V2" i="187"/>
  <c r="B2" i="186"/>
  <c r="T2" i="186"/>
  <c r="B2" i="185"/>
  <c r="S2" i="185"/>
  <c r="B2" i="184"/>
  <c r="Z2" i="184"/>
  <c r="B2" i="183"/>
  <c r="AG2" i="183"/>
  <c r="B2" i="182"/>
  <c r="AG2" i="182"/>
  <c r="B2" i="181"/>
  <c r="R2" i="181"/>
  <c r="B2" i="180"/>
  <c r="V2" i="180"/>
  <c r="B2" i="179"/>
  <c r="AD2" i="179"/>
  <c r="B2" i="178"/>
  <c r="T2" i="178"/>
  <c r="B2" i="177"/>
  <c r="R2" i="177"/>
  <c r="B2" i="176"/>
  <c r="AE2" i="176"/>
  <c r="AK2" i="148"/>
  <c r="B2" i="148"/>
  <c r="Y2" i="147"/>
  <c r="X2" i="146"/>
  <c r="B2" i="147"/>
  <c r="B2" i="146"/>
  <c r="X2" i="145"/>
  <c r="B2" i="145"/>
  <c r="B2" i="144"/>
  <c r="X2" i="144"/>
  <c r="B2" i="143"/>
  <c r="X2" i="143"/>
  <c r="CG19" i="171" l="1"/>
  <c r="CG17" i="171"/>
  <c r="CG13" i="171"/>
  <c r="CG14" i="171"/>
  <c r="CG15" i="171"/>
  <c r="CG16" i="171"/>
  <c r="CG12" i="171"/>
  <c r="CG18" i="171" s="1"/>
  <c r="CG11" i="171"/>
  <c r="CG10" i="171"/>
  <c r="K19" i="153"/>
  <c r="F19" i="153"/>
  <c r="G19" i="153"/>
  <c r="H19" i="153"/>
  <c r="I19" i="153"/>
  <c r="J19" i="153"/>
  <c r="E19" i="153"/>
  <c r="J99" i="89"/>
  <c r="J98" i="89"/>
  <c r="E37" i="177"/>
  <c r="H37" i="177"/>
  <c r="G37" i="177"/>
  <c r="F37" i="177"/>
  <c r="H26" i="177"/>
  <c r="H22" i="177"/>
  <c r="G26" i="177"/>
  <c r="F26" i="177"/>
  <c r="E26" i="177"/>
  <c r="E33" i="98"/>
  <c r="E28" i="98"/>
  <c r="J100" i="89" l="1"/>
  <c r="L19" i="153"/>
  <c r="I3" i="80"/>
  <c r="J3" i="80"/>
  <c r="K3" i="80"/>
  <c r="L3" i="80"/>
  <c r="M3" i="80"/>
  <c r="N3" i="80"/>
  <c r="O3" i="80"/>
  <c r="P3" i="80"/>
  <c r="Q3" i="80"/>
  <c r="H3" i="80"/>
  <c r="J31" i="199" l="1"/>
  <c r="J30" i="199"/>
  <c r="G31" i="199"/>
  <c r="G30" i="199"/>
  <c r="J26" i="199"/>
  <c r="J24" i="199"/>
  <c r="J25" i="199"/>
  <c r="J23" i="199"/>
  <c r="J22" i="199"/>
  <c r="G26" i="199"/>
  <c r="G24" i="199"/>
  <c r="G25" i="199"/>
  <c r="G23" i="199"/>
  <c r="G22" i="199"/>
  <c r="J19" i="199"/>
  <c r="J13" i="199"/>
  <c r="J11" i="199"/>
  <c r="J12" i="199"/>
  <c r="J10" i="199"/>
  <c r="J9" i="199"/>
  <c r="G13" i="199"/>
  <c r="G11" i="199"/>
  <c r="G12" i="199"/>
  <c r="G10" i="199"/>
  <c r="G9" i="199"/>
  <c r="G14" i="199" l="1"/>
  <c r="K163" i="200" l="1"/>
  <c r="J163" i="200"/>
  <c r="I163" i="200"/>
  <c r="H163" i="200"/>
  <c r="G163" i="200"/>
  <c r="F163" i="200"/>
  <c r="E163" i="200"/>
  <c r="D163" i="200"/>
  <c r="C163" i="200"/>
  <c r="AE160" i="200"/>
  <c r="AD160" i="200"/>
  <c r="AC160" i="200"/>
  <c r="AB160" i="200"/>
  <c r="AA160" i="200"/>
  <c r="Z160" i="200"/>
  <c r="Y160" i="200"/>
  <c r="X160" i="200"/>
  <c r="W160" i="200"/>
  <c r="T160" i="200"/>
  <c r="AE159" i="200"/>
  <c r="AD159" i="200"/>
  <c r="AC159" i="200"/>
  <c r="AB159" i="200"/>
  <c r="AA159" i="200"/>
  <c r="Z159" i="200"/>
  <c r="Y159" i="200"/>
  <c r="X159" i="200"/>
  <c r="W159" i="200"/>
  <c r="T159" i="200"/>
  <c r="AE158" i="200"/>
  <c r="AD158" i="200"/>
  <c r="AC158" i="200"/>
  <c r="AB158" i="200"/>
  <c r="AA158" i="200"/>
  <c r="Z158" i="200"/>
  <c r="Y158" i="200"/>
  <c r="X158" i="200"/>
  <c r="W158" i="200"/>
  <c r="T158" i="200"/>
  <c r="AE157" i="200"/>
  <c r="AD157" i="200"/>
  <c r="AC157" i="200"/>
  <c r="AB157" i="200"/>
  <c r="AA157" i="200"/>
  <c r="Z157" i="200"/>
  <c r="Y157" i="200"/>
  <c r="X157" i="200"/>
  <c r="W157" i="200"/>
  <c r="T157" i="200"/>
  <c r="AE156" i="200"/>
  <c r="AD156" i="200"/>
  <c r="AC156" i="200"/>
  <c r="AB156" i="200"/>
  <c r="AA156" i="200"/>
  <c r="Z156" i="200"/>
  <c r="Y156" i="200"/>
  <c r="X156" i="200"/>
  <c r="W156" i="200"/>
  <c r="T156" i="200"/>
  <c r="AE155" i="200"/>
  <c r="AD155" i="200"/>
  <c r="AC155" i="200"/>
  <c r="AB155" i="200"/>
  <c r="AA155" i="200"/>
  <c r="Z155" i="200"/>
  <c r="Y155" i="200"/>
  <c r="X155" i="200"/>
  <c r="W155" i="200"/>
  <c r="T155" i="200"/>
  <c r="AE154" i="200"/>
  <c r="AD154" i="200"/>
  <c r="AC154" i="200"/>
  <c r="AB154" i="200"/>
  <c r="AA154" i="200"/>
  <c r="Z154" i="200"/>
  <c r="Y154" i="200"/>
  <c r="X154" i="200"/>
  <c r="W154" i="200"/>
  <c r="T154" i="200"/>
  <c r="AE153" i="200"/>
  <c r="AD153" i="200"/>
  <c r="AC153" i="200"/>
  <c r="AB153" i="200"/>
  <c r="AA153" i="200"/>
  <c r="Z153" i="200"/>
  <c r="Y153" i="200"/>
  <c r="X153" i="200"/>
  <c r="W153" i="200"/>
  <c r="T153" i="200"/>
  <c r="AE152" i="200"/>
  <c r="AD152" i="200"/>
  <c r="AC152" i="200"/>
  <c r="AB152" i="200"/>
  <c r="AA152" i="200"/>
  <c r="Z152" i="200"/>
  <c r="Y152" i="200"/>
  <c r="X152" i="200"/>
  <c r="W152" i="200"/>
  <c r="T152" i="200"/>
  <c r="AE151" i="200"/>
  <c r="AD151" i="200"/>
  <c r="AC151" i="200"/>
  <c r="AB151" i="200"/>
  <c r="AA151" i="200"/>
  <c r="Z151" i="200"/>
  <c r="Y151" i="200"/>
  <c r="X151" i="200"/>
  <c r="W151" i="200"/>
  <c r="T151" i="200"/>
  <c r="AE150" i="200"/>
  <c r="AD150" i="200"/>
  <c r="AC150" i="200"/>
  <c r="AB150" i="200"/>
  <c r="AA150" i="200"/>
  <c r="Z150" i="200"/>
  <c r="Y150" i="200"/>
  <c r="X150" i="200"/>
  <c r="W150" i="200"/>
  <c r="T150" i="200"/>
  <c r="AE149" i="200"/>
  <c r="AD149" i="200"/>
  <c r="AC149" i="200"/>
  <c r="AB149" i="200"/>
  <c r="AA149" i="200"/>
  <c r="Z149" i="200"/>
  <c r="Y149" i="200"/>
  <c r="X149" i="200"/>
  <c r="W149" i="200"/>
  <c r="T149" i="200"/>
  <c r="AE148" i="200"/>
  <c r="AD148" i="200"/>
  <c r="AC148" i="200"/>
  <c r="AB148" i="200"/>
  <c r="AA148" i="200"/>
  <c r="Z148" i="200"/>
  <c r="Y148" i="200"/>
  <c r="X148" i="200"/>
  <c r="W148" i="200"/>
  <c r="T148" i="200"/>
  <c r="AE147" i="200"/>
  <c r="AD147" i="200"/>
  <c r="AC147" i="200"/>
  <c r="AB147" i="200"/>
  <c r="AA147" i="200"/>
  <c r="Z147" i="200"/>
  <c r="Y147" i="200"/>
  <c r="X147" i="200"/>
  <c r="W147" i="200"/>
  <c r="T147" i="200"/>
  <c r="AE146" i="200"/>
  <c r="AD146" i="200"/>
  <c r="AC146" i="200"/>
  <c r="AB146" i="200"/>
  <c r="AA146" i="200"/>
  <c r="Z146" i="200"/>
  <c r="Y146" i="200"/>
  <c r="X146" i="200"/>
  <c r="W146" i="200"/>
  <c r="T146" i="200"/>
  <c r="AE145" i="200"/>
  <c r="AD145" i="200"/>
  <c r="AC145" i="200"/>
  <c r="AB145" i="200"/>
  <c r="AA145" i="200"/>
  <c r="Z145" i="200"/>
  <c r="Y145" i="200"/>
  <c r="X145" i="200"/>
  <c r="W145" i="200"/>
  <c r="T145" i="200"/>
  <c r="AE144" i="200"/>
  <c r="AD144" i="200"/>
  <c r="AC144" i="200"/>
  <c r="AB144" i="200"/>
  <c r="AA144" i="200"/>
  <c r="Z144" i="200"/>
  <c r="Y144" i="200"/>
  <c r="X144" i="200"/>
  <c r="W144" i="200"/>
  <c r="T144" i="200"/>
  <c r="AE143" i="200"/>
  <c r="AD143" i="200"/>
  <c r="AC143" i="200"/>
  <c r="AB143" i="200"/>
  <c r="AA143" i="200"/>
  <c r="Z143" i="200"/>
  <c r="Y143" i="200"/>
  <c r="X143" i="200"/>
  <c r="W143" i="200"/>
  <c r="T143" i="200"/>
  <c r="AE142" i="200"/>
  <c r="AD142" i="200"/>
  <c r="AC142" i="200"/>
  <c r="AB142" i="200"/>
  <c r="AA142" i="200"/>
  <c r="Z142" i="200"/>
  <c r="Y142" i="200"/>
  <c r="X142" i="200"/>
  <c r="W142" i="200"/>
  <c r="T142" i="200"/>
  <c r="AE141" i="200"/>
  <c r="AD141" i="200"/>
  <c r="AC141" i="200"/>
  <c r="AB141" i="200"/>
  <c r="AA141" i="200"/>
  <c r="Z141" i="200"/>
  <c r="Y141" i="200"/>
  <c r="X141" i="200"/>
  <c r="W141" i="200"/>
  <c r="T141" i="200"/>
  <c r="AE140" i="200"/>
  <c r="AD140" i="200"/>
  <c r="AC140" i="200"/>
  <c r="AB140" i="200"/>
  <c r="AA140" i="200"/>
  <c r="Z140" i="200"/>
  <c r="Y140" i="200"/>
  <c r="X140" i="200"/>
  <c r="W140" i="200"/>
  <c r="T140" i="200"/>
  <c r="AE139" i="200"/>
  <c r="AD139" i="200"/>
  <c r="AC139" i="200"/>
  <c r="AB139" i="200"/>
  <c r="AA139" i="200"/>
  <c r="Z139" i="200"/>
  <c r="Y139" i="200"/>
  <c r="X139" i="200"/>
  <c r="W139" i="200"/>
  <c r="T139" i="200"/>
  <c r="AE138" i="200"/>
  <c r="AD138" i="200"/>
  <c r="AC138" i="200"/>
  <c r="AB138" i="200"/>
  <c r="AA138" i="200"/>
  <c r="Z138" i="200"/>
  <c r="Y138" i="200"/>
  <c r="X138" i="200"/>
  <c r="W138" i="200"/>
  <c r="T138" i="200"/>
  <c r="AE137" i="200"/>
  <c r="AD137" i="200"/>
  <c r="AC137" i="200"/>
  <c r="AB137" i="200"/>
  <c r="AA137" i="200"/>
  <c r="Z137" i="200"/>
  <c r="Y137" i="200"/>
  <c r="X137" i="200"/>
  <c r="W137" i="200"/>
  <c r="T137" i="200"/>
  <c r="AE136" i="200"/>
  <c r="AD136" i="200"/>
  <c r="AC136" i="200"/>
  <c r="AB136" i="200"/>
  <c r="AA136" i="200"/>
  <c r="Z136" i="200"/>
  <c r="Y136" i="200"/>
  <c r="X136" i="200"/>
  <c r="W136" i="200"/>
  <c r="T136" i="200"/>
  <c r="AE135" i="200"/>
  <c r="AD135" i="200"/>
  <c r="AC135" i="200"/>
  <c r="AB135" i="200"/>
  <c r="AA135" i="200"/>
  <c r="Z135" i="200"/>
  <c r="Y135" i="200"/>
  <c r="X135" i="200"/>
  <c r="W135" i="200"/>
  <c r="T135" i="200"/>
  <c r="AE134" i="200"/>
  <c r="AD134" i="200"/>
  <c r="AC134" i="200"/>
  <c r="AB134" i="200"/>
  <c r="AA134" i="200"/>
  <c r="Z134" i="200"/>
  <c r="Y134" i="200"/>
  <c r="X134" i="200"/>
  <c r="W134" i="200"/>
  <c r="T134" i="200"/>
  <c r="AE133" i="200"/>
  <c r="AD133" i="200"/>
  <c r="AC133" i="200"/>
  <c r="AB133" i="200"/>
  <c r="AA133" i="200"/>
  <c r="Z133" i="200"/>
  <c r="Y133" i="200"/>
  <c r="X133" i="200"/>
  <c r="W133" i="200"/>
  <c r="T133" i="200"/>
  <c r="AE132" i="200"/>
  <c r="AD132" i="200"/>
  <c r="AC132" i="200"/>
  <c r="AB132" i="200"/>
  <c r="AA132" i="200"/>
  <c r="Z132" i="200"/>
  <c r="Y132" i="200"/>
  <c r="X132" i="200"/>
  <c r="W132" i="200"/>
  <c r="T132" i="200"/>
  <c r="AE131" i="200"/>
  <c r="AD131" i="200"/>
  <c r="AC131" i="200"/>
  <c r="AB131" i="200"/>
  <c r="AA131" i="200"/>
  <c r="Z131" i="200"/>
  <c r="Y131" i="200"/>
  <c r="X131" i="200"/>
  <c r="W131" i="200"/>
  <c r="T131" i="200"/>
  <c r="AE130" i="200"/>
  <c r="AD130" i="200"/>
  <c r="AC130" i="200"/>
  <c r="AB130" i="200"/>
  <c r="AA130" i="200"/>
  <c r="Z130" i="200"/>
  <c r="Y130" i="200"/>
  <c r="X130" i="200"/>
  <c r="W130" i="200"/>
  <c r="T130" i="200"/>
  <c r="AE129" i="200"/>
  <c r="AD129" i="200"/>
  <c r="AC129" i="200"/>
  <c r="AB129" i="200"/>
  <c r="AA129" i="200"/>
  <c r="Z129" i="200"/>
  <c r="Y129" i="200"/>
  <c r="X129" i="200"/>
  <c r="W129" i="200"/>
  <c r="T129" i="200"/>
  <c r="AE128" i="200"/>
  <c r="AD128" i="200"/>
  <c r="AC128" i="200"/>
  <c r="AB128" i="200"/>
  <c r="AA128" i="200"/>
  <c r="Z128" i="200"/>
  <c r="Y128" i="200"/>
  <c r="X128" i="200"/>
  <c r="W128" i="200"/>
  <c r="T128" i="200"/>
  <c r="AE127" i="200"/>
  <c r="AD127" i="200"/>
  <c r="AC127" i="200"/>
  <c r="AB127" i="200"/>
  <c r="AA127" i="200"/>
  <c r="Z127" i="200"/>
  <c r="Y127" i="200"/>
  <c r="X127" i="200"/>
  <c r="W127" i="200"/>
  <c r="T127" i="200"/>
  <c r="AE126" i="200"/>
  <c r="AD126" i="200"/>
  <c r="AC126" i="200"/>
  <c r="AB126" i="200"/>
  <c r="AA126" i="200"/>
  <c r="Z126" i="200"/>
  <c r="Y126" i="200"/>
  <c r="X126" i="200"/>
  <c r="W126" i="200"/>
  <c r="T126" i="200"/>
  <c r="AE125" i="200"/>
  <c r="AD125" i="200"/>
  <c r="AC125" i="200"/>
  <c r="AB125" i="200"/>
  <c r="AA125" i="200"/>
  <c r="Z125" i="200"/>
  <c r="Y125" i="200"/>
  <c r="X125" i="200"/>
  <c r="W125" i="200"/>
  <c r="T125" i="200"/>
  <c r="AE124" i="200"/>
  <c r="AD124" i="200"/>
  <c r="AC124" i="200"/>
  <c r="AB124" i="200"/>
  <c r="AA124" i="200"/>
  <c r="Z124" i="200"/>
  <c r="Y124" i="200"/>
  <c r="X124" i="200"/>
  <c r="W124" i="200"/>
  <c r="T124" i="200"/>
  <c r="AE123" i="200"/>
  <c r="AD123" i="200"/>
  <c r="AC123" i="200"/>
  <c r="AB123" i="200"/>
  <c r="AA123" i="200"/>
  <c r="Z123" i="200"/>
  <c r="Y123" i="200"/>
  <c r="X123" i="200"/>
  <c r="W123" i="200"/>
  <c r="T123" i="200"/>
  <c r="AE122" i="200"/>
  <c r="AD122" i="200"/>
  <c r="AC122" i="200"/>
  <c r="AB122" i="200"/>
  <c r="AA122" i="200"/>
  <c r="Z122" i="200"/>
  <c r="Y122" i="200"/>
  <c r="X122" i="200"/>
  <c r="W122" i="200"/>
  <c r="T122" i="200"/>
  <c r="AE121" i="200"/>
  <c r="AD121" i="200"/>
  <c r="AC121" i="200"/>
  <c r="AB121" i="200"/>
  <c r="AA121" i="200"/>
  <c r="Z121" i="200"/>
  <c r="Y121" i="200"/>
  <c r="X121" i="200"/>
  <c r="W121" i="200"/>
  <c r="T121" i="200"/>
  <c r="AE120" i="200"/>
  <c r="AD120" i="200"/>
  <c r="AC120" i="200"/>
  <c r="AB120" i="200"/>
  <c r="AA120" i="200"/>
  <c r="Z120" i="200"/>
  <c r="Y120" i="200"/>
  <c r="X120" i="200"/>
  <c r="W120" i="200"/>
  <c r="T120" i="200"/>
  <c r="AE119" i="200"/>
  <c r="AD119" i="200"/>
  <c r="AC119" i="200"/>
  <c r="AB119" i="200"/>
  <c r="AA119" i="200"/>
  <c r="Z119" i="200"/>
  <c r="Y119" i="200"/>
  <c r="X119" i="200"/>
  <c r="W119" i="200"/>
  <c r="T119" i="200"/>
  <c r="AE118" i="200"/>
  <c r="AD118" i="200"/>
  <c r="AC118" i="200"/>
  <c r="AB118" i="200"/>
  <c r="AA118" i="200"/>
  <c r="Z118" i="200"/>
  <c r="Y118" i="200"/>
  <c r="X118" i="200"/>
  <c r="W118" i="200"/>
  <c r="T118" i="200"/>
  <c r="AE117" i="200"/>
  <c r="AD117" i="200"/>
  <c r="AC117" i="200"/>
  <c r="AB117" i="200"/>
  <c r="AA117" i="200"/>
  <c r="Z117" i="200"/>
  <c r="Y117" i="200"/>
  <c r="X117" i="200"/>
  <c r="W117" i="200"/>
  <c r="T117" i="200"/>
  <c r="AE116" i="200"/>
  <c r="AD116" i="200"/>
  <c r="AC116" i="200"/>
  <c r="AB116" i="200"/>
  <c r="AA116" i="200"/>
  <c r="Z116" i="200"/>
  <c r="Y116" i="200"/>
  <c r="X116" i="200"/>
  <c r="W116" i="200"/>
  <c r="T116" i="200"/>
  <c r="AE115" i="200"/>
  <c r="AD115" i="200"/>
  <c r="AC115" i="200"/>
  <c r="AB115" i="200"/>
  <c r="AA115" i="200"/>
  <c r="Z115" i="200"/>
  <c r="Y115" i="200"/>
  <c r="X115" i="200"/>
  <c r="W115" i="200"/>
  <c r="T115" i="200"/>
  <c r="AE114" i="200"/>
  <c r="AD114" i="200"/>
  <c r="AC114" i="200"/>
  <c r="AB114" i="200"/>
  <c r="AA114" i="200"/>
  <c r="Z114" i="200"/>
  <c r="Y114" i="200"/>
  <c r="X114" i="200"/>
  <c r="W114" i="200"/>
  <c r="T114" i="200"/>
  <c r="AE113" i="200"/>
  <c r="AD113" i="200"/>
  <c r="AC113" i="200"/>
  <c r="AB113" i="200"/>
  <c r="AA113" i="200"/>
  <c r="Z113" i="200"/>
  <c r="Y113" i="200"/>
  <c r="X113" i="200"/>
  <c r="W113" i="200"/>
  <c r="T113" i="200"/>
  <c r="AE112" i="200"/>
  <c r="AD112" i="200"/>
  <c r="AC112" i="200"/>
  <c r="AB112" i="200"/>
  <c r="AA112" i="200"/>
  <c r="Z112" i="200"/>
  <c r="Y112" i="200"/>
  <c r="X112" i="200"/>
  <c r="W112" i="200"/>
  <c r="T112" i="200"/>
  <c r="AE111" i="200"/>
  <c r="AD111" i="200"/>
  <c r="AC111" i="200"/>
  <c r="AB111" i="200"/>
  <c r="AA111" i="200"/>
  <c r="Z111" i="200"/>
  <c r="Y111" i="200"/>
  <c r="X111" i="200"/>
  <c r="W111" i="200"/>
  <c r="T111" i="200"/>
  <c r="AE110" i="200"/>
  <c r="AD110" i="200"/>
  <c r="AC110" i="200"/>
  <c r="AB110" i="200"/>
  <c r="AA110" i="200"/>
  <c r="Z110" i="200"/>
  <c r="Y110" i="200"/>
  <c r="X110" i="200"/>
  <c r="W110" i="200"/>
  <c r="T110" i="200"/>
  <c r="AE109" i="200"/>
  <c r="AD109" i="200"/>
  <c r="AC109" i="200"/>
  <c r="AB109" i="200"/>
  <c r="AA109" i="200"/>
  <c r="Z109" i="200"/>
  <c r="Y109" i="200"/>
  <c r="X109" i="200"/>
  <c r="W109" i="200"/>
  <c r="T109" i="200"/>
  <c r="AE108" i="200"/>
  <c r="AD108" i="200"/>
  <c r="AC108" i="200"/>
  <c r="AB108" i="200"/>
  <c r="AA108" i="200"/>
  <c r="Z108" i="200"/>
  <c r="Y108" i="200"/>
  <c r="X108" i="200"/>
  <c r="W108" i="200"/>
  <c r="T108" i="200"/>
  <c r="AE107" i="200"/>
  <c r="AD107" i="200"/>
  <c r="AC107" i="200"/>
  <c r="AB107" i="200"/>
  <c r="AA107" i="200"/>
  <c r="Z107" i="200"/>
  <c r="Y107" i="200"/>
  <c r="X107" i="200"/>
  <c r="W107" i="200"/>
  <c r="T107" i="200"/>
  <c r="AE106" i="200"/>
  <c r="AD106" i="200"/>
  <c r="AC106" i="200"/>
  <c r="AB106" i="200"/>
  <c r="AA106" i="200"/>
  <c r="Z106" i="200"/>
  <c r="Y106" i="200"/>
  <c r="X106" i="200"/>
  <c r="W106" i="200"/>
  <c r="T106" i="200"/>
  <c r="AE105" i="200"/>
  <c r="AD105" i="200"/>
  <c r="AC105" i="200"/>
  <c r="AB105" i="200"/>
  <c r="AA105" i="200"/>
  <c r="Z105" i="200"/>
  <c r="Y105" i="200"/>
  <c r="X105" i="200"/>
  <c r="W105" i="200"/>
  <c r="T105" i="200"/>
  <c r="AE104" i="200"/>
  <c r="AD104" i="200"/>
  <c r="AC104" i="200"/>
  <c r="AB104" i="200"/>
  <c r="AA104" i="200"/>
  <c r="Z104" i="200"/>
  <c r="Y104" i="200"/>
  <c r="X104" i="200"/>
  <c r="W104" i="200"/>
  <c r="T104" i="200"/>
  <c r="AE103" i="200"/>
  <c r="AD103" i="200"/>
  <c r="AC103" i="200"/>
  <c r="AB103" i="200"/>
  <c r="AA103" i="200"/>
  <c r="Z103" i="200"/>
  <c r="Y103" i="200"/>
  <c r="X103" i="200"/>
  <c r="W103" i="200"/>
  <c r="T103" i="200"/>
  <c r="AE102" i="200"/>
  <c r="AD102" i="200"/>
  <c r="AC102" i="200"/>
  <c r="AB102" i="200"/>
  <c r="AA102" i="200"/>
  <c r="Z102" i="200"/>
  <c r="Y102" i="200"/>
  <c r="X102" i="200"/>
  <c r="W102" i="200"/>
  <c r="T102" i="200"/>
  <c r="AE101" i="200"/>
  <c r="AD101" i="200"/>
  <c r="AC101" i="200"/>
  <c r="AB101" i="200"/>
  <c r="AA101" i="200"/>
  <c r="Z101" i="200"/>
  <c r="Y101" i="200"/>
  <c r="X101" i="200"/>
  <c r="W101" i="200"/>
  <c r="T101" i="200"/>
  <c r="AE100" i="200"/>
  <c r="AD100" i="200"/>
  <c r="AC100" i="200"/>
  <c r="AB100" i="200"/>
  <c r="AA100" i="200"/>
  <c r="Z100" i="200"/>
  <c r="Y100" i="200"/>
  <c r="X100" i="200"/>
  <c r="W100" i="200"/>
  <c r="T100" i="200"/>
  <c r="AE99" i="200"/>
  <c r="AD99" i="200"/>
  <c r="AC99" i="200"/>
  <c r="AB99" i="200"/>
  <c r="AA99" i="200"/>
  <c r="Z99" i="200"/>
  <c r="Y99" i="200"/>
  <c r="X99" i="200"/>
  <c r="W99" i="200"/>
  <c r="T99" i="200"/>
  <c r="AE98" i="200"/>
  <c r="AD98" i="200"/>
  <c r="AC98" i="200"/>
  <c r="AB98" i="200"/>
  <c r="AA98" i="200"/>
  <c r="Z98" i="200"/>
  <c r="Y98" i="200"/>
  <c r="X98" i="200"/>
  <c r="W98" i="200"/>
  <c r="T98" i="200"/>
  <c r="AE97" i="200"/>
  <c r="AD97" i="200"/>
  <c r="AC97" i="200"/>
  <c r="AB97" i="200"/>
  <c r="AA97" i="200"/>
  <c r="Z97" i="200"/>
  <c r="Y97" i="200"/>
  <c r="X97" i="200"/>
  <c r="W97" i="200"/>
  <c r="T97" i="200"/>
  <c r="AE96" i="200"/>
  <c r="AD96" i="200"/>
  <c r="AC96" i="200"/>
  <c r="AB96" i="200"/>
  <c r="AA96" i="200"/>
  <c r="Z96" i="200"/>
  <c r="Y96" i="200"/>
  <c r="X96" i="200"/>
  <c r="W96" i="200"/>
  <c r="T96" i="200"/>
  <c r="AE95" i="200"/>
  <c r="AD95" i="200"/>
  <c r="AC95" i="200"/>
  <c r="AB95" i="200"/>
  <c r="AA95" i="200"/>
  <c r="Z95" i="200"/>
  <c r="Y95" i="200"/>
  <c r="X95" i="200"/>
  <c r="W95" i="200"/>
  <c r="T95" i="200"/>
  <c r="AE94" i="200"/>
  <c r="AD94" i="200"/>
  <c r="AC94" i="200"/>
  <c r="AB94" i="200"/>
  <c r="AA94" i="200"/>
  <c r="Z94" i="200"/>
  <c r="Y94" i="200"/>
  <c r="X94" i="200"/>
  <c r="W94" i="200"/>
  <c r="T94" i="200"/>
  <c r="AE93" i="200"/>
  <c r="AD93" i="200"/>
  <c r="AC93" i="200"/>
  <c r="AB93" i="200"/>
  <c r="AA93" i="200"/>
  <c r="Z93" i="200"/>
  <c r="Y93" i="200"/>
  <c r="X93" i="200"/>
  <c r="W93" i="200"/>
  <c r="T93" i="200"/>
  <c r="AE92" i="200"/>
  <c r="AD92" i="200"/>
  <c r="AC92" i="200"/>
  <c r="AB92" i="200"/>
  <c r="AA92" i="200"/>
  <c r="Z92" i="200"/>
  <c r="Y92" i="200"/>
  <c r="X92" i="200"/>
  <c r="W92" i="200"/>
  <c r="T92" i="200"/>
  <c r="AE91" i="200"/>
  <c r="AD91" i="200"/>
  <c r="AC91" i="200"/>
  <c r="AB91" i="200"/>
  <c r="AA91" i="200"/>
  <c r="Z91" i="200"/>
  <c r="Y91" i="200"/>
  <c r="X91" i="200"/>
  <c r="W91" i="200"/>
  <c r="T91" i="200"/>
  <c r="AE90" i="200"/>
  <c r="AD90" i="200"/>
  <c r="AC90" i="200"/>
  <c r="AB90" i="200"/>
  <c r="AA90" i="200"/>
  <c r="Z90" i="200"/>
  <c r="Y90" i="200"/>
  <c r="X90" i="200"/>
  <c r="W90" i="200"/>
  <c r="T90" i="200"/>
  <c r="AE89" i="200"/>
  <c r="AD89" i="200"/>
  <c r="AC89" i="200"/>
  <c r="AB89" i="200"/>
  <c r="AA89" i="200"/>
  <c r="Z89" i="200"/>
  <c r="Y89" i="200"/>
  <c r="X89" i="200"/>
  <c r="W89" i="200"/>
  <c r="T89" i="200"/>
  <c r="AE88" i="200"/>
  <c r="AD88" i="200"/>
  <c r="AC88" i="200"/>
  <c r="AB88" i="200"/>
  <c r="AA88" i="200"/>
  <c r="Z88" i="200"/>
  <c r="Y88" i="200"/>
  <c r="X88" i="200"/>
  <c r="W88" i="200"/>
  <c r="T88" i="200"/>
  <c r="AE87" i="200"/>
  <c r="AD87" i="200"/>
  <c r="AC87" i="200"/>
  <c r="AB87" i="200"/>
  <c r="AA87" i="200"/>
  <c r="Z87" i="200"/>
  <c r="Y87" i="200"/>
  <c r="X87" i="200"/>
  <c r="W87" i="200"/>
  <c r="T87" i="200"/>
  <c r="AE86" i="200"/>
  <c r="AD86" i="200"/>
  <c r="AC86" i="200"/>
  <c r="AB86" i="200"/>
  <c r="AA86" i="200"/>
  <c r="Z86" i="200"/>
  <c r="Y86" i="200"/>
  <c r="X86" i="200"/>
  <c r="W86" i="200"/>
  <c r="T86" i="200"/>
  <c r="AE85" i="200"/>
  <c r="AD85" i="200"/>
  <c r="AC85" i="200"/>
  <c r="AB85" i="200"/>
  <c r="AA85" i="200"/>
  <c r="Z85" i="200"/>
  <c r="Y85" i="200"/>
  <c r="X85" i="200"/>
  <c r="W85" i="200"/>
  <c r="T85" i="200"/>
  <c r="AE84" i="200"/>
  <c r="AD84" i="200"/>
  <c r="AC84" i="200"/>
  <c r="AB84" i="200"/>
  <c r="AA84" i="200"/>
  <c r="Z84" i="200"/>
  <c r="Y84" i="200"/>
  <c r="X84" i="200"/>
  <c r="W84" i="200"/>
  <c r="T84" i="200"/>
  <c r="AE83" i="200"/>
  <c r="AD83" i="200"/>
  <c r="AC83" i="200"/>
  <c r="AB83" i="200"/>
  <c r="AA83" i="200"/>
  <c r="Z83" i="200"/>
  <c r="Y83" i="200"/>
  <c r="X83" i="200"/>
  <c r="W83" i="200"/>
  <c r="T83" i="200"/>
  <c r="AE82" i="200"/>
  <c r="AD82" i="200"/>
  <c r="AC82" i="200"/>
  <c r="AB82" i="200"/>
  <c r="AA82" i="200"/>
  <c r="Z82" i="200"/>
  <c r="Y82" i="200"/>
  <c r="X82" i="200"/>
  <c r="W82" i="200"/>
  <c r="T82" i="200"/>
  <c r="AE81" i="200"/>
  <c r="AD81" i="200"/>
  <c r="AC81" i="200"/>
  <c r="AB81" i="200"/>
  <c r="AA81" i="200"/>
  <c r="Z81" i="200"/>
  <c r="Y81" i="200"/>
  <c r="X81" i="200"/>
  <c r="W81" i="200"/>
  <c r="T81" i="200"/>
  <c r="AE80" i="200"/>
  <c r="AD80" i="200"/>
  <c r="AC80" i="200"/>
  <c r="AB80" i="200"/>
  <c r="AA80" i="200"/>
  <c r="Z80" i="200"/>
  <c r="Y80" i="200"/>
  <c r="X80" i="200"/>
  <c r="W80" i="200"/>
  <c r="T80" i="200"/>
  <c r="AE79" i="200"/>
  <c r="AD79" i="200"/>
  <c r="AC79" i="200"/>
  <c r="AB79" i="200"/>
  <c r="AA79" i="200"/>
  <c r="Z79" i="200"/>
  <c r="Y79" i="200"/>
  <c r="X79" i="200"/>
  <c r="W79" i="200"/>
  <c r="T79" i="200"/>
  <c r="AE78" i="200"/>
  <c r="AD78" i="200"/>
  <c r="AC78" i="200"/>
  <c r="AB78" i="200"/>
  <c r="AA78" i="200"/>
  <c r="Z78" i="200"/>
  <c r="Y78" i="200"/>
  <c r="X78" i="200"/>
  <c r="W78" i="200"/>
  <c r="T78" i="200"/>
  <c r="AE77" i="200"/>
  <c r="AD77" i="200"/>
  <c r="AC77" i="200"/>
  <c r="AB77" i="200"/>
  <c r="AA77" i="200"/>
  <c r="Z77" i="200"/>
  <c r="Y77" i="200"/>
  <c r="X77" i="200"/>
  <c r="W77" i="200"/>
  <c r="T77" i="200"/>
  <c r="AE76" i="200"/>
  <c r="AD76" i="200"/>
  <c r="AC76" i="200"/>
  <c r="AB76" i="200"/>
  <c r="AA76" i="200"/>
  <c r="Z76" i="200"/>
  <c r="Y76" i="200"/>
  <c r="X76" i="200"/>
  <c r="W76" i="200"/>
  <c r="T76" i="200"/>
  <c r="AE75" i="200"/>
  <c r="AD75" i="200"/>
  <c r="AC75" i="200"/>
  <c r="AB75" i="200"/>
  <c r="AA75" i="200"/>
  <c r="Z75" i="200"/>
  <c r="Y75" i="200"/>
  <c r="X75" i="200"/>
  <c r="W75" i="200"/>
  <c r="T75" i="200"/>
  <c r="AE74" i="200"/>
  <c r="AD74" i="200"/>
  <c r="AC74" i="200"/>
  <c r="AB74" i="200"/>
  <c r="AA74" i="200"/>
  <c r="Z74" i="200"/>
  <c r="Y74" i="200"/>
  <c r="X74" i="200"/>
  <c r="W74" i="200"/>
  <c r="T74" i="200"/>
  <c r="AE73" i="200"/>
  <c r="AD73" i="200"/>
  <c r="AC73" i="200"/>
  <c r="AB73" i="200"/>
  <c r="AA73" i="200"/>
  <c r="Z73" i="200"/>
  <c r="Y73" i="200"/>
  <c r="X73" i="200"/>
  <c r="W73" i="200"/>
  <c r="T73" i="200"/>
  <c r="AE72" i="200"/>
  <c r="AD72" i="200"/>
  <c r="AC72" i="200"/>
  <c r="AB72" i="200"/>
  <c r="AA72" i="200"/>
  <c r="Z72" i="200"/>
  <c r="Y72" i="200"/>
  <c r="X72" i="200"/>
  <c r="W72" i="200"/>
  <c r="T72" i="200"/>
  <c r="AE71" i="200"/>
  <c r="AD71" i="200"/>
  <c r="AC71" i="200"/>
  <c r="AB71" i="200"/>
  <c r="AA71" i="200"/>
  <c r="Z71" i="200"/>
  <c r="Y71" i="200"/>
  <c r="X71" i="200"/>
  <c r="W71" i="200"/>
  <c r="T71" i="200"/>
  <c r="AE70" i="200"/>
  <c r="AD70" i="200"/>
  <c r="AC70" i="200"/>
  <c r="AB70" i="200"/>
  <c r="AA70" i="200"/>
  <c r="Z70" i="200"/>
  <c r="Y70" i="200"/>
  <c r="X70" i="200"/>
  <c r="W70" i="200"/>
  <c r="T70" i="200"/>
  <c r="AE69" i="200"/>
  <c r="AD69" i="200"/>
  <c r="AC69" i="200"/>
  <c r="AB69" i="200"/>
  <c r="AA69" i="200"/>
  <c r="Z69" i="200"/>
  <c r="Y69" i="200"/>
  <c r="X69" i="200"/>
  <c r="W69" i="200"/>
  <c r="T69" i="200"/>
  <c r="AE68" i="200"/>
  <c r="AD68" i="200"/>
  <c r="AC68" i="200"/>
  <c r="AB68" i="200"/>
  <c r="AA68" i="200"/>
  <c r="Z68" i="200"/>
  <c r="Y68" i="200"/>
  <c r="X68" i="200"/>
  <c r="W68" i="200"/>
  <c r="T68" i="200"/>
  <c r="AE67" i="200"/>
  <c r="AD67" i="200"/>
  <c r="AC67" i="200"/>
  <c r="AB67" i="200"/>
  <c r="AA67" i="200"/>
  <c r="Z67" i="200"/>
  <c r="Y67" i="200"/>
  <c r="X67" i="200"/>
  <c r="W67" i="200"/>
  <c r="T67" i="200"/>
  <c r="AE66" i="200"/>
  <c r="AD66" i="200"/>
  <c r="AC66" i="200"/>
  <c r="AB66" i="200"/>
  <c r="AA66" i="200"/>
  <c r="Z66" i="200"/>
  <c r="Y66" i="200"/>
  <c r="X66" i="200"/>
  <c r="W66" i="200"/>
  <c r="T66" i="200"/>
  <c r="AE65" i="200"/>
  <c r="AD65" i="200"/>
  <c r="AC65" i="200"/>
  <c r="AB65" i="200"/>
  <c r="AA65" i="200"/>
  <c r="Z65" i="200"/>
  <c r="Y65" i="200"/>
  <c r="X65" i="200"/>
  <c r="W65" i="200"/>
  <c r="T65" i="200"/>
  <c r="AE64" i="200"/>
  <c r="AD64" i="200"/>
  <c r="AC64" i="200"/>
  <c r="AB64" i="200"/>
  <c r="AA64" i="200"/>
  <c r="Z64" i="200"/>
  <c r="Y64" i="200"/>
  <c r="X64" i="200"/>
  <c r="W64" i="200"/>
  <c r="T64" i="200"/>
  <c r="AE63" i="200"/>
  <c r="AD63" i="200"/>
  <c r="AC63" i="200"/>
  <c r="AB63" i="200"/>
  <c r="AA63" i="200"/>
  <c r="Z63" i="200"/>
  <c r="Y63" i="200"/>
  <c r="X63" i="200"/>
  <c r="W63" i="200"/>
  <c r="T63" i="200"/>
  <c r="AE62" i="200"/>
  <c r="AD62" i="200"/>
  <c r="AC62" i="200"/>
  <c r="AB62" i="200"/>
  <c r="AA62" i="200"/>
  <c r="Z62" i="200"/>
  <c r="Y62" i="200"/>
  <c r="X62" i="200"/>
  <c r="W62" i="200"/>
  <c r="T62" i="200"/>
  <c r="AE61" i="200"/>
  <c r="AD61" i="200"/>
  <c r="AC61" i="200"/>
  <c r="AB61" i="200"/>
  <c r="AA61" i="200"/>
  <c r="Z61" i="200"/>
  <c r="Y61" i="200"/>
  <c r="X61" i="200"/>
  <c r="W61" i="200"/>
  <c r="T61" i="200"/>
  <c r="AE60" i="200"/>
  <c r="AD60" i="200"/>
  <c r="AC60" i="200"/>
  <c r="AB60" i="200"/>
  <c r="AA60" i="200"/>
  <c r="Z60" i="200"/>
  <c r="Y60" i="200"/>
  <c r="X60" i="200"/>
  <c r="W60" i="200"/>
  <c r="T60" i="200"/>
  <c r="AE59" i="200"/>
  <c r="AD59" i="200"/>
  <c r="AC59" i="200"/>
  <c r="AB59" i="200"/>
  <c r="AA59" i="200"/>
  <c r="Z59" i="200"/>
  <c r="Y59" i="200"/>
  <c r="X59" i="200"/>
  <c r="W59" i="200"/>
  <c r="T59" i="200"/>
  <c r="AE58" i="200"/>
  <c r="AD58" i="200"/>
  <c r="AC58" i="200"/>
  <c r="AB58" i="200"/>
  <c r="AA58" i="200"/>
  <c r="Z58" i="200"/>
  <c r="Y58" i="200"/>
  <c r="X58" i="200"/>
  <c r="W58" i="200"/>
  <c r="T58" i="200"/>
  <c r="AE57" i="200"/>
  <c r="AD57" i="200"/>
  <c r="AC57" i="200"/>
  <c r="AB57" i="200"/>
  <c r="AA57" i="200"/>
  <c r="Z57" i="200"/>
  <c r="Y57" i="200"/>
  <c r="X57" i="200"/>
  <c r="W57" i="200"/>
  <c r="T57" i="200"/>
  <c r="AE56" i="200"/>
  <c r="AD56" i="200"/>
  <c r="AC56" i="200"/>
  <c r="AB56" i="200"/>
  <c r="AA56" i="200"/>
  <c r="Z56" i="200"/>
  <c r="Y56" i="200"/>
  <c r="X56" i="200"/>
  <c r="W56" i="200"/>
  <c r="T56" i="200"/>
  <c r="AE55" i="200"/>
  <c r="AD55" i="200"/>
  <c r="AC55" i="200"/>
  <c r="AB55" i="200"/>
  <c r="AA55" i="200"/>
  <c r="Z55" i="200"/>
  <c r="Y55" i="200"/>
  <c r="X55" i="200"/>
  <c r="W55" i="200"/>
  <c r="T55" i="200"/>
  <c r="AE54" i="200"/>
  <c r="AD54" i="200"/>
  <c r="AC54" i="200"/>
  <c r="AB54" i="200"/>
  <c r="AA54" i="200"/>
  <c r="Z54" i="200"/>
  <c r="Y54" i="200"/>
  <c r="X54" i="200"/>
  <c r="W54" i="200"/>
  <c r="T54" i="200"/>
  <c r="AE53" i="200"/>
  <c r="AD53" i="200"/>
  <c r="AC53" i="200"/>
  <c r="AB53" i="200"/>
  <c r="AA53" i="200"/>
  <c r="Z53" i="200"/>
  <c r="Y53" i="200"/>
  <c r="X53" i="200"/>
  <c r="W53" i="200"/>
  <c r="T53" i="200"/>
  <c r="AE52" i="200"/>
  <c r="AD52" i="200"/>
  <c r="AC52" i="200"/>
  <c r="AB52" i="200"/>
  <c r="AA52" i="200"/>
  <c r="Z52" i="200"/>
  <c r="Y52" i="200"/>
  <c r="X52" i="200"/>
  <c r="W52" i="200"/>
  <c r="T52" i="200"/>
  <c r="AE51" i="200"/>
  <c r="AD51" i="200"/>
  <c r="AC51" i="200"/>
  <c r="AB51" i="200"/>
  <c r="AA51" i="200"/>
  <c r="Z51" i="200"/>
  <c r="Y51" i="200"/>
  <c r="X51" i="200"/>
  <c r="W51" i="200"/>
  <c r="T51" i="200"/>
  <c r="AE50" i="200"/>
  <c r="AD50" i="200"/>
  <c r="AC50" i="200"/>
  <c r="AB50" i="200"/>
  <c r="AA50" i="200"/>
  <c r="Z50" i="200"/>
  <c r="Y50" i="200"/>
  <c r="X50" i="200"/>
  <c r="W50" i="200"/>
  <c r="T50" i="200"/>
  <c r="AE49" i="200"/>
  <c r="AD49" i="200"/>
  <c r="AC49" i="200"/>
  <c r="AB49" i="200"/>
  <c r="AA49" i="200"/>
  <c r="Z49" i="200"/>
  <c r="Y49" i="200"/>
  <c r="X49" i="200"/>
  <c r="W49" i="200"/>
  <c r="T49" i="200"/>
  <c r="AE48" i="200"/>
  <c r="AD48" i="200"/>
  <c r="AC48" i="200"/>
  <c r="AB48" i="200"/>
  <c r="AA48" i="200"/>
  <c r="Z48" i="200"/>
  <c r="Y48" i="200"/>
  <c r="X48" i="200"/>
  <c r="W48" i="200"/>
  <c r="T48" i="200"/>
  <c r="AE47" i="200"/>
  <c r="AD47" i="200"/>
  <c r="AC47" i="200"/>
  <c r="AB47" i="200"/>
  <c r="AA47" i="200"/>
  <c r="Z47" i="200"/>
  <c r="Y47" i="200"/>
  <c r="X47" i="200"/>
  <c r="W47" i="200"/>
  <c r="T47" i="200"/>
  <c r="AE46" i="200"/>
  <c r="AD46" i="200"/>
  <c r="AC46" i="200"/>
  <c r="AB46" i="200"/>
  <c r="AA46" i="200"/>
  <c r="Z46" i="200"/>
  <c r="Y46" i="200"/>
  <c r="X46" i="200"/>
  <c r="W46" i="200"/>
  <c r="T46" i="200"/>
  <c r="AE45" i="200"/>
  <c r="AD45" i="200"/>
  <c r="AC45" i="200"/>
  <c r="AB45" i="200"/>
  <c r="AA45" i="200"/>
  <c r="Z45" i="200"/>
  <c r="Y45" i="200"/>
  <c r="X45" i="200"/>
  <c r="W45" i="200"/>
  <c r="T45" i="200"/>
  <c r="AE44" i="200"/>
  <c r="AD44" i="200"/>
  <c r="AC44" i="200"/>
  <c r="AB44" i="200"/>
  <c r="AA44" i="200"/>
  <c r="Z44" i="200"/>
  <c r="Y44" i="200"/>
  <c r="X44" i="200"/>
  <c r="W44" i="200"/>
  <c r="T44" i="200"/>
  <c r="AE43" i="200"/>
  <c r="AD43" i="200"/>
  <c r="AC43" i="200"/>
  <c r="AB43" i="200"/>
  <c r="AA43" i="200"/>
  <c r="Z43" i="200"/>
  <c r="Y43" i="200"/>
  <c r="X43" i="200"/>
  <c r="W43" i="200"/>
  <c r="T43" i="200"/>
  <c r="AE42" i="200"/>
  <c r="AD42" i="200"/>
  <c r="AC42" i="200"/>
  <c r="AB42" i="200"/>
  <c r="AA42" i="200"/>
  <c r="Z42" i="200"/>
  <c r="Y42" i="200"/>
  <c r="X42" i="200"/>
  <c r="W42" i="200"/>
  <c r="T42" i="200"/>
  <c r="AE41" i="200"/>
  <c r="AD41" i="200"/>
  <c r="AC41" i="200"/>
  <c r="AB41" i="200"/>
  <c r="AA41" i="200"/>
  <c r="Z41" i="200"/>
  <c r="Y41" i="200"/>
  <c r="X41" i="200"/>
  <c r="W41" i="200"/>
  <c r="T41" i="200"/>
  <c r="AE40" i="200"/>
  <c r="AD40" i="200"/>
  <c r="AC40" i="200"/>
  <c r="AB40" i="200"/>
  <c r="AA40" i="200"/>
  <c r="Z40" i="200"/>
  <c r="Y40" i="200"/>
  <c r="X40" i="200"/>
  <c r="W40" i="200"/>
  <c r="T40" i="200"/>
  <c r="AE39" i="200"/>
  <c r="AD39" i="200"/>
  <c r="AC39" i="200"/>
  <c r="AB39" i="200"/>
  <c r="AA39" i="200"/>
  <c r="Z39" i="200"/>
  <c r="Y39" i="200"/>
  <c r="X39" i="200"/>
  <c r="W39" i="200"/>
  <c r="T39" i="200"/>
  <c r="AE38" i="200"/>
  <c r="AD38" i="200"/>
  <c r="AC38" i="200"/>
  <c r="AB38" i="200"/>
  <c r="AA38" i="200"/>
  <c r="Z38" i="200"/>
  <c r="Y38" i="200"/>
  <c r="X38" i="200"/>
  <c r="W38" i="200"/>
  <c r="T38" i="200"/>
  <c r="AE37" i="200"/>
  <c r="AD37" i="200"/>
  <c r="AC37" i="200"/>
  <c r="AB37" i="200"/>
  <c r="AA37" i="200"/>
  <c r="Z37" i="200"/>
  <c r="Y37" i="200"/>
  <c r="X37" i="200"/>
  <c r="W37" i="200"/>
  <c r="T37" i="200"/>
  <c r="AE36" i="200"/>
  <c r="AD36" i="200"/>
  <c r="AC36" i="200"/>
  <c r="AB36" i="200"/>
  <c r="AA36" i="200"/>
  <c r="Z36" i="200"/>
  <c r="Y36" i="200"/>
  <c r="X36" i="200"/>
  <c r="W36" i="200"/>
  <c r="T36" i="200"/>
  <c r="AE35" i="200"/>
  <c r="AD35" i="200"/>
  <c r="AC35" i="200"/>
  <c r="AB35" i="200"/>
  <c r="AA35" i="200"/>
  <c r="Z35" i="200"/>
  <c r="Y35" i="200"/>
  <c r="X35" i="200"/>
  <c r="W35" i="200"/>
  <c r="T35" i="200"/>
  <c r="AE34" i="200"/>
  <c r="AD34" i="200"/>
  <c r="AC34" i="200"/>
  <c r="AB34" i="200"/>
  <c r="AA34" i="200"/>
  <c r="Z34" i="200"/>
  <c r="Y34" i="200"/>
  <c r="X34" i="200"/>
  <c r="W34" i="200"/>
  <c r="T34" i="200"/>
  <c r="AE33" i="200"/>
  <c r="AD33" i="200"/>
  <c r="AC33" i="200"/>
  <c r="AB33" i="200"/>
  <c r="AA33" i="200"/>
  <c r="Z33" i="200"/>
  <c r="Y33" i="200"/>
  <c r="X33" i="200"/>
  <c r="W33" i="200"/>
  <c r="T33" i="200"/>
  <c r="AE32" i="200"/>
  <c r="AD32" i="200"/>
  <c r="AC32" i="200"/>
  <c r="AB32" i="200"/>
  <c r="AA32" i="200"/>
  <c r="Z32" i="200"/>
  <c r="Y32" i="200"/>
  <c r="X32" i="200"/>
  <c r="W32" i="200"/>
  <c r="T32" i="200"/>
  <c r="AE31" i="200"/>
  <c r="AD31" i="200"/>
  <c r="AC31" i="200"/>
  <c r="AB31" i="200"/>
  <c r="AA31" i="200"/>
  <c r="Z31" i="200"/>
  <c r="Y31" i="200"/>
  <c r="X31" i="200"/>
  <c r="W31" i="200"/>
  <c r="T31" i="200"/>
  <c r="AE30" i="200"/>
  <c r="AD30" i="200"/>
  <c r="AC30" i="200"/>
  <c r="AB30" i="200"/>
  <c r="AA30" i="200"/>
  <c r="Z30" i="200"/>
  <c r="Y30" i="200"/>
  <c r="X30" i="200"/>
  <c r="W30" i="200"/>
  <c r="T30" i="200"/>
  <c r="AE29" i="200"/>
  <c r="AD29" i="200"/>
  <c r="AC29" i="200"/>
  <c r="AB29" i="200"/>
  <c r="AA29" i="200"/>
  <c r="Z29" i="200"/>
  <c r="Y29" i="200"/>
  <c r="X29" i="200"/>
  <c r="W29" i="200"/>
  <c r="T29" i="200"/>
  <c r="AE28" i="200"/>
  <c r="AD28" i="200"/>
  <c r="AC28" i="200"/>
  <c r="AB28" i="200"/>
  <c r="AA28" i="200"/>
  <c r="Z28" i="200"/>
  <c r="Y28" i="200"/>
  <c r="X28" i="200"/>
  <c r="W28" i="200"/>
  <c r="T28" i="200"/>
  <c r="AE27" i="200"/>
  <c r="AD27" i="200"/>
  <c r="AC27" i="200"/>
  <c r="AB27" i="200"/>
  <c r="AA27" i="200"/>
  <c r="Z27" i="200"/>
  <c r="Y27" i="200"/>
  <c r="X27" i="200"/>
  <c r="W27" i="200"/>
  <c r="T27" i="200"/>
  <c r="AE26" i="200"/>
  <c r="AD26" i="200"/>
  <c r="AC26" i="200"/>
  <c r="AB26" i="200"/>
  <c r="AA26" i="200"/>
  <c r="Z26" i="200"/>
  <c r="Y26" i="200"/>
  <c r="X26" i="200"/>
  <c r="W26" i="200"/>
  <c r="T26" i="200"/>
  <c r="AE25" i="200"/>
  <c r="AD25" i="200"/>
  <c r="AC25" i="200"/>
  <c r="AB25" i="200"/>
  <c r="AA25" i="200"/>
  <c r="Z25" i="200"/>
  <c r="Y25" i="200"/>
  <c r="X25" i="200"/>
  <c r="W25" i="200"/>
  <c r="T25" i="200"/>
  <c r="AE24" i="200"/>
  <c r="AD24" i="200"/>
  <c r="AC24" i="200"/>
  <c r="AB24" i="200"/>
  <c r="AA24" i="200"/>
  <c r="Z24" i="200"/>
  <c r="Y24" i="200"/>
  <c r="X24" i="200"/>
  <c r="W24" i="200"/>
  <c r="T24" i="200"/>
  <c r="AE23" i="200"/>
  <c r="AD23" i="200"/>
  <c r="AC23" i="200"/>
  <c r="AB23" i="200"/>
  <c r="AA23" i="200"/>
  <c r="Z23" i="200"/>
  <c r="Y23" i="200"/>
  <c r="X23" i="200"/>
  <c r="W23" i="200"/>
  <c r="T23" i="200"/>
  <c r="AE22" i="200"/>
  <c r="AD22" i="200"/>
  <c r="AC22" i="200"/>
  <c r="AB22" i="200"/>
  <c r="AA22" i="200"/>
  <c r="Z22" i="200"/>
  <c r="Y22" i="200"/>
  <c r="X22" i="200"/>
  <c r="W22" i="200"/>
  <c r="T22" i="200"/>
  <c r="AE21" i="200"/>
  <c r="AD21" i="200"/>
  <c r="AC21" i="200"/>
  <c r="AB21" i="200"/>
  <c r="AA21" i="200"/>
  <c r="Z21" i="200"/>
  <c r="Y21" i="200"/>
  <c r="X21" i="200"/>
  <c r="W21" i="200"/>
  <c r="T21" i="200"/>
  <c r="AE20" i="200"/>
  <c r="AD20" i="200"/>
  <c r="AC20" i="200"/>
  <c r="AB20" i="200"/>
  <c r="AA20" i="200"/>
  <c r="Z20" i="200"/>
  <c r="Y20" i="200"/>
  <c r="X20" i="200"/>
  <c r="W20" i="200"/>
  <c r="T20" i="200"/>
  <c r="AE19" i="200"/>
  <c r="AD19" i="200"/>
  <c r="AC19" i="200"/>
  <c r="AB19" i="200"/>
  <c r="AA19" i="200"/>
  <c r="Z19" i="200"/>
  <c r="Y19" i="200"/>
  <c r="X19" i="200"/>
  <c r="W19" i="200"/>
  <c r="T19" i="200"/>
  <c r="AE18" i="200"/>
  <c r="AD18" i="200"/>
  <c r="AC18" i="200"/>
  <c r="AB18" i="200"/>
  <c r="AA18" i="200"/>
  <c r="Z18" i="200"/>
  <c r="Y18" i="200"/>
  <c r="X18" i="200"/>
  <c r="W18" i="200"/>
  <c r="T18" i="200"/>
  <c r="AE17" i="200"/>
  <c r="AD17" i="200"/>
  <c r="AC17" i="200"/>
  <c r="AB17" i="200"/>
  <c r="AA17" i="200"/>
  <c r="Z17" i="200"/>
  <c r="Y17" i="200"/>
  <c r="X17" i="200"/>
  <c r="W17" i="200"/>
  <c r="T17" i="200"/>
  <c r="AE16" i="200"/>
  <c r="AD16" i="200"/>
  <c r="AC16" i="200"/>
  <c r="AB16" i="200"/>
  <c r="AA16" i="200"/>
  <c r="Z16" i="200"/>
  <c r="Y16" i="200"/>
  <c r="X16" i="200"/>
  <c r="W16" i="200"/>
  <c r="T16" i="200"/>
  <c r="AE15" i="200"/>
  <c r="AD15" i="200"/>
  <c r="AC15" i="200"/>
  <c r="AB15" i="200"/>
  <c r="AA15" i="200"/>
  <c r="Z15" i="200"/>
  <c r="Y15" i="200"/>
  <c r="X15" i="200"/>
  <c r="W15" i="200"/>
  <c r="T15" i="200"/>
  <c r="AE14" i="200"/>
  <c r="AD14" i="200"/>
  <c r="AC14" i="200"/>
  <c r="AB14" i="200"/>
  <c r="AA14" i="200"/>
  <c r="Z14" i="200"/>
  <c r="Y14" i="200"/>
  <c r="X14" i="200"/>
  <c r="W14" i="200"/>
  <c r="T14" i="200"/>
  <c r="AE13" i="200"/>
  <c r="AD13" i="200"/>
  <c r="AC13" i="200"/>
  <c r="AB13" i="200"/>
  <c r="AA13" i="200"/>
  <c r="Z13" i="200"/>
  <c r="Y13" i="200"/>
  <c r="X13" i="200"/>
  <c r="W13" i="200"/>
  <c r="T13" i="200"/>
  <c r="AE12" i="200"/>
  <c r="AD12" i="200"/>
  <c r="AC12" i="200"/>
  <c r="AB12" i="200"/>
  <c r="AA12" i="200"/>
  <c r="Z12" i="200"/>
  <c r="Y12" i="200"/>
  <c r="X12" i="200"/>
  <c r="W12" i="200"/>
  <c r="T12" i="200"/>
  <c r="AE11" i="200"/>
  <c r="AD11" i="200"/>
  <c r="AC11" i="200"/>
  <c r="AB11" i="200"/>
  <c r="AA11" i="200"/>
  <c r="Z11" i="200"/>
  <c r="Y11" i="200"/>
  <c r="X11" i="200"/>
  <c r="W11" i="200"/>
  <c r="T11" i="200"/>
  <c r="I32" i="199"/>
  <c r="H32" i="199"/>
  <c r="F32" i="199"/>
  <c r="E32" i="199"/>
  <c r="W31" i="199"/>
  <c r="V31" i="199"/>
  <c r="T31" i="199"/>
  <c r="S31" i="199"/>
  <c r="W30" i="199"/>
  <c r="V30" i="199"/>
  <c r="T30" i="199"/>
  <c r="S30" i="199"/>
  <c r="J32" i="199"/>
  <c r="G32" i="199"/>
  <c r="I27" i="199"/>
  <c r="H27" i="199"/>
  <c r="F27" i="199"/>
  <c r="E27" i="199"/>
  <c r="W26" i="199"/>
  <c r="V26" i="199"/>
  <c r="T26" i="199"/>
  <c r="S26" i="199"/>
  <c r="W25" i="199"/>
  <c r="V25" i="199"/>
  <c r="T25" i="199"/>
  <c r="S25" i="199"/>
  <c r="W24" i="199"/>
  <c r="V24" i="199"/>
  <c r="T24" i="199"/>
  <c r="S24" i="199"/>
  <c r="W23" i="199"/>
  <c r="V23" i="199"/>
  <c r="T23" i="199"/>
  <c r="S23" i="199"/>
  <c r="W22" i="199"/>
  <c r="V22" i="199"/>
  <c r="T22" i="199"/>
  <c r="S22" i="199"/>
  <c r="W19" i="199"/>
  <c r="V19" i="199"/>
  <c r="T19" i="199"/>
  <c r="S19" i="199"/>
  <c r="G19" i="199"/>
  <c r="W18" i="199"/>
  <c r="V18" i="199"/>
  <c r="T18" i="199"/>
  <c r="S18" i="199"/>
  <c r="J18" i="199"/>
  <c r="G18" i="199"/>
  <c r="W17" i="199"/>
  <c r="V17" i="199"/>
  <c r="T17" i="199"/>
  <c r="S17" i="199"/>
  <c r="J17" i="199"/>
  <c r="G17" i="199"/>
  <c r="I14" i="199"/>
  <c r="H14" i="199"/>
  <c r="F14" i="199"/>
  <c r="E14" i="199"/>
  <c r="W13" i="199"/>
  <c r="V13" i="199"/>
  <c r="T13" i="199"/>
  <c r="S13" i="199"/>
  <c r="W12" i="199"/>
  <c r="V12" i="199"/>
  <c r="T12" i="199"/>
  <c r="S12" i="199"/>
  <c r="W11" i="199"/>
  <c r="V11" i="199"/>
  <c r="T11" i="199"/>
  <c r="S11" i="199"/>
  <c r="W10" i="199"/>
  <c r="V10" i="199"/>
  <c r="T10" i="199"/>
  <c r="S10" i="199"/>
  <c r="W9" i="199"/>
  <c r="V9" i="199"/>
  <c r="T9" i="199"/>
  <c r="S9" i="199"/>
  <c r="J14" i="199"/>
  <c r="R41" i="197"/>
  <c r="R40" i="197"/>
  <c r="R39" i="197"/>
  <c r="R38" i="197"/>
  <c r="T37" i="197"/>
  <c r="R37" i="197" s="1"/>
  <c r="R36" i="197"/>
  <c r="R35" i="197"/>
  <c r="R34" i="197"/>
  <c r="K34" i="197"/>
  <c r="J34" i="197"/>
  <c r="I34" i="197"/>
  <c r="G34" i="197"/>
  <c r="F34" i="197"/>
  <c r="E34" i="197"/>
  <c r="Z33" i="197"/>
  <c r="Y33" i="197"/>
  <c r="X33" i="197"/>
  <c r="V33" i="197"/>
  <c r="U33" i="197"/>
  <c r="T33" i="197"/>
  <c r="H33" i="197"/>
  <c r="Z32" i="197"/>
  <c r="Y32" i="197"/>
  <c r="X32" i="197"/>
  <c r="V32" i="197"/>
  <c r="U32" i="197"/>
  <c r="T32" i="197"/>
  <c r="H32" i="197"/>
  <c r="Z31" i="197"/>
  <c r="Y31" i="197"/>
  <c r="X31" i="197"/>
  <c r="V31" i="197"/>
  <c r="U31" i="197"/>
  <c r="T31" i="197"/>
  <c r="H31" i="197"/>
  <c r="Z30" i="197"/>
  <c r="Y30" i="197"/>
  <c r="X30" i="197"/>
  <c r="V30" i="197"/>
  <c r="U30" i="197"/>
  <c r="T30" i="197"/>
  <c r="H30" i="197"/>
  <c r="Z29" i="197"/>
  <c r="Y29" i="197"/>
  <c r="X29" i="197"/>
  <c r="V29" i="197"/>
  <c r="U29" i="197"/>
  <c r="T29" i="197"/>
  <c r="H29" i="197"/>
  <c r="Z28" i="197"/>
  <c r="Y28" i="197"/>
  <c r="X28" i="197"/>
  <c r="V28" i="197"/>
  <c r="U28" i="197"/>
  <c r="T28" i="197"/>
  <c r="H28" i="197"/>
  <c r="Z27" i="197"/>
  <c r="Y27" i="197"/>
  <c r="X27" i="197"/>
  <c r="V27" i="197"/>
  <c r="U27" i="197"/>
  <c r="T27" i="197"/>
  <c r="H27" i="197"/>
  <c r="Z26" i="197"/>
  <c r="Y26" i="197"/>
  <c r="X26" i="197"/>
  <c r="V26" i="197"/>
  <c r="U26" i="197"/>
  <c r="T26" i="197"/>
  <c r="H26" i="197"/>
  <c r="Z25" i="197"/>
  <c r="Y25" i="197"/>
  <c r="X25" i="197"/>
  <c r="V25" i="197"/>
  <c r="U25" i="197"/>
  <c r="T25" i="197"/>
  <c r="H25" i="197"/>
  <c r="Z24" i="197"/>
  <c r="Y24" i="197"/>
  <c r="X24" i="197"/>
  <c r="V24" i="197"/>
  <c r="U24" i="197"/>
  <c r="T24" i="197"/>
  <c r="H24" i="197"/>
  <c r="Z23" i="197"/>
  <c r="Y23" i="197"/>
  <c r="X23" i="197"/>
  <c r="V23" i="197"/>
  <c r="U23" i="197"/>
  <c r="T23" i="197"/>
  <c r="H23" i="197"/>
  <c r="Z22" i="197"/>
  <c r="Y22" i="197"/>
  <c r="X22" i="197"/>
  <c r="V22" i="197"/>
  <c r="U22" i="197"/>
  <c r="T22" i="197"/>
  <c r="H22" i="197"/>
  <c r="Z21" i="197"/>
  <c r="Y21" i="197"/>
  <c r="X21" i="197"/>
  <c r="V21" i="197"/>
  <c r="U21" i="197"/>
  <c r="T21" i="197"/>
  <c r="H21" i="197"/>
  <c r="Z20" i="197"/>
  <c r="Y20" i="197"/>
  <c r="X20" i="197"/>
  <c r="V20" i="197"/>
  <c r="U20" i="197"/>
  <c r="T20" i="197"/>
  <c r="H20" i="197"/>
  <c r="Z19" i="197"/>
  <c r="Y19" i="197"/>
  <c r="X19" i="197"/>
  <c r="V19" i="197"/>
  <c r="U19" i="197"/>
  <c r="T19" i="197"/>
  <c r="H19" i="197"/>
  <c r="R15" i="197"/>
  <c r="R14" i="197"/>
  <c r="T13" i="197"/>
  <c r="R13" i="197" s="1"/>
  <c r="T12" i="197"/>
  <c r="R12" i="197" s="1"/>
  <c r="T11" i="197"/>
  <c r="R11" i="197" s="1"/>
  <c r="R10" i="197"/>
  <c r="R9" i="197"/>
  <c r="T8" i="197"/>
  <c r="R8" i="197" s="1"/>
  <c r="F22" i="195"/>
  <c r="E22" i="195"/>
  <c r="P21" i="195"/>
  <c r="O21" i="195"/>
  <c r="P20" i="195"/>
  <c r="O20" i="195"/>
  <c r="P19" i="195"/>
  <c r="O19" i="195"/>
  <c r="P18" i="195"/>
  <c r="O18" i="195"/>
  <c r="P17" i="195"/>
  <c r="O17" i="195"/>
  <c r="F14" i="195"/>
  <c r="E14" i="195"/>
  <c r="P13" i="195"/>
  <c r="O13" i="195"/>
  <c r="P12" i="195"/>
  <c r="O12" i="195"/>
  <c r="P11" i="195"/>
  <c r="O11" i="195"/>
  <c r="P10" i="195"/>
  <c r="O10" i="195"/>
  <c r="P9" i="195"/>
  <c r="O9" i="195"/>
  <c r="P8" i="195"/>
  <c r="O8" i="195"/>
  <c r="V31" i="194"/>
  <c r="S31" i="194" s="1"/>
  <c r="V30" i="194"/>
  <c r="S30" i="194" s="1"/>
  <c r="V29" i="194"/>
  <c r="S29" i="194" s="1"/>
  <c r="V24" i="194"/>
  <c r="S24" i="194" s="1"/>
  <c r="V23" i="194"/>
  <c r="S23" i="194" s="1"/>
  <c r="E22" i="194"/>
  <c r="V21" i="194"/>
  <c r="S21" i="194" s="1"/>
  <c r="V20" i="194"/>
  <c r="S20" i="194" s="1"/>
  <c r="V19" i="194"/>
  <c r="S19" i="194" s="1"/>
  <c r="V18" i="194"/>
  <c r="S18" i="194" s="1"/>
  <c r="V17" i="194"/>
  <c r="S17" i="194" s="1"/>
  <c r="AA14" i="194"/>
  <c r="Z14" i="194"/>
  <c r="Y14" i="194"/>
  <c r="W14" i="194"/>
  <c r="V14" i="194"/>
  <c r="U14" i="194"/>
  <c r="L14" i="194"/>
  <c r="H14" i="194"/>
  <c r="W13" i="194"/>
  <c r="V13" i="194"/>
  <c r="U13" i="194"/>
  <c r="H13" i="194"/>
  <c r="AA12" i="194"/>
  <c r="Z12" i="194"/>
  <c r="Y12" i="194"/>
  <c r="W12" i="194"/>
  <c r="V12" i="194"/>
  <c r="U12" i="194"/>
  <c r="L12" i="194"/>
  <c r="H12" i="194"/>
  <c r="AA11" i="194"/>
  <c r="Z11" i="194"/>
  <c r="Y11" i="194"/>
  <c r="W11" i="194"/>
  <c r="V11" i="194"/>
  <c r="U11" i="194"/>
  <c r="L11" i="194"/>
  <c r="H11" i="194"/>
  <c r="AA10" i="194"/>
  <c r="Z10" i="194"/>
  <c r="Y10" i="194"/>
  <c r="W10" i="194"/>
  <c r="V10" i="194"/>
  <c r="U10" i="194"/>
  <c r="L10" i="194"/>
  <c r="H10" i="194"/>
  <c r="AB9" i="194"/>
  <c r="Z53" i="193"/>
  <c r="Y53" i="193"/>
  <c r="X53" i="193"/>
  <c r="W53" i="193"/>
  <c r="V53" i="193"/>
  <c r="J53" i="193"/>
  <c r="I52" i="193"/>
  <c r="H52" i="193"/>
  <c r="G52" i="193"/>
  <c r="F52" i="193"/>
  <c r="E52" i="193"/>
  <c r="Z51" i="193"/>
  <c r="Y51" i="193"/>
  <c r="X51" i="193"/>
  <c r="W51" i="193"/>
  <c r="V51" i="193"/>
  <c r="J51" i="193"/>
  <c r="Z50" i="193"/>
  <c r="Y50" i="193"/>
  <c r="X50" i="193"/>
  <c r="W50" i="193"/>
  <c r="V50" i="193"/>
  <c r="J50" i="193"/>
  <c r="Z49" i="193"/>
  <c r="Y49" i="193"/>
  <c r="X49" i="193"/>
  <c r="W49" i="193"/>
  <c r="V49" i="193"/>
  <c r="J49" i="193"/>
  <c r="Z48" i="193"/>
  <c r="Y48" i="193"/>
  <c r="X48" i="193"/>
  <c r="W48" i="193"/>
  <c r="V48" i="193"/>
  <c r="J48" i="193"/>
  <c r="Z45" i="193"/>
  <c r="Y45" i="193"/>
  <c r="X45" i="193"/>
  <c r="W45" i="193"/>
  <c r="V45" i="193"/>
  <c r="J45" i="193"/>
  <c r="Z44" i="193"/>
  <c r="Y44" i="193"/>
  <c r="X44" i="193"/>
  <c r="W44" i="193"/>
  <c r="V44" i="193"/>
  <c r="J44" i="193"/>
  <c r="Z43" i="193"/>
  <c r="Y43" i="193"/>
  <c r="X43" i="193"/>
  <c r="W43" i="193"/>
  <c r="V43" i="193"/>
  <c r="J43" i="193"/>
  <c r="Z42" i="193"/>
  <c r="Y42" i="193"/>
  <c r="X42" i="193"/>
  <c r="W42" i="193"/>
  <c r="V42" i="193"/>
  <c r="J42" i="193"/>
  <c r="AC36" i="193"/>
  <c r="AB36" i="193"/>
  <c r="AA36" i="193"/>
  <c r="Z36" i="193"/>
  <c r="Y36" i="193"/>
  <c r="X36" i="193"/>
  <c r="W36" i="193"/>
  <c r="V36" i="193"/>
  <c r="M36" i="193"/>
  <c r="L35" i="193"/>
  <c r="K35" i="193"/>
  <c r="J35" i="193"/>
  <c r="I35" i="193"/>
  <c r="H35" i="193"/>
  <c r="G35" i="193"/>
  <c r="F35" i="193"/>
  <c r="E35" i="193"/>
  <c r="AC34" i="193"/>
  <c r="AB34" i="193"/>
  <c r="AA34" i="193"/>
  <c r="Z34" i="193"/>
  <c r="Y34" i="193"/>
  <c r="X34" i="193"/>
  <c r="W34" i="193"/>
  <c r="V34" i="193"/>
  <c r="M34" i="193"/>
  <c r="AC33" i="193"/>
  <c r="AB33" i="193"/>
  <c r="AA33" i="193"/>
  <c r="Z33" i="193"/>
  <c r="Y33" i="193"/>
  <c r="X33" i="193"/>
  <c r="W33" i="193"/>
  <c r="V33" i="193"/>
  <c r="M33" i="193"/>
  <c r="AC32" i="193"/>
  <c r="AB32" i="193"/>
  <c r="AA32" i="193"/>
  <c r="Z32" i="193"/>
  <c r="Y32" i="193"/>
  <c r="X32" i="193"/>
  <c r="W32" i="193"/>
  <c r="V32" i="193"/>
  <c r="M32" i="193"/>
  <c r="AC31" i="193"/>
  <c r="AB31" i="193"/>
  <c r="AA31" i="193"/>
  <c r="Z31" i="193"/>
  <c r="Y31" i="193"/>
  <c r="X31" i="193"/>
  <c r="W31" i="193"/>
  <c r="V31" i="193"/>
  <c r="M31" i="193"/>
  <c r="AC28" i="193"/>
  <c r="AB28" i="193"/>
  <c r="AA28" i="193"/>
  <c r="Z28" i="193"/>
  <c r="Y28" i="193"/>
  <c r="X28" i="193"/>
  <c r="W28" i="193"/>
  <c r="V28" i="193"/>
  <c r="M28" i="193"/>
  <c r="AC27" i="193"/>
  <c r="AB27" i="193"/>
  <c r="AA27" i="193"/>
  <c r="Z27" i="193"/>
  <c r="Y27" i="193"/>
  <c r="X27" i="193"/>
  <c r="W27" i="193"/>
  <c r="V27" i="193"/>
  <c r="M27" i="193"/>
  <c r="AC26" i="193"/>
  <c r="AB26" i="193"/>
  <c r="AA26" i="193"/>
  <c r="Z26" i="193"/>
  <c r="Y26" i="193"/>
  <c r="X26" i="193"/>
  <c r="W26" i="193"/>
  <c r="V26" i="193"/>
  <c r="M26" i="193"/>
  <c r="AC25" i="193"/>
  <c r="AB25" i="193"/>
  <c r="AA25" i="193"/>
  <c r="Z25" i="193"/>
  <c r="Y25" i="193"/>
  <c r="X25" i="193"/>
  <c r="W25" i="193"/>
  <c r="V25" i="193"/>
  <c r="M25" i="193"/>
  <c r="T24" i="193"/>
  <c r="T22" i="193"/>
  <c r="T21" i="193"/>
  <c r="T20" i="193"/>
  <c r="X19" i="193"/>
  <c r="W19" i="193"/>
  <c r="V19" i="193"/>
  <c r="H19" i="193"/>
  <c r="G18" i="193"/>
  <c r="F18" i="193"/>
  <c r="E18" i="193"/>
  <c r="X17" i="193"/>
  <c r="W17" i="193"/>
  <c r="V17" i="193"/>
  <c r="H17" i="193"/>
  <c r="X16" i="193"/>
  <c r="W16" i="193"/>
  <c r="V16" i="193"/>
  <c r="H16" i="193"/>
  <c r="X15" i="193"/>
  <c r="W15" i="193"/>
  <c r="V15" i="193"/>
  <c r="H15" i="193"/>
  <c r="X14" i="193"/>
  <c r="W14" i="193"/>
  <c r="V14" i="193"/>
  <c r="H14" i="193"/>
  <c r="T13" i="193"/>
  <c r="T12" i="193"/>
  <c r="X11" i="193"/>
  <c r="W11" i="193"/>
  <c r="V11" i="193"/>
  <c r="H11" i="193"/>
  <c r="X10" i="193"/>
  <c r="W10" i="193"/>
  <c r="V10" i="193"/>
  <c r="H10" i="193"/>
  <c r="X9" i="193"/>
  <c r="W9" i="193"/>
  <c r="V9" i="193"/>
  <c r="H9" i="193"/>
  <c r="X8" i="193"/>
  <c r="W8" i="193"/>
  <c r="V8" i="193"/>
  <c r="H8" i="193"/>
  <c r="N31" i="192"/>
  <c r="L31" i="192" s="1"/>
  <c r="N30" i="192"/>
  <c r="L30" i="192" s="1"/>
  <c r="E28" i="192"/>
  <c r="N27" i="192"/>
  <c r="L27" i="192" s="1"/>
  <c r="N26" i="192"/>
  <c r="L26" i="192" s="1"/>
  <c r="N25" i="192"/>
  <c r="L25" i="192" s="1"/>
  <c r="N23" i="192"/>
  <c r="L23" i="192" s="1"/>
  <c r="E21" i="192"/>
  <c r="N20" i="192"/>
  <c r="L20" i="192" s="1"/>
  <c r="N19" i="192"/>
  <c r="L19" i="192" s="1"/>
  <c r="N18" i="192"/>
  <c r="L18" i="192" s="1"/>
  <c r="E16" i="192"/>
  <c r="N15" i="192"/>
  <c r="L15" i="192" s="1"/>
  <c r="N14" i="192"/>
  <c r="L14" i="192" s="1"/>
  <c r="N12" i="192"/>
  <c r="L12" i="192" s="1"/>
  <c r="N10" i="192"/>
  <c r="L10" i="192" s="1"/>
  <c r="E9" i="192"/>
  <c r="N8" i="192"/>
  <c r="L8" i="192" s="1"/>
  <c r="N7" i="192"/>
  <c r="W31" i="197" l="1"/>
  <c r="W22" i="197"/>
  <c r="W30" i="197"/>
  <c r="W21" i="197"/>
  <c r="R21" i="197" s="1"/>
  <c r="W29" i="197"/>
  <c r="W20" i="197"/>
  <c r="W28" i="197"/>
  <c r="R28" i="197" s="1"/>
  <c r="W27" i="197"/>
  <c r="R27" i="197" s="1"/>
  <c r="W23" i="197"/>
  <c r="W26" i="197"/>
  <c r="R26" i="197" s="1"/>
  <c r="W25" i="197"/>
  <c r="W33" i="197"/>
  <c r="R33" i="197" s="1"/>
  <c r="W24" i="197"/>
  <c r="W32" i="197"/>
  <c r="W19" i="197"/>
  <c r="R19" i="197" s="1"/>
  <c r="R20" i="200"/>
  <c r="R30" i="200"/>
  <c r="R46" i="200"/>
  <c r="R54" i="200"/>
  <c r="R58" i="200"/>
  <c r="R62" i="200"/>
  <c r="R96" i="200"/>
  <c r="R126" i="200"/>
  <c r="R128" i="200"/>
  <c r="R158" i="200"/>
  <c r="Q11" i="199"/>
  <c r="R24" i="200"/>
  <c r="R60" i="200"/>
  <c r="R92" i="200"/>
  <c r="Q10" i="199"/>
  <c r="Q12" i="199"/>
  <c r="R112" i="200"/>
  <c r="R120" i="200"/>
  <c r="R124" i="200"/>
  <c r="R26" i="200"/>
  <c r="R144" i="200"/>
  <c r="R152" i="200"/>
  <c r="R156" i="200"/>
  <c r="R160" i="200"/>
  <c r="R78" i="200"/>
  <c r="R86" i="200"/>
  <c r="R94" i="200"/>
  <c r="R38" i="200"/>
  <c r="R42" i="200"/>
  <c r="R44" i="200"/>
  <c r="R70" i="200"/>
  <c r="R74" i="200"/>
  <c r="R76" i="200"/>
  <c r="R104" i="200"/>
  <c r="R108" i="200"/>
  <c r="R110" i="200"/>
  <c r="R136" i="200"/>
  <c r="R140" i="200"/>
  <c r="R142" i="200"/>
  <c r="R12" i="200"/>
  <c r="R14" i="200"/>
  <c r="R18" i="200"/>
  <c r="R34" i="200"/>
  <c r="R36" i="200"/>
  <c r="R50" i="200"/>
  <c r="R52" i="200"/>
  <c r="R66" i="200"/>
  <c r="R68" i="200"/>
  <c r="R82" i="200"/>
  <c r="R84" i="200"/>
  <c r="R100" i="200"/>
  <c r="R102" i="200"/>
  <c r="R116" i="200"/>
  <c r="R118" i="200"/>
  <c r="R132" i="200"/>
  <c r="R134" i="200"/>
  <c r="R148" i="200"/>
  <c r="R150" i="200"/>
  <c r="M11" i="195"/>
  <c r="M18" i="195"/>
  <c r="M19" i="195"/>
  <c r="M20" i="195"/>
  <c r="T16" i="193"/>
  <c r="T43" i="193"/>
  <c r="T51" i="193"/>
  <c r="R16" i="200"/>
  <c r="R22" i="200"/>
  <c r="R32" i="200"/>
  <c r="R40" i="200"/>
  <c r="R48" i="200"/>
  <c r="R56" i="200"/>
  <c r="R64" i="200"/>
  <c r="R72" i="200"/>
  <c r="R80" i="200"/>
  <c r="R88" i="200"/>
  <c r="R90" i="200"/>
  <c r="R98" i="200"/>
  <c r="R106" i="200"/>
  <c r="R114" i="200"/>
  <c r="R122" i="200"/>
  <c r="R130" i="200"/>
  <c r="R138" i="200"/>
  <c r="R146" i="200"/>
  <c r="R154" i="200"/>
  <c r="R28" i="200"/>
  <c r="Q22" i="199"/>
  <c r="Q24" i="199"/>
  <c r="Q26" i="199"/>
  <c r="Q31" i="199"/>
  <c r="Q13" i="199"/>
  <c r="Q18" i="199"/>
  <c r="R22" i="197"/>
  <c r="M9" i="195"/>
  <c r="M12" i="195"/>
  <c r="M13" i="195"/>
  <c r="S11" i="194"/>
  <c r="T19" i="193"/>
  <c r="T14" i="193"/>
  <c r="T26" i="193"/>
  <c r="T28" i="193"/>
  <c r="T32" i="193"/>
  <c r="T34" i="193"/>
  <c r="T42" i="193"/>
  <c r="T9" i="193"/>
  <c r="T10" i="193"/>
  <c r="T11" i="193"/>
  <c r="T25" i="193"/>
  <c r="T27" i="193"/>
  <c r="T31" i="193"/>
  <c r="T33" i="193"/>
  <c r="T36" i="193"/>
  <c r="T45" i="193"/>
  <c r="T49" i="193"/>
  <c r="T50" i="193"/>
  <c r="T53" i="193"/>
  <c r="C72" i="79"/>
  <c r="T15" i="193"/>
  <c r="T17" i="193"/>
  <c r="E20" i="193"/>
  <c r="E37" i="193"/>
  <c r="H37" i="193"/>
  <c r="K37" i="193"/>
  <c r="T48" i="193"/>
  <c r="G54" i="193"/>
  <c r="S10" i="194"/>
  <c r="S13" i="194"/>
  <c r="M21" i="195"/>
  <c r="R24" i="197"/>
  <c r="R30" i="197"/>
  <c r="G27" i="199"/>
  <c r="R11" i="200"/>
  <c r="R13" i="200"/>
  <c r="R15" i="200"/>
  <c r="R17" i="200"/>
  <c r="R19" i="200"/>
  <c r="R21" i="200"/>
  <c r="R23" i="200"/>
  <c r="R25" i="200"/>
  <c r="R27" i="200"/>
  <c r="R29" i="200"/>
  <c r="R31" i="200"/>
  <c r="R33" i="200"/>
  <c r="R35" i="200"/>
  <c r="R37" i="200"/>
  <c r="R39" i="200"/>
  <c r="R41" i="200"/>
  <c r="R43" i="200"/>
  <c r="R45" i="200"/>
  <c r="R47" i="200"/>
  <c r="R49" i="200"/>
  <c r="R51" i="200"/>
  <c r="R53" i="200"/>
  <c r="R55" i="200"/>
  <c r="R57" i="200"/>
  <c r="R59" i="200"/>
  <c r="R61" i="200"/>
  <c r="R63" i="200"/>
  <c r="R65" i="200"/>
  <c r="R67" i="200"/>
  <c r="R69" i="200"/>
  <c r="R71" i="200"/>
  <c r="R73" i="200"/>
  <c r="R75" i="200"/>
  <c r="R77" i="200"/>
  <c r="R79" i="200"/>
  <c r="R81" i="200"/>
  <c r="R83" i="200"/>
  <c r="R85" i="200"/>
  <c r="R87" i="200"/>
  <c r="R89" i="200"/>
  <c r="R91" i="200"/>
  <c r="R93" i="200"/>
  <c r="R95" i="200"/>
  <c r="R97" i="200"/>
  <c r="R99" i="200"/>
  <c r="R101" i="200"/>
  <c r="R103" i="200"/>
  <c r="R105" i="200"/>
  <c r="R107" i="200"/>
  <c r="R109" i="200"/>
  <c r="R111" i="200"/>
  <c r="R113" i="200"/>
  <c r="R115" i="200"/>
  <c r="R117" i="200"/>
  <c r="R119" i="200"/>
  <c r="R121" i="200"/>
  <c r="R123" i="200"/>
  <c r="R125" i="200"/>
  <c r="R127" i="200"/>
  <c r="R129" i="200"/>
  <c r="R131" i="200"/>
  <c r="R133" i="200"/>
  <c r="R135" i="200"/>
  <c r="R137" i="200"/>
  <c r="R139" i="200"/>
  <c r="R141" i="200"/>
  <c r="R143" i="200"/>
  <c r="R145" i="200"/>
  <c r="R147" i="200"/>
  <c r="R149" i="200"/>
  <c r="R151" i="200"/>
  <c r="R153" i="200"/>
  <c r="R155" i="200"/>
  <c r="R157" i="200"/>
  <c r="R159" i="200"/>
  <c r="L37" i="193"/>
  <c r="F20" i="193"/>
  <c r="F37" i="193"/>
  <c r="I37" i="193"/>
  <c r="E54" i="193"/>
  <c r="H54" i="193"/>
  <c r="H35" i="199"/>
  <c r="T8" i="193"/>
  <c r="G20" i="193"/>
  <c r="G37" i="193"/>
  <c r="J37" i="193"/>
  <c r="T44" i="193"/>
  <c r="F54" i="193"/>
  <c r="I54" i="193"/>
  <c r="S12" i="194"/>
  <c r="S14" i="194"/>
  <c r="M10" i="195"/>
  <c r="M17" i="195"/>
  <c r="C77" i="79"/>
  <c r="R20" i="197"/>
  <c r="R32" i="197"/>
  <c r="H34" i="197"/>
  <c r="Q17" i="199"/>
  <c r="Q19" i="199"/>
  <c r="Q23" i="199"/>
  <c r="Q25" i="199"/>
  <c r="Q30" i="199"/>
  <c r="F35" i="199"/>
  <c r="I35" i="199"/>
  <c r="E35" i="199"/>
  <c r="L7" i="192"/>
  <c r="C71" i="79"/>
  <c r="S9" i="194"/>
  <c r="C73" i="79"/>
  <c r="M8" i="195"/>
  <c r="C74" i="79"/>
  <c r="Q9" i="199"/>
  <c r="C80" i="79"/>
  <c r="R23" i="197"/>
  <c r="R25" i="197"/>
  <c r="R29" i="197"/>
  <c r="R31" i="197"/>
  <c r="J27" i="199"/>
  <c r="H18" i="193"/>
  <c r="M35" i="193"/>
  <c r="J52" i="193"/>
  <c r="H20" i="193" l="1"/>
  <c r="J35" i="199"/>
  <c r="J54" i="193"/>
  <c r="M37" i="193"/>
  <c r="G35" i="199"/>
  <c r="H43" i="177"/>
  <c r="G43" i="177"/>
  <c r="G42" i="177"/>
  <c r="F43" i="177"/>
  <c r="F42" i="177"/>
  <c r="E43" i="177"/>
  <c r="E42" i="177"/>
  <c r="H33" i="177"/>
  <c r="G33" i="177"/>
  <c r="F33" i="177"/>
  <c r="E33" i="177"/>
  <c r="G22" i="177"/>
  <c r="F22" i="177"/>
  <c r="E22" i="177"/>
  <c r="E12" i="177"/>
  <c r="F12" i="177"/>
  <c r="G12" i="177"/>
  <c r="H12" i="177"/>
  <c r="E13" i="177"/>
  <c r="F13" i="177"/>
  <c r="G13" i="177"/>
  <c r="H13" i="177"/>
  <c r="E15" i="177"/>
  <c r="F15" i="177"/>
  <c r="G15" i="177"/>
  <c r="H15" i="177"/>
  <c r="H11" i="177"/>
  <c r="H9" i="177"/>
  <c r="G11" i="177"/>
  <c r="G9" i="177"/>
  <c r="F11" i="177"/>
  <c r="F9" i="177"/>
  <c r="E11" i="177"/>
  <c r="E9" i="177"/>
  <c r="H10" i="177"/>
  <c r="G10" i="177"/>
  <c r="F10" i="177"/>
  <c r="E10" i="177"/>
  <c r="H8" i="177"/>
  <c r="G8" i="177"/>
  <c r="F8" i="177"/>
  <c r="E8" i="177"/>
  <c r="E16" i="177" l="1"/>
  <c r="S45" i="190"/>
  <c r="S44" i="190"/>
  <c r="S38" i="190"/>
  <c r="S37" i="190"/>
  <c r="S36" i="190"/>
  <c r="S35" i="190"/>
  <c r="S34" i="190"/>
  <c r="S33" i="190"/>
  <c r="S32" i="190"/>
  <c r="S31" i="190"/>
  <c r="S30" i="190"/>
  <c r="K29" i="190"/>
  <c r="J29" i="190"/>
  <c r="I29" i="190"/>
  <c r="H29" i="190"/>
  <c r="G29" i="190"/>
  <c r="F29" i="190"/>
  <c r="E29" i="190"/>
  <c r="AA28" i="190"/>
  <c r="Z28" i="190"/>
  <c r="Y28" i="190"/>
  <c r="X28" i="190"/>
  <c r="W28" i="190"/>
  <c r="V28" i="190"/>
  <c r="U28" i="190"/>
  <c r="L28" i="190"/>
  <c r="AA27" i="190"/>
  <c r="Z27" i="190"/>
  <c r="Y27" i="190"/>
  <c r="X27" i="190"/>
  <c r="W27" i="190"/>
  <c r="V27" i="190"/>
  <c r="U27" i="190"/>
  <c r="L27" i="190"/>
  <c r="K24" i="190"/>
  <c r="J24" i="190"/>
  <c r="I24" i="190"/>
  <c r="H24" i="190"/>
  <c r="G24" i="190"/>
  <c r="F24" i="190"/>
  <c r="E24" i="190"/>
  <c r="K20" i="190"/>
  <c r="J20" i="190"/>
  <c r="I20" i="190"/>
  <c r="H20" i="190"/>
  <c r="G20" i="190"/>
  <c r="F20" i="190"/>
  <c r="E20" i="190"/>
  <c r="AA19" i="190"/>
  <c r="Z19" i="190"/>
  <c r="Y19" i="190"/>
  <c r="X19" i="190"/>
  <c r="W19" i="190"/>
  <c r="V19" i="190"/>
  <c r="U19" i="190"/>
  <c r="L19" i="190"/>
  <c r="AA18" i="190"/>
  <c r="Z18" i="190"/>
  <c r="Y18" i="190"/>
  <c r="X18" i="190"/>
  <c r="W18" i="190"/>
  <c r="V18" i="190"/>
  <c r="U18" i="190"/>
  <c r="L18" i="190"/>
  <c r="AA17" i="190"/>
  <c r="Z17" i="190"/>
  <c r="Y17" i="190"/>
  <c r="X17" i="190"/>
  <c r="W17" i="190"/>
  <c r="V17" i="190"/>
  <c r="U17" i="190"/>
  <c r="L17" i="190"/>
  <c r="AA16" i="190"/>
  <c r="Z16" i="190"/>
  <c r="Y16" i="190"/>
  <c r="X16" i="190"/>
  <c r="W16" i="190"/>
  <c r="V16" i="190"/>
  <c r="U16" i="190"/>
  <c r="L16" i="190"/>
  <c r="K13" i="190"/>
  <c r="J13" i="190"/>
  <c r="I13" i="190"/>
  <c r="H13" i="190"/>
  <c r="G13" i="190"/>
  <c r="F13" i="190"/>
  <c r="E13" i="190"/>
  <c r="AA12" i="190"/>
  <c r="Z12" i="190"/>
  <c r="Y12" i="190"/>
  <c r="X12" i="190"/>
  <c r="W12" i="190"/>
  <c r="V12" i="190"/>
  <c r="U12" i="190"/>
  <c r="L12" i="190"/>
  <c r="AA11" i="190"/>
  <c r="Z11" i="190"/>
  <c r="Y11" i="190"/>
  <c r="X11" i="190"/>
  <c r="W11" i="190"/>
  <c r="V11" i="190"/>
  <c r="U11" i="190"/>
  <c r="L11" i="190"/>
  <c r="AA10" i="190"/>
  <c r="Z10" i="190"/>
  <c r="Y10" i="190"/>
  <c r="X10" i="190"/>
  <c r="W10" i="190"/>
  <c r="V10" i="190"/>
  <c r="U10" i="190"/>
  <c r="L10" i="190"/>
  <c r="AA9" i="190"/>
  <c r="Z9" i="190"/>
  <c r="Y9" i="190"/>
  <c r="X9" i="190"/>
  <c r="W9" i="190"/>
  <c r="V9" i="190"/>
  <c r="U9" i="190"/>
  <c r="L9" i="190"/>
  <c r="AA8" i="190"/>
  <c r="Z8" i="190"/>
  <c r="Y8" i="190"/>
  <c r="X8" i="190"/>
  <c r="W8" i="190"/>
  <c r="V8" i="190"/>
  <c r="U8" i="190"/>
  <c r="L8" i="190"/>
  <c r="Q42" i="189"/>
  <c r="M42" i="189" s="1"/>
  <c r="Q41" i="189"/>
  <c r="M41" i="189" s="1"/>
  <c r="F38" i="189"/>
  <c r="F37" i="189"/>
  <c r="F36" i="189"/>
  <c r="O35" i="189"/>
  <c r="M35" i="189" s="1"/>
  <c r="O34" i="189"/>
  <c r="M34" i="189" s="1"/>
  <c r="O33" i="189"/>
  <c r="M33" i="189" s="1"/>
  <c r="F30" i="189"/>
  <c r="F29" i="189"/>
  <c r="F28" i="189"/>
  <c r="O27" i="189"/>
  <c r="M27" i="189" s="1"/>
  <c r="O26" i="189"/>
  <c r="M26" i="189" s="1"/>
  <c r="O25" i="189"/>
  <c r="M25" i="189" s="1"/>
  <c r="P17" i="189"/>
  <c r="M17" i="189" s="1"/>
  <c r="P16" i="189"/>
  <c r="M16" i="189" s="1"/>
  <c r="P15" i="189"/>
  <c r="M15" i="189" s="1"/>
  <c r="P12" i="189"/>
  <c r="M12" i="189" s="1"/>
  <c r="P11" i="189"/>
  <c r="M11" i="189" s="1"/>
  <c r="P10" i="189"/>
  <c r="Q34" i="188"/>
  <c r="Q33" i="188"/>
  <c r="Q32" i="188"/>
  <c r="J22" i="188"/>
  <c r="Q21" i="188"/>
  <c r="I17" i="188"/>
  <c r="H17" i="188"/>
  <c r="G17" i="188"/>
  <c r="F17" i="188"/>
  <c r="E17" i="188"/>
  <c r="J16" i="188"/>
  <c r="Q15" i="188"/>
  <c r="J15" i="188"/>
  <c r="Q14" i="188"/>
  <c r="J14" i="188"/>
  <c r="J13" i="188"/>
  <c r="O25" i="187"/>
  <c r="O24" i="187"/>
  <c r="O23" i="187"/>
  <c r="S7" i="187"/>
  <c r="R7" i="187"/>
  <c r="Q7" i="187"/>
  <c r="H7" i="187"/>
  <c r="N34" i="186"/>
  <c r="N33" i="186"/>
  <c r="N32" i="186"/>
  <c r="Q13" i="186"/>
  <c r="P13" i="186"/>
  <c r="G13" i="186"/>
  <c r="Q9" i="186"/>
  <c r="P9" i="186"/>
  <c r="G9" i="186"/>
  <c r="M34" i="185"/>
  <c r="M33" i="185"/>
  <c r="M32" i="185"/>
  <c r="F18" i="185"/>
  <c r="E18" i="185"/>
  <c r="P17" i="185"/>
  <c r="O17" i="185"/>
  <c r="P16" i="185"/>
  <c r="O16" i="185"/>
  <c r="P15" i="185"/>
  <c r="O15" i="185"/>
  <c r="P14" i="185"/>
  <c r="O14" i="185"/>
  <c r="F11" i="185"/>
  <c r="E11" i="185"/>
  <c r="P10" i="185"/>
  <c r="O10" i="185"/>
  <c r="P9" i="185"/>
  <c r="O9" i="185"/>
  <c r="P8" i="185"/>
  <c r="O8" i="185"/>
  <c r="U44" i="184"/>
  <c r="Q44" i="184" s="1"/>
  <c r="U41" i="184"/>
  <c r="Q41" i="184" s="1"/>
  <c r="U40" i="184"/>
  <c r="Q40" i="184" s="1"/>
  <c r="U39" i="184"/>
  <c r="Q39" i="184" s="1"/>
  <c r="F36" i="184"/>
  <c r="F7" i="176" s="1"/>
  <c r="E36" i="184"/>
  <c r="T35" i="184"/>
  <c r="S35" i="184"/>
  <c r="G35" i="184"/>
  <c r="T34" i="184"/>
  <c r="S34" i="184"/>
  <c r="G34" i="184"/>
  <c r="T33" i="184"/>
  <c r="S33" i="184"/>
  <c r="G33" i="184"/>
  <c r="Q32" i="184"/>
  <c r="Q31" i="184"/>
  <c r="Q30" i="184"/>
  <c r="Q29" i="184"/>
  <c r="Q28" i="184"/>
  <c r="F28" i="184"/>
  <c r="E28" i="184"/>
  <c r="T27" i="184"/>
  <c r="S27" i="184"/>
  <c r="G27" i="184"/>
  <c r="T26" i="184"/>
  <c r="S26" i="184"/>
  <c r="G26" i="184"/>
  <c r="Q25" i="184"/>
  <c r="Q24" i="184"/>
  <c r="Q23" i="184"/>
  <c r="I23" i="184"/>
  <c r="J7" i="176" s="1"/>
  <c r="H23" i="184"/>
  <c r="I7" i="176" s="1"/>
  <c r="F23" i="184"/>
  <c r="E23" i="184"/>
  <c r="W22" i="184"/>
  <c r="V22" i="184"/>
  <c r="T22" i="184"/>
  <c r="S22" i="184"/>
  <c r="J22" i="184"/>
  <c r="G22" i="184"/>
  <c r="W21" i="184"/>
  <c r="V21" i="184"/>
  <c r="T21" i="184"/>
  <c r="S21" i="184"/>
  <c r="J21" i="184"/>
  <c r="G21" i="184"/>
  <c r="W20" i="184"/>
  <c r="V20" i="184"/>
  <c r="T20" i="184"/>
  <c r="S20" i="184"/>
  <c r="J20" i="184"/>
  <c r="G20" i="184"/>
  <c r="W19" i="184"/>
  <c r="V19" i="184"/>
  <c r="T19" i="184"/>
  <c r="S19" i="184"/>
  <c r="J19" i="184"/>
  <c r="G19" i="184"/>
  <c r="W18" i="184"/>
  <c r="V18" i="184"/>
  <c r="T18" i="184"/>
  <c r="S18" i="184"/>
  <c r="J18" i="184"/>
  <c r="G18" i="184"/>
  <c r="W17" i="184"/>
  <c r="V17" i="184"/>
  <c r="T17" i="184"/>
  <c r="S17" i="184"/>
  <c r="J17" i="184"/>
  <c r="G17" i="184"/>
  <c r="W16" i="184"/>
  <c r="V16" i="184"/>
  <c r="T16" i="184"/>
  <c r="S16" i="184"/>
  <c r="J16" i="184"/>
  <c r="G16" i="184"/>
  <c r="Q12" i="184"/>
  <c r="I11" i="184"/>
  <c r="H7" i="176" s="1"/>
  <c r="H11" i="184"/>
  <c r="G7" i="176" s="1"/>
  <c r="F11" i="184"/>
  <c r="E11" i="184"/>
  <c r="W10" i="184"/>
  <c r="V10" i="184"/>
  <c r="T10" i="184"/>
  <c r="S10" i="184"/>
  <c r="J10" i="184"/>
  <c r="G10" i="184"/>
  <c r="W9" i="184"/>
  <c r="V9" i="184"/>
  <c r="T9" i="184"/>
  <c r="S9" i="184"/>
  <c r="J9" i="184"/>
  <c r="G9" i="184"/>
  <c r="W8" i="184"/>
  <c r="V8" i="184"/>
  <c r="T8" i="184"/>
  <c r="S8" i="184"/>
  <c r="J8" i="184"/>
  <c r="G8" i="184"/>
  <c r="S34" i="183"/>
  <c r="U25" i="183"/>
  <c r="S25" i="183" s="1"/>
  <c r="X16" i="183"/>
  <c r="V16" i="183"/>
  <c r="U16" i="183"/>
  <c r="E16" i="183"/>
  <c r="L13" i="183"/>
  <c r="K13" i="183"/>
  <c r="I13" i="183"/>
  <c r="H13" i="183"/>
  <c r="F13" i="183"/>
  <c r="D13" i="183"/>
  <c r="C13" i="183"/>
  <c r="AD12" i="183"/>
  <c r="AC12" i="183"/>
  <c r="AA12" i="183"/>
  <c r="Z12" i="183"/>
  <c r="X12" i="183"/>
  <c r="V12" i="183"/>
  <c r="U12" i="183"/>
  <c r="J12" i="183"/>
  <c r="E12" i="183"/>
  <c r="AD11" i="183"/>
  <c r="AC11" i="183"/>
  <c r="AA11" i="183"/>
  <c r="Z11" i="183"/>
  <c r="X11" i="183"/>
  <c r="V11" i="183"/>
  <c r="U11" i="183"/>
  <c r="J11" i="183"/>
  <c r="E11" i="183"/>
  <c r="AD10" i="183"/>
  <c r="AC10" i="183"/>
  <c r="AA10" i="183"/>
  <c r="Z10" i="183"/>
  <c r="X10" i="183"/>
  <c r="V10" i="183"/>
  <c r="U10" i="183"/>
  <c r="J10" i="183"/>
  <c r="E10" i="183"/>
  <c r="U29" i="182"/>
  <c r="S29" i="182" s="1"/>
  <c r="X20" i="182"/>
  <c r="V20" i="182"/>
  <c r="U20" i="182"/>
  <c r="E20" i="182"/>
  <c r="G20" i="182" s="1"/>
  <c r="AD15" i="182"/>
  <c r="AC15" i="182"/>
  <c r="AA15" i="182"/>
  <c r="Z15" i="182"/>
  <c r="X15" i="182"/>
  <c r="V15" i="182"/>
  <c r="U15" i="182"/>
  <c r="J15" i="182"/>
  <c r="E15" i="182"/>
  <c r="G15" i="182" s="1"/>
  <c r="S13" i="182"/>
  <c r="L12" i="182"/>
  <c r="L17" i="182" s="1"/>
  <c r="K12" i="182"/>
  <c r="K17" i="182" s="1"/>
  <c r="I12" i="182"/>
  <c r="I17" i="182" s="1"/>
  <c r="H12" i="182"/>
  <c r="H17" i="182" s="1"/>
  <c r="F12" i="182"/>
  <c r="F17" i="182" s="1"/>
  <c r="F22" i="182" s="1"/>
  <c r="D12" i="182"/>
  <c r="D17" i="182" s="1"/>
  <c r="D22" i="182" s="1"/>
  <c r="C12" i="182"/>
  <c r="C17" i="182" s="1"/>
  <c r="C22" i="182" s="1"/>
  <c r="AD11" i="182"/>
  <c r="AC11" i="182"/>
  <c r="AA11" i="182"/>
  <c r="Z11" i="182"/>
  <c r="X11" i="182"/>
  <c r="V11" i="182"/>
  <c r="U11" i="182"/>
  <c r="J11" i="182"/>
  <c r="E11" i="182"/>
  <c r="G11" i="182" s="1"/>
  <c r="AD10" i="182"/>
  <c r="AC10" i="182"/>
  <c r="AA10" i="182"/>
  <c r="Z10" i="182"/>
  <c r="X10" i="182"/>
  <c r="V10" i="182"/>
  <c r="U10" i="182"/>
  <c r="J10" i="182"/>
  <c r="E10" i="182"/>
  <c r="L35" i="181"/>
  <c r="L34" i="181"/>
  <c r="L33" i="181"/>
  <c r="N24" i="181"/>
  <c r="L24" i="181" s="1"/>
  <c r="O21" i="181"/>
  <c r="L21" i="181" s="1"/>
  <c r="O20" i="181"/>
  <c r="L20" i="181" s="1"/>
  <c r="C17" i="181"/>
  <c r="N16" i="181"/>
  <c r="L16" i="181" s="1"/>
  <c r="N15" i="181"/>
  <c r="C11" i="181"/>
  <c r="S54" i="180"/>
  <c r="R54" i="180"/>
  <c r="Q54" i="180"/>
  <c r="H54" i="180"/>
  <c r="S52" i="180"/>
  <c r="R52" i="180"/>
  <c r="Q52" i="180"/>
  <c r="H52" i="180"/>
  <c r="R47" i="180"/>
  <c r="Q47" i="180"/>
  <c r="H47" i="180"/>
  <c r="S44" i="180"/>
  <c r="R44" i="180"/>
  <c r="Q44" i="180"/>
  <c r="H44" i="180"/>
  <c r="S43" i="180"/>
  <c r="R43" i="180"/>
  <c r="Q43" i="180"/>
  <c r="H43" i="180"/>
  <c r="S42" i="180"/>
  <c r="R42" i="180"/>
  <c r="Q42" i="180"/>
  <c r="H42" i="180"/>
  <c r="S40" i="180"/>
  <c r="R40" i="180"/>
  <c r="Q40" i="180"/>
  <c r="H40" i="180"/>
  <c r="G39" i="180"/>
  <c r="F39" i="180"/>
  <c r="E39" i="180"/>
  <c r="S38" i="180"/>
  <c r="R38" i="180"/>
  <c r="Q38" i="180"/>
  <c r="H38" i="180"/>
  <c r="S37" i="180"/>
  <c r="R37" i="180"/>
  <c r="Q37" i="180"/>
  <c r="H37" i="180"/>
  <c r="S36" i="180"/>
  <c r="R36" i="180"/>
  <c r="Q36" i="180"/>
  <c r="H36" i="180"/>
  <c r="S35" i="180"/>
  <c r="R35" i="180"/>
  <c r="Q35" i="180"/>
  <c r="H35" i="180"/>
  <c r="R32" i="180"/>
  <c r="Q32" i="180"/>
  <c r="H32" i="180"/>
  <c r="S29" i="180"/>
  <c r="R29" i="180"/>
  <c r="Q29" i="180"/>
  <c r="H29" i="180"/>
  <c r="S28" i="180"/>
  <c r="R28" i="180"/>
  <c r="Q28" i="180"/>
  <c r="H28" i="180"/>
  <c r="S27" i="180"/>
  <c r="R27" i="180"/>
  <c r="Q27" i="180"/>
  <c r="H27" i="180"/>
  <c r="S25" i="180"/>
  <c r="R25" i="180"/>
  <c r="Q25" i="180"/>
  <c r="H25" i="180"/>
  <c r="G24" i="180"/>
  <c r="F24" i="180"/>
  <c r="E24" i="180"/>
  <c r="S23" i="180"/>
  <c r="R23" i="180"/>
  <c r="Q23" i="180"/>
  <c r="H23" i="180"/>
  <c r="S22" i="180"/>
  <c r="R22" i="180"/>
  <c r="Q22" i="180"/>
  <c r="H22" i="180"/>
  <c r="S21" i="180"/>
  <c r="R21" i="180"/>
  <c r="Q21" i="180"/>
  <c r="H21" i="180"/>
  <c r="S20" i="180"/>
  <c r="R20" i="180"/>
  <c r="Q20" i="180"/>
  <c r="H20" i="180"/>
  <c r="S19" i="180"/>
  <c r="R19" i="180"/>
  <c r="Q19" i="180"/>
  <c r="H19" i="180"/>
  <c r="O17" i="180"/>
  <c r="R16" i="180"/>
  <c r="Q16" i="180"/>
  <c r="H16" i="180"/>
  <c r="O14" i="180"/>
  <c r="S13" i="180"/>
  <c r="R13" i="180"/>
  <c r="Q13" i="180"/>
  <c r="H13" i="180"/>
  <c r="S12" i="180"/>
  <c r="R12" i="180"/>
  <c r="Q12" i="180"/>
  <c r="H12" i="180"/>
  <c r="S11" i="180"/>
  <c r="R11" i="180"/>
  <c r="Q11" i="180"/>
  <c r="H11" i="180"/>
  <c r="S9" i="180"/>
  <c r="R9" i="180"/>
  <c r="Q9" i="180"/>
  <c r="H9" i="180"/>
  <c r="S8" i="180"/>
  <c r="R8" i="180"/>
  <c r="Q8" i="180"/>
  <c r="H8" i="180"/>
  <c r="S45" i="179"/>
  <c r="S44" i="179"/>
  <c r="S38" i="179"/>
  <c r="S37" i="179"/>
  <c r="S36" i="179"/>
  <c r="S35" i="179"/>
  <c r="S34" i="179"/>
  <c r="S33" i="179"/>
  <c r="S32" i="179"/>
  <c r="S31" i="179"/>
  <c r="S30" i="179"/>
  <c r="K29" i="179"/>
  <c r="J29" i="179"/>
  <c r="I29" i="179"/>
  <c r="H29" i="179"/>
  <c r="G29" i="179"/>
  <c r="F29" i="179"/>
  <c r="E29" i="179"/>
  <c r="AA28" i="179"/>
  <c r="Z28" i="179"/>
  <c r="Y28" i="179"/>
  <c r="X28" i="179"/>
  <c r="W28" i="179"/>
  <c r="V28" i="179"/>
  <c r="U28" i="179"/>
  <c r="L28" i="179"/>
  <c r="AA27" i="179"/>
  <c r="Z27" i="179"/>
  <c r="Y27" i="179"/>
  <c r="X27" i="179"/>
  <c r="W27" i="179"/>
  <c r="V27" i="179"/>
  <c r="U27" i="179"/>
  <c r="L27" i="179"/>
  <c r="K24" i="179"/>
  <c r="J24" i="179"/>
  <c r="I24" i="179"/>
  <c r="H24" i="179"/>
  <c r="G24" i="179"/>
  <c r="F24" i="179"/>
  <c r="E24" i="179"/>
  <c r="K20" i="179"/>
  <c r="J20" i="179"/>
  <c r="I20" i="179"/>
  <c r="H20" i="179"/>
  <c r="G20" i="179"/>
  <c r="F20" i="179"/>
  <c r="E20" i="179"/>
  <c r="AA19" i="179"/>
  <c r="Z19" i="179"/>
  <c r="Y19" i="179"/>
  <c r="X19" i="179"/>
  <c r="W19" i="179"/>
  <c r="V19" i="179"/>
  <c r="U19" i="179"/>
  <c r="L19" i="179"/>
  <c r="AA18" i="179"/>
  <c r="Z18" i="179"/>
  <c r="Y18" i="179"/>
  <c r="X18" i="179"/>
  <c r="W18" i="179"/>
  <c r="V18" i="179"/>
  <c r="U18" i="179"/>
  <c r="L18" i="179"/>
  <c r="AA17" i="179"/>
  <c r="Z17" i="179"/>
  <c r="Y17" i="179"/>
  <c r="X17" i="179"/>
  <c r="W17" i="179"/>
  <c r="V17" i="179"/>
  <c r="U17" i="179"/>
  <c r="L17" i="179"/>
  <c r="AA16" i="179"/>
  <c r="Z16" i="179"/>
  <c r="Y16" i="179"/>
  <c r="X16" i="179"/>
  <c r="W16" i="179"/>
  <c r="V16" i="179"/>
  <c r="U16" i="179"/>
  <c r="L16" i="179"/>
  <c r="K13" i="179"/>
  <c r="J13" i="179"/>
  <c r="I13" i="179"/>
  <c r="H13" i="179"/>
  <c r="G13" i="179"/>
  <c r="F13" i="179"/>
  <c r="E13" i="179"/>
  <c r="AA12" i="179"/>
  <c r="Z12" i="179"/>
  <c r="Y12" i="179"/>
  <c r="X12" i="179"/>
  <c r="W12" i="179"/>
  <c r="V12" i="179"/>
  <c r="U12" i="179"/>
  <c r="L12" i="179"/>
  <c r="AA11" i="179"/>
  <c r="Z11" i="179"/>
  <c r="Y11" i="179"/>
  <c r="X11" i="179"/>
  <c r="W11" i="179"/>
  <c r="V11" i="179"/>
  <c r="U11" i="179"/>
  <c r="L11" i="179"/>
  <c r="AA10" i="179"/>
  <c r="Z10" i="179"/>
  <c r="Y10" i="179"/>
  <c r="X10" i="179"/>
  <c r="W10" i="179"/>
  <c r="V10" i="179"/>
  <c r="U10" i="179"/>
  <c r="L10" i="179"/>
  <c r="AA9" i="179"/>
  <c r="Z9" i="179"/>
  <c r="Y9" i="179"/>
  <c r="X9" i="179"/>
  <c r="W9" i="179"/>
  <c r="V9" i="179"/>
  <c r="U9" i="179"/>
  <c r="L9" i="179"/>
  <c r="AA8" i="179"/>
  <c r="Z8" i="179"/>
  <c r="Y8" i="179"/>
  <c r="X8" i="179"/>
  <c r="W8" i="179"/>
  <c r="V8" i="179"/>
  <c r="U8" i="179"/>
  <c r="L8" i="179"/>
  <c r="E50" i="178"/>
  <c r="P49" i="178"/>
  <c r="N49" i="178" s="1"/>
  <c r="P48" i="178"/>
  <c r="N48" i="178" s="1"/>
  <c r="E46" i="178"/>
  <c r="P45" i="178"/>
  <c r="N45" i="178" s="1"/>
  <c r="P44" i="178"/>
  <c r="N44" i="178" s="1"/>
  <c r="Q41" i="178"/>
  <c r="P41" i="178"/>
  <c r="G41" i="178"/>
  <c r="Q38" i="178"/>
  <c r="P38" i="178"/>
  <c r="G38" i="178"/>
  <c r="Q33" i="178"/>
  <c r="P33" i="178"/>
  <c r="G33" i="178"/>
  <c r="Q32" i="178"/>
  <c r="P32" i="178"/>
  <c r="G32" i="178"/>
  <c r="N28" i="178"/>
  <c r="F28" i="178"/>
  <c r="F11" i="176" s="1"/>
  <c r="E28" i="178"/>
  <c r="P27" i="178"/>
  <c r="N27" i="178" s="1"/>
  <c r="G27" i="178"/>
  <c r="P26" i="178"/>
  <c r="N26" i="178" s="1"/>
  <c r="G26" i="178"/>
  <c r="P25" i="178"/>
  <c r="N25" i="178" s="1"/>
  <c r="G25" i="178"/>
  <c r="P24" i="178"/>
  <c r="N24" i="178" s="1"/>
  <c r="G24" i="178"/>
  <c r="Q21" i="178"/>
  <c r="P21" i="178"/>
  <c r="G21" i="178"/>
  <c r="Q20" i="178"/>
  <c r="P20" i="178"/>
  <c r="G20" i="178"/>
  <c r="Q19" i="178"/>
  <c r="P19" i="178"/>
  <c r="G19" i="178"/>
  <c r="Q18" i="178"/>
  <c r="P18" i="178"/>
  <c r="G18" i="178"/>
  <c r="F15" i="178"/>
  <c r="F10" i="176" s="1"/>
  <c r="Q14" i="178"/>
  <c r="P14" i="178"/>
  <c r="G14" i="178"/>
  <c r="Q13" i="178"/>
  <c r="P13" i="178"/>
  <c r="G13" i="178"/>
  <c r="Q12" i="178"/>
  <c r="N12" i="178" s="1"/>
  <c r="G12" i="178"/>
  <c r="Q11" i="178"/>
  <c r="P11" i="178"/>
  <c r="G11" i="178"/>
  <c r="Q10" i="178"/>
  <c r="P10" i="178"/>
  <c r="G10" i="178"/>
  <c r="Q9" i="178"/>
  <c r="P9" i="178"/>
  <c r="G9" i="178"/>
  <c r="Q8" i="178"/>
  <c r="P8" i="178"/>
  <c r="G8" i="178"/>
  <c r="J43" i="177"/>
  <c r="J42" i="177"/>
  <c r="J37" i="177"/>
  <c r="J33" i="177"/>
  <c r="I32" i="177"/>
  <c r="C18" i="79"/>
  <c r="J26" i="177"/>
  <c r="J22" i="177"/>
  <c r="I16" i="177"/>
  <c r="J15" i="177"/>
  <c r="J13" i="177"/>
  <c r="J12" i="177"/>
  <c r="J11" i="177"/>
  <c r="J10" i="177"/>
  <c r="J9" i="177"/>
  <c r="H16" i="177"/>
  <c r="G16" i="177"/>
  <c r="F16" i="177"/>
  <c r="S45" i="176"/>
  <c r="S44" i="176"/>
  <c r="S38" i="176"/>
  <c r="S37" i="176"/>
  <c r="S36" i="176"/>
  <c r="S35" i="176"/>
  <c r="S34" i="176"/>
  <c r="S33" i="176"/>
  <c r="S32" i="176"/>
  <c r="S31" i="176"/>
  <c r="S30" i="176"/>
  <c r="S28" i="176"/>
  <c r="AB24" i="176"/>
  <c r="S24" i="176" s="1"/>
  <c r="AA19" i="176"/>
  <c r="Z19" i="176"/>
  <c r="Y19" i="176"/>
  <c r="X19" i="176"/>
  <c r="W19" i="176"/>
  <c r="V19" i="176"/>
  <c r="U19" i="176"/>
  <c r="L19" i="176"/>
  <c r="AA16" i="176"/>
  <c r="Z16" i="176"/>
  <c r="Y16" i="176"/>
  <c r="X16" i="176"/>
  <c r="W16" i="176"/>
  <c r="V16" i="176"/>
  <c r="U16" i="176"/>
  <c r="L16" i="176"/>
  <c r="AA8" i="176"/>
  <c r="Z8" i="176"/>
  <c r="Y8" i="176"/>
  <c r="X8" i="176"/>
  <c r="W8" i="176"/>
  <c r="V8" i="176"/>
  <c r="U8" i="176"/>
  <c r="L8" i="176"/>
  <c r="E7" i="176"/>
  <c r="E12" i="176" l="1"/>
  <c r="E30" i="178"/>
  <c r="O36" i="180"/>
  <c r="C27" i="79"/>
  <c r="O54" i="180"/>
  <c r="Q35" i="184"/>
  <c r="M14" i="185"/>
  <c r="O13" i="180"/>
  <c r="O38" i="180"/>
  <c r="O11" i="180"/>
  <c r="S12" i="179"/>
  <c r="S10" i="179"/>
  <c r="S19" i="179"/>
  <c r="S8" i="179"/>
  <c r="S17" i="179"/>
  <c r="N33" i="178"/>
  <c r="O22" i="180"/>
  <c r="S28" i="190"/>
  <c r="S28" i="179"/>
  <c r="O32" i="180"/>
  <c r="O40" i="180"/>
  <c r="O43" i="180"/>
  <c r="O47" i="180"/>
  <c r="S9" i="190"/>
  <c r="S12" i="190"/>
  <c r="Q27" i="184"/>
  <c r="Q9" i="184"/>
  <c r="Q34" i="184"/>
  <c r="J12" i="182"/>
  <c r="S11" i="182"/>
  <c r="O16" i="180"/>
  <c r="O25" i="180"/>
  <c r="O28" i="180"/>
  <c r="O8" i="180"/>
  <c r="O20" i="180"/>
  <c r="N20" i="178"/>
  <c r="N41" i="178"/>
  <c r="O7" i="187"/>
  <c r="Q18" i="184"/>
  <c r="S11" i="183"/>
  <c r="S16" i="183"/>
  <c r="S10" i="182"/>
  <c r="S20" i="182"/>
  <c r="O35" i="180"/>
  <c r="O37" i="180"/>
  <c r="O42" i="180"/>
  <c r="O44" i="180"/>
  <c r="N8" i="178"/>
  <c r="N9" i="178"/>
  <c r="N10" i="178"/>
  <c r="N18" i="178"/>
  <c r="N19" i="178"/>
  <c r="N21" i="178"/>
  <c r="N32" i="178"/>
  <c r="G22" i="179"/>
  <c r="J22" i="179"/>
  <c r="L24" i="179"/>
  <c r="U29" i="179"/>
  <c r="X29" i="179"/>
  <c r="AA29" i="179"/>
  <c r="F14" i="180"/>
  <c r="F26" i="180"/>
  <c r="E41" i="180"/>
  <c r="S15" i="182"/>
  <c r="G11" i="183"/>
  <c r="G16" i="183"/>
  <c r="F17" i="176"/>
  <c r="I34" i="177"/>
  <c r="J17" i="176"/>
  <c r="I21" i="177"/>
  <c r="C19" i="79"/>
  <c r="G28" i="178"/>
  <c r="L13" i="179"/>
  <c r="H22" i="179"/>
  <c r="K22" i="179"/>
  <c r="L20" i="179"/>
  <c r="S27" i="179"/>
  <c r="V29" i="179"/>
  <c r="Y29" i="179"/>
  <c r="C21" i="79"/>
  <c r="G14" i="180"/>
  <c r="G26" i="180"/>
  <c r="F41" i="180"/>
  <c r="S12" i="183"/>
  <c r="F18" i="183"/>
  <c r="C25" i="79"/>
  <c r="Q16" i="184"/>
  <c r="Q17" i="184"/>
  <c r="Q22" i="188"/>
  <c r="S11" i="190"/>
  <c r="S27" i="190"/>
  <c r="I17" i="176"/>
  <c r="G17" i="176"/>
  <c r="E17" i="176"/>
  <c r="H17" i="176"/>
  <c r="K17" i="176"/>
  <c r="N11" i="178"/>
  <c r="N13" i="178"/>
  <c r="N14" i="178"/>
  <c r="F30" i="178"/>
  <c r="F35" i="178" s="1"/>
  <c r="S9" i="179"/>
  <c r="S11" i="179"/>
  <c r="F22" i="179"/>
  <c r="I22" i="179"/>
  <c r="S16" i="179"/>
  <c r="S18" i="179"/>
  <c r="W29" i="179"/>
  <c r="Z29" i="179"/>
  <c r="O9" i="180"/>
  <c r="E14" i="180"/>
  <c r="O12" i="180"/>
  <c r="O19" i="180"/>
  <c r="E8" i="186"/>
  <c r="E14" i="186" s="1"/>
  <c r="O21" i="180"/>
  <c r="O23" i="180"/>
  <c r="E26" i="180"/>
  <c r="O27" i="180"/>
  <c r="O29" i="180"/>
  <c r="F8" i="186"/>
  <c r="F10" i="186" s="1"/>
  <c r="G41" i="180"/>
  <c r="O52" i="180"/>
  <c r="J17" i="182"/>
  <c r="AD13" i="183"/>
  <c r="S13" i="183" s="1"/>
  <c r="Q22" i="184"/>
  <c r="Q26" i="184"/>
  <c r="C28" i="79"/>
  <c r="S16" i="190"/>
  <c r="S17" i="190"/>
  <c r="S18" i="190"/>
  <c r="S19" i="190"/>
  <c r="S10" i="190"/>
  <c r="G22" i="190"/>
  <c r="I22" i="190"/>
  <c r="K22" i="190"/>
  <c r="F22" i="190"/>
  <c r="H22" i="190"/>
  <c r="J22" i="190"/>
  <c r="E22" i="190"/>
  <c r="G20" i="188"/>
  <c r="I20" i="188"/>
  <c r="Q16" i="188"/>
  <c r="F20" i="188"/>
  <c r="H20" i="188"/>
  <c r="E20" i="188"/>
  <c r="N13" i="186"/>
  <c r="N9" i="186"/>
  <c r="M17" i="185"/>
  <c r="M16" i="185"/>
  <c r="M15" i="185"/>
  <c r="F15" i="186"/>
  <c r="M10" i="185"/>
  <c r="M9" i="185"/>
  <c r="E15" i="186"/>
  <c r="Q33" i="184"/>
  <c r="Q10" i="184"/>
  <c r="Q20" i="184"/>
  <c r="Q21" i="184"/>
  <c r="E8" i="188"/>
  <c r="J23" i="184"/>
  <c r="H8" i="188"/>
  <c r="G28" i="184"/>
  <c r="J11" i="184"/>
  <c r="F30" i="184"/>
  <c r="F8" i="188"/>
  <c r="Q19" i="184"/>
  <c r="G8" i="188"/>
  <c r="G36" i="184"/>
  <c r="E30" i="184"/>
  <c r="G11" i="184"/>
  <c r="Q8" i="184"/>
  <c r="J13" i="183"/>
  <c r="G12" i="183"/>
  <c r="D18" i="183"/>
  <c r="S10" i="183"/>
  <c r="C18" i="183"/>
  <c r="N38" i="178"/>
  <c r="F12" i="176"/>
  <c r="F21" i="176" s="1"/>
  <c r="C17" i="79"/>
  <c r="S19" i="176"/>
  <c r="S16" i="176"/>
  <c r="S8" i="176"/>
  <c r="L15" i="181"/>
  <c r="C22" i="79"/>
  <c r="AD17" i="182"/>
  <c r="S17" i="182" s="1"/>
  <c r="M8" i="185"/>
  <c r="C26" i="79"/>
  <c r="Q13" i="188"/>
  <c r="C29" i="79"/>
  <c r="M10" i="189"/>
  <c r="C30" i="79"/>
  <c r="S8" i="190"/>
  <c r="C31" i="79"/>
  <c r="L15" i="176"/>
  <c r="C25" i="181"/>
  <c r="E12" i="182"/>
  <c r="E17" i="182" s="1"/>
  <c r="E22" i="182" s="1"/>
  <c r="G10" i="182"/>
  <c r="G12" i="182" s="1"/>
  <c r="E13" i="183"/>
  <c r="G10" i="183"/>
  <c r="G23" i="184"/>
  <c r="L20" i="190"/>
  <c r="L24" i="190"/>
  <c r="L29" i="190"/>
  <c r="J16" i="177"/>
  <c r="L14" i="176"/>
  <c r="G15" i="178"/>
  <c r="E22" i="179"/>
  <c r="E9" i="188"/>
  <c r="H24" i="180"/>
  <c r="H39" i="180"/>
  <c r="AD12" i="182"/>
  <c r="L10" i="176"/>
  <c r="J8" i="177"/>
  <c r="L29" i="179"/>
  <c r="J17" i="188"/>
  <c r="L13" i="190"/>
  <c r="L11" i="176" l="1"/>
  <c r="C24" i="79"/>
  <c r="C20" i="79"/>
  <c r="H14" i="180"/>
  <c r="H26" i="180"/>
  <c r="F9" i="188" s="1"/>
  <c r="H41" i="180"/>
  <c r="G9" i="188" s="1"/>
  <c r="F14" i="186"/>
  <c r="G14" i="186" s="1"/>
  <c r="G17" i="182"/>
  <c r="G8" i="186"/>
  <c r="L17" i="176"/>
  <c r="G30" i="178"/>
  <c r="F45" i="180"/>
  <c r="I23" i="177"/>
  <c r="E10" i="186"/>
  <c r="G10" i="186" s="1"/>
  <c r="L22" i="179"/>
  <c r="H10" i="188"/>
  <c r="F30" i="180"/>
  <c r="G15" i="186"/>
  <c r="G45" i="180"/>
  <c r="E30" i="180"/>
  <c r="G30" i="180"/>
  <c r="E45" i="180"/>
  <c r="S29" i="179"/>
  <c r="E53" i="180"/>
  <c r="L22" i="190"/>
  <c r="J20" i="188"/>
  <c r="G30" i="184"/>
  <c r="I8" i="188"/>
  <c r="K7" i="176"/>
  <c r="C10" i="181"/>
  <c r="G13" i="183"/>
  <c r="E18" i="183"/>
  <c r="S12" i="182"/>
  <c r="C23" i="79"/>
  <c r="E16" i="186"/>
  <c r="D29" i="182"/>
  <c r="G22" i="182"/>
  <c r="G46" i="184" l="1"/>
  <c r="E15" i="113"/>
  <c r="E14" i="113"/>
  <c r="F16" i="186"/>
  <c r="G16" i="186" s="1"/>
  <c r="J9" i="188"/>
  <c r="E55" i="180"/>
  <c r="H45" i="180"/>
  <c r="H21" i="188"/>
  <c r="G53" i="180"/>
  <c r="H30" i="180"/>
  <c r="G10" i="188"/>
  <c r="F53" i="180"/>
  <c r="K12" i="176"/>
  <c r="K21" i="176" s="1"/>
  <c r="I39" i="177"/>
  <c r="E10" i="188"/>
  <c r="F10" i="188"/>
  <c r="L7" i="176"/>
  <c r="I10" i="188"/>
  <c r="J8" i="188"/>
  <c r="C12" i="181"/>
  <c r="D25" i="183"/>
  <c r="G18" i="183"/>
  <c r="E17" i="174"/>
  <c r="N16" i="174"/>
  <c r="L16" i="174" s="1"/>
  <c r="N15" i="174"/>
  <c r="L15" i="174" s="1"/>
  <c r="N12" i="174"/>
  <c r="L12" i="174" s="1"/>
  <c r="N11" i="174"/>
  <c r="L11" i="174" s="1"/>
  <c r="N10" i="174"/>
  <c r="L10" i="174" s="1"/>
  <c r="N9" i="174"/>
  <c r="L9" i="174" s="1"/>
  <c r="N8" i="174"/>
  <c r="AM38" i="173"/>
  <c r="AK38" i="173" s="1"/>
  <c r="AM37" i="173"/>
  <c r="AK37" i="173" s="1"/>
  <c r="AM36" i="173"/>
  <c r="AK36" i="173" s="1"/>
  <c r="AM35" i="173"/>
  <c r="AK35" i="173" s="1"/>
  <c r="AM34" i="173"/>
  <c r="AK34" i="173" s="1"/>
  <c r="AM33" i="173"/>
  <c r="AK33" i="173" s="1"/>
  <c r="AM32" i="173"/>
  <c r="AK32" i="173" s="1"/>
  <c r="AM31" i="173"/>
  <c r="AK31" i="173" s="1"/>
  <c r="AM30" i="173"/>
  <c r="AK30" i="173" s="1"/>
  <c r="AM29" i="173"/>
  <c r="AK29" i="173" s="1"/>
  <c r="AC26" i="173"/>
  <c r="AB26" i="173"/>
  <c r="AA26" i="173"/>
  <c r="Z26" i="173"/>
  <c r="Y26" i="173"/>
  <c r="W26" i="173"/>
  <c r="V26" i="173"/>
  <c r="U26" i="173"/>
  <c r="T26" i="173"/>
  <c r="S26" i="173"/>
  <c r="Q26" i="173"/>
  <c r="P26" i="173"/>
  <c r="O26" i="173"/>
  <c r="N26" i="173"/>
  <c r="K26" i="173"/>
  <c r="J26" i="173"/>
  <c r="I26" i="173"/>
  <c r="H26" i="173"/>
  <c r="G26" i="173"/>
  <c r="F26" i="173"/>
  <c r="E26" i="173"/>
  <c r="BK25" i="173"/>
  <c r="BJ25" i="173"/>
  <c r="BI25" i="173"/>
  <c r="BH25" i="173"/>
  <c r="BG25" i="173"/>
  <c r="BE25" i="173"/>
  <c r="BD25" i="173"/>
  <c r="BC25" i="173"/>
  <c r="BB25" i="173"/>
  <c r="BA25" i="173"/>
  <c r="AY25" i="173"/>
  <c r="AX25" i="173"/>
  <c r="AW25" i="173"/>
  <c r="AV25" i="173"/>
  <c r="AS25" i="173"/>
  <c r="AR25" i="173"/>
  <c r="AQ25" i="173"/>
  <c r="AP25" i="173"/>
  <c r="AO25" i="173"/>
  <c r="AN25" i="173"/>
  <c r="AM25" i="173"/>
  <c r="AD25" i="173"/>
  <c r="X25" i="173"/>
  <c r="R25" i="173"/>
  <c r="L25" i="173"/>
  <c r="BK24" i="173"/>
  <c r="BJ24" i="173"/>
  <c r="BI24" i="173"/>
  <c r="BH24" i="173"/>
  <c r="BG24" i="173"/>
  <c r="BE24" i="173"/>
  <c r="BD24" i="173"/>
  <c r="BC24" i="173"/>
  <c r="BB24" i="173"/>
  <c r="BA24" i="173"/>
  <c r="AY24" i="173"/>
  <c r="AX24" i="173"/>
  <c r="AW24" i="173"/>
  <c r="AV24" i="173"/>
  <c r="AS24" i="173"/>
  <c r="AR24" i="173"/>
  <c r="AQ24" i="173"/>
  <c r="AP24" i="173"/>
  <c r="AO24" i="173"/>
  <c r="AN24" i="173"/>
  <c r="AM24" i="173"/>
  <c r="AD24" i="173"/>
  <c r="X24" i="173"/>
  <c r="R24" i="173"/>
  <c r="L24" i="173"/>
  <c r="BK23" i="173"/>
  <c r="BJ23" i="173"/>
  <c r="BI23" i="173"/>
  <c r="BH23" i="173"/>
  <c r="BG23" i="173"/>
  <c r="BE23" i="173"/>
  <c r="BD23" i="173"/>
  <c r="BC23" i="173"/>
  <c r="BB23" i="173"/>
  <c r="BA23" i="173"/>
  <c r="AY23" i="173"/>
  <c r="AX23" i="173"/>
  <c r="AW23" i="173"/>
  <c r="AV23" i="173"/>
  <c r="AS23" i="173"/>
  <c r="AR23" i="173"/>
  <c r="AQ23" i="173"/>
  <c r="AP23" i="173"/>
  <c r="AO23" i="173"/>
  <c r="AN23" i="173"/>
  <c r="AM23" i="173"/>
  <c r="AD23" i="173"/>
  <c r="X23" i="173"/>
  <c r="R23" i="173"/>
  <c r="L23" i="173"/>
  <c r="BK22" i="173"/>
  <c r="BJ22" i="173"/>
  <c r="BI22" i="173"/>
  <c r="BH22" i="173"/>
  <c r="BG22" i="173"/>
  <c r="BE22" i="173"/>
  <c r="BD22" i="173"/>
  <c r="BC22" i="173"/>
  <c r="BB22" i="173"/>
  <c r="BA22" i="173"/>
  <c r="AY22" i="173"/>
  <c r="AX22" i="173"/>
  <c r="AW22" i="173"/>
  <c r="AV22" i="173"/>
  <c r="AS22" i="173"/>
  <c r="AR22" i="173"/>
  <c r="AQ22" i="173"/>
  <c r="AP22" i="173"/>
  <c r="AO22" i="173"/>
  <c r="AN22" i="173"/>
  <c r="AM22" i="173"/>
  <c r="AD22" i="173"/>
  <c r="X22" i="173"/>
  <c r="R22" i="173"/>
  <c r="L22" i="173"/>
  <c r="BK21" i="173"/>
  <c r="BJ21" i="173"/>
  <c r="BI21" i="173"/>
  <c r="BH21" i="173"/>
  <c r="BG21" i="173"/>
  <c r="BE21" i="173"/>
  <c r="BD21" i="173"/>
  <c r="BC21" i="173"/>
  <c r="BB21" i="173"/>
  <c r="BA21" i="173"/>
  <c r="AY21" i="173"/>
  <c r="AX21" i="173"/>
  <c r="AW21" i="173"/>
  <c r="AV21" i="173"/>
  <c r="AS21" i="173"/>
  <c r="AR21" i="173"/>
  <c r="AQ21" i="173"/>
  <c r="AP21" i="173"/>
  <c r="AO21" i="173"/>
  <c r="AN21" i="173"/>
  <c r="AM21" i="173"/>
  <c r="AD21" i="173"/>
  <c r="X21" i="173"/>
  <c r="R21" i="173"/>
  <c r="L21" i="173"/>
  <c r="BK20" i="173"/>
  <c r="BJ20" i="173"/>
  <c r="BI20" i="173"/>
  <c r="BH20" i="173"/>
  <c r="BG20" i="173"/>
  <c r="BE20" i="173"/>
  <c r="BD20" i="173"/>
  <c r="BC20" i="173"/>
  <c r="BB20" i="173"/>
  <c r="BA20" i="173"/>
  <c r="AY20" i="173"/>
  <c r="AX20" i="173"/>
  <c r="AW20" i="173"/>
  <c r="AV20" i="173"/>
  <c r="AS20" i="173"/>
  <c r="AR20" i="173"/>
  <c r="AQ20" i="173"/>
  <c r="AP20" i="173"/>
  <c r="AO20" i="173"/>
  <c r="AN20" i="173"/>
  <c r="AM20" i="173"/>
  <c r="AD20" i="173"/>
  <c r="X20" i="173"/>
  <c r="R20" i="173"/>
  <c r="L20" i="173"/>
  <c r="AT17" i="173"/>
  <c r="AK17" i="173" s="1"/>
  <c r="AC16" i="173"/>
  <c r="AB16" i="173"/>
  <c r="AA16" i="173"/>
  <c r="Z16" i="173"/>
  <c r="Y16" i="173"/>
  <c r="W16" i="173"/>
  <c r="V16" i="173"/>
  <c r="U16" i="173"/>
  <c r="T16" i="173"/>
  <c r="S16" i="173"/>
  <c r="Q16" i="173"/>
  <c r="P16" i="173"/>
  <c r="O16" i="173"/>
  <c r="N16" i="173"/>
  <c r="K16" i="173"/>
  <c r="J16" i="173"/>
  <c r="I16" i="173"/>
  <c r="H16" i="173"/>
  <c r="G16" i="173"/>
  <c r="F16" i="173"/>
  <c r="E16" i="173"/>
  <c r="BK15" i="173"/>
  <c r="BJ15" i="173"/>
  <c r="BI15" i="173"/>
  <c r="BH15" i="173"/>
  <c r="BG15" i="173"/>
  <c r="BE15" i="173"/>
  <c r="BD15" i="173"/>
  <c r="BC15" i="173"/>
  <c r="BB15" i="173"/>
  <c r="BA15" i="173"/>
  <c r="AY15" i="173"/>
  <c r="AX15" i="173"/>
  <c r="AW15" i="173"/>
  <c r="AV15" i="173"/>
  <c r="AS15" i="173"/>
  <c r="AR15" i="173"/>
  <c r="AQ15" i="173"/>
  <c r="AP15" i="173"/>
  <c r="AO15" i="173"/>
  <c r="AN15" i="173"/>
  <c r="AM15" i="173"/>
  <c r="AD15" i="173"/>
  <c r="X15" i="173"/>
  <c r="R15" i="173"/>
  <c r="L15" i="173"/>
  <c r="BK14" i="173"/>
  <c r="BJ14" i="173"/>
  <c r="BI14" i="173"/>
  <c r="BH14" i="173"/>
  <c r="BG14" i="173"/>
  <c r="BE14" i="173"/>
  <c r="BD14" i="173"/>
  <c r="BC14" i="173"/>
  <c r="BB14" i="173"/>
  <c r="BA14" i="173"/>
  <c r="AY14" i="173"/>
  <c r="AX14" i="173"/>
  <c r="AW14" i="173"/>
  <c r="AV14" i="173"/>
  <c r="AS14" i="173"/>
  <c r="AR14" i="173"/>
  <c r="AQ14" i="173"/>
  <c r="AP14" i="173"/>
  <c r="AO14" i="173"/>
  <c r="AN14" i="173"/>
  <c r="AM14" i="173"/>
  <c r="AD14" i="173"/>
  <c r="X14" i="173"/>
  <c r="R14" i="173"/>
  <c r="L14" i="173"/>
  <c r="BK13" i="173"/>
  <c r="BJ13" i="173"/>
  <c r="BI13" i="173"/>
  <c r="BH13" i="173"/>
  <c r="BG13" i="173"/>
  <c r="BE13" i="173"/>
  <c r="BD13" i="173"/>
  <c r="BC13" i="173"/>
  <c r="BB13" i="173"/>
  <c r="BA13" i="173"/>
  <c r="AY13" i="173"/>
  <c r="AX13" i="173"/>
  <c r="AW13" i="173"/>
  <c r="AV13" i="173"/>
  <c r="AS13" i="173"/>
  <c r="AR13" i="173"/>
  <c r="AQ13" i="173"/>
  <c r="AP13" i="173"/>
  <c r="AO13" i="173"/>
  <c r="AN13" i="173"/>
  <c r="AM13" i="173"/>
  <c r="AD13" i="173"/>
  <c r="X13" i="173"/>
  <c r="R13" i="173"/>
  <c r="L13" i="173"/>
  <c r="BK12" i="173"/>
  <c r="BJ12" i="173"/>
  <c r="BI12" i="173"/>
  <c r="BH12" i="173"/>
  <c r="BG12" i="173"/>
  <c r="BE12" i="173"/>
  <c r="BD12" i="173"/>
  <c r="BC12" i="173"/>
  <c r="BB12" i="173"/>
  <c r="BA12" i="173"/>
  <c r="AY12" i="173"/>
  <c r="AX12" i="173"/>
  <c r="AW12" i="173"/>
  <c r="AV12" i="173"/>
  <c r="AS12" i="173"/>
  <c r="AR12" i="173"/>
  <c r="AQ12" i="173"/>
  <c r="AP12" i="173"/>
  <c r="AO12" i="173"/>
  <c r="AN12" i="173"/>
  <c r="AM12" i="173"/>
  <c r="AD12" i="173"/>
  <c r="X12" i="173"/>
  <c r="R12" i="173"/>
  <c r="L12" i="173"/>
  <c r="BK11" i="173"/>
  <c r="BJ11" i="173"/>
  <c r="BI11" i="173"/>
  <c r="BH11" i="173"/>
  <c r="BG11" i="173"/>
  <c r="BE11" i="173"/>
  <c r="BD11" i="173"/>
  <c r="BC11" i="173"/>
  <c r="BB11" i="173"/>
  <c r="BA11" i="173"/>
  <c r="AY11" i="173"/>
  <c r="AX11" i="173"/>
  <c r="AW11" i="173"/>
  <c r="AV11" i="173"/>
  <c r="AS11" i="173"/>
  <c r="AR11" i="173"/>
  <c r="AQ11" i="173"/>
  <c r="AP11" i="173"/>
  <c r="AO11" i="173"/>
  <c r="AN11" i="173"/>
  <c r="AM11" i="173"/>
  <c r="AD11" i="173"/>
  <c r="X11" i="173"/>
  <c r="R11" i="173"/>
  <c r="L11" i="173"/>
  <c r="BK10" i="173"/>
  <c r="BJ10" i="173"/>
  <c r="BI10" i="173"/>
  <c r="BH10" i="173"/>
  <c r="BG10" i="173"/>
  <c r="BE10" i="173"/>
  <c r="BD10" i="173"/>
  <c r="BC10" i="173"/>
  <c r="BB10" i="173"/>
  <c r="BA10" i="173"/>
  <c r="AY10" i="173"/>
  <c r="AX10" i="173"/>
  <c r="AW10" i="173"/>
  <c r="AV10" i="173"/>
  <c r="AS10" i="173"/>
  <c r="AR10" i="173"/>
  <c r="AQ10" i="173"/>
  <c r="AP10" i="173"/>
  <c r="AO10" i="173"/>
  <c r="AN10" i="173"/>
  <c r="AM10" i="173"/>
  <c r="AD10" i="173"/>
  <c r="X10" i="173"/>
  <c r="R10" i="173"/>
  <c r="L10" i="173"/>
  <c r="AK9" i="173"/>
  <c r="AK8" i="173"/>
  <c r="N29" i="172"/>
  <c r="L29" i="172" s="1"/>
  <c r="E28" i="172"/>
  <c r="N27" i="172"/>
  <c r="L27" i="172" s="1"/>
  <c r="N26" i="172"/>
  <c r="L26" i="172" s="1"/>
  <c r="N25" i="172"/>
  <c r="L25" i="172" s="1"/>
  <c r="N24" i="172"/>
  <c r="L24" i="172" s="1"/>
  <c r="N23" i="172"/>
  <c r="L23" i="172" s="1"/>
  <c r="N22" i="172"/>
  <c r="L22" i="172" s="1"/>
  <c r="N21" i="172"/>
  <c r="L21" i="172" s="1"/>
  <c r="N20" i="172"/>
  <c r="L20" i="172" s="1"/>
  <c r="N19" i="172"/>
  <c r="L19" i="172" s="1"/>
  <c r="N18" i="172"/>
  <c r="L18" i="172" s="1"/>
  <c r="N17" i="172"/>
  <c r="L17" i="172" s="1"/>
  <c r="N16" i="172"/>
  <c r="L16" i="172" s="1"/>
  <c r="N15" i="172"/>
  <c r="L15" i="172" s="1"/>
  <c r="N14" i="172"/>
  <c r="L14" i="172" s="1"/>
  <c r="N13" i="172"/>
  <c r="L13" i="172" s="1"/>
  <c r="N12" i="172"/>
  <c r="L12" i="172" s="1"/>
  <c r="N11" i="172"/>
  <c r="L11" i="172" s="1"/>
  <c r="N10" i="172"/>
  <c r="L10" i="172" s="1"/>
  <c r="N9" i="172"/>
  <c r="L9" i="172" s="1"/>
  <c r="N8" i="172"/>
  <c r="CG26" i="171"/>
  <c r="E21" i="170" s="1"/>
  <c r="CF25" i="171"/>
  <c r="CF27" i="171" s="1"/>
  <c r="CE25" i="171"/>
  <c r="CE27" i="171" s="1"/>
  <c r="CD25" i="171"/>
  <c r="CD27" i="171" s="1"/>
  <c r="CC25" i="171"/>
  <c r="CC27" i="171" s="1"/>
  <c r="CB25" i="171"/>
  <c r="CB27" i="171" s="1"/>
  <c r="CA25" i="171"/>
  <c r="CA27" i="171" s="1"/>
  <c r="BZ25" i="171"/>
  <c r="BZ27" i="171" s="1"/>
  <c r="BY25" i="171"/>
  <c r="BY27" i="171" s="1"/>
  <c r="BX25" i="171"/>
  <c r="BX27" i="171" s="1"/>
  <c r="BW25" i="171"/>
  <c r="BW27" i="171" s="1"/>
  <c r="BV25" i="171"/>
  <c r="BV27" i="171" s="1"/>
  <c r="BU25" i="171"/>
  <c r="BU27" i="171" s="1"/>
  <c r="BT25" i="171"/>
  <c r="BT27" i="171" s="1"/>
  <c r="BS25" i="171"/>
  <c r="BS27" i="171" s="1"/>
  <c r="BR25" i="171"/>
  <c r="BR27" i="171" s="1"/>
  <c r="BQ25" i="171"/>
  <c r="BQ27" i="171" s="1"/>
  <c r="BP25" i="171"/>
  <c r="BP27" i="171" s="1"/>
  <c r="BO25" i="171"/>
  <c r="BO27" i="171" s="1"/>
  <c r="BN25" i="171"/>
  <c r="BN27" i="171" s="1"/>
  <c r="BM25" i="171"/>
  <c r="BM27" i="171" s="1"/>
  <c r="BL25" i="171"/>
  <c r="BL27" i="171" s="1"/>
  <c r="BK25" i="171"/>
  <c r="BK27" i="171" s="1"/>
  <c r="BJ25" i="171"/>
  <c r="BJ27" i="171" s="1"/>
  <c r="BI25" i="171"/>
  <c r="BI27" i="171" s="1"/>
  <c r="BH25" i="171"/>
  <c r="BH27" i="171" s="1"/>
  <c r="BG25" i="171"/>
  <c r="BG27" i="171" s="1"/>
  <c r="BF25" i="171"/>
  <c r="BF27" i="171" s="1"/>
  <c r="BE25" i="171"/>
  <c r="BE27" i="171" s="1"/>
  <c r="BD25" i="171"/>
  <c r="BD27" i="171" s="1"/>
  <c r="BC25" i="171"/>
  <c r="BC27" i="171" s="1"/>
  <c r="BB25" i="171"/>
  <c r="BB27" i="171" s="1"/>
  <c r="BA25" i="171"/>
  <c r="AZ25" i="171"/>
  <c r="AY25" i="171"/>
  <c r="AX25" i="171"/>
  <c r="AW25" i="171"/>
  <c r="AV25" i="171"/>
  <c r="AU25" i="171"/>
  <c r="AT25" i="171"/>
  <c r="AS25" i="171"/>
  <c r="AR25" i="171"/>
  <c r="AQ25" i="171"/>
  <c r="AP25" i="171"/>
  <c r="AO25" i="171"/>
  <c r="AN25" i="171"/>
  <c r="AM25" i="171"/>
  <c r="AL25" i="171"/>
  <c r="AK25" i="171"/>
  <c r="AJ25" i="171"/>
  <c r="AI25" i="171"/>
  <c r="AH25" i="171"/>
  <c r="AG25" i="171"/>
  <c r="AF25" i="171"/>
  <c r="AE25" i="171"/>
  <c r="AD25" i="171"/>
  <c r="AC25" i="171"/>
  <c r="AB25" i="171"/>
  <c r="AA25" i="171"/>
  <c r="Z25" i="171"/>
  <c r="Y25" i="171"/>
  <c r="X25" i="171"/>
  <c r="W25" i="171"/>
  <c r="V25" i="171"/>
  <c r="U25" i="171"/>
  <c r="T25" i="171"/>
  <c r="S25" i="171"/>
  <c r="R25" i="171"/>
  <c r="Q25" i="171"/>
  <c r="P25" i="171"/>
  <c r="O25" i="171"/>
  <c r="N25" i="171"/>
  <c r="M25" i="171"/>
  <c r="L25" i="171"/>
  <c r="K25" i="171"/>
  <c r="J25" i="171"/>
  <c r="I25" i="171"/>
  <c r="H25" i="171"/>
  <c r="G25" i="171"/>
  <c r="F25" i="171"/>
  <c r="E25" i="171"/>
  <c r="CG24" i="171"/>
  <c r="E19" i="170" s="1"/>
  <c r="CG23" i="171"/>
  <c r="E18" i="170" s="1"/>
  <c r="CG22" i="171"/>
  <c r="E17" i="170" s="1"/>
  <c r="CF18" i="171"/>
  <c r="CE18" i="171"/>
  <c r="CD18" i="171"/>
  <c r="CC18" i="171"/>
  <c r="CB18" i="171"/>
  <c r="CA18" i="171"/>
  <c r="BZ18" i="171"/>
  <c r="BY18" i="171"/>
  <c r="BX18" i="171"/>
  <c r="BW18" i="171"/>
  <c r="BV18" i="171"/>
  <c r="BU18" i="171"/>
  <c r="BT18" i="171"/>
  <c r="BS18" i="171"/>
  <c r="BR18" i="171"/>
  <c r="BQ18" i="171"/>
  <c r="BP18" i="171"/>
  <c r="BO18" i="171"/>
  <c r="BN18" i="171"/>
  <c r="BM18" i="171"/>
  <c r="BL18" i="171"/>
  <c r="BK18" i="171"/>
  <c r="BJ18" i="171"/>
  <c r="BI18" i="171"/>
  <c r="BH18" i="171"/>
  <c r="BG18" i="171"/>
  <c r="BF18" i="171"/>
  <c r="BE18" i="171"/>
  <c r="BD18" i="171"/>
  <c r="BC18" i="171"/>
  <c r="BB18" i="171"/>
  <c r="BA18" i="171"/>
  <c r="AZ18" i="171"/>
  <c r="AY18" i="171"/>
  <c r="AX18" i="171"/>
  <c r="AW18" i="171"/>
  <c r="AV18" i="171"/>
  <c r="AU18" i="171"/>
  <c r="AT18" i="171"/>
  <c r="AS18" i="171"/>
  <c r="AR18" i="171"/>
  <c r="AQ18" i="171"/>
  <c r="AP18" i="171"/>
  <c r="AO18" i="171"/>
  <c r="AN18" i="171"/>
  <c r="AM18" i="171"/>
  <c r="AL18" i="171"/>
  <c r="AK18" i="171"/>
  <c r="AJ18" i="171"/>
  <c r="AI18" i="171"/>
  <c r="AH18" i="171"/>
  <c r="AG18" i="171"/>
  <c r="AF18" i="171"/>
  <c r="AE18" i="171"/>
  <c r="AD18" i="171"/>
  <c r="AC18" i="171"/>
  <c r="AB18" i="171"/>
  <c r="AA18" i="171"/>
  <c r="Z18" i="171"/>
  <c r="Y18" i="171"/>
  <c r="X18" i="171"/>
  <c r="W18" i="171"/>
  <c r="V18" i="171"/>
  <c r="U18" i="171"/>
  <c r="T18" i="171"/>
  <c r="S18" i="171"/>
  <c r="R18" i="171"/>
  <c r="Q18" i="171"/>
  <c r="P18" i="171"/>
  <c r="O18" i="171"/>
  <c r="N18" i="171"/>
  <c r="M18" i="171"/>
  <c r="L18" i="171"/>
  <c r="K18" i="171"/>
  <c r="J18" i="171"/>
  <c r="I18" i="171"/>
  <c r="H18" i="171"/>
  <c r="G18" i="171"/>
  <c r="F18" i="171"/>
  <c r="E18" i="171"/>
  <c r="CF10" i="171"/>
  <c r="CE10" i="171"/>
  <c r="CD10" i="171"/>
  <c r="CC10" i="171"/>
  <c r="CB10" i="171"/>
  <c r="CA10" i="171"/>
  <c r="BZ10" i="171"/>
  <c r="BY10" i="171"/>
  <c r="BX10" i="171"/>
  <c r="BW10" i="171"/>
  <c r="BV10" i="171"/>
  <c r="BU10" i="171"/>
  <c r="BT10" i="171"/>
  <c r="BS10" i="171"/>
  <c r="BR10" i="171"/>
  <c r="BQ10" i="171"/>
  <c r="BP10" i="171"/>
  <c r="BO10" i="171"/>
  <c r="BN10" i="171"/>
  <c r="BM10" i="171"/>
  <c r="BL10" i="171"/>
  <c r="BK10" i="171"/>
  <c r="BJ10" i="171"/>
  <c r="BI10" i="171"/>
  <c r="BH10" i="171"/>
  <c r="BG10" i="171"/>
  <c r="BF10" i="171"/>
  <c r="BE10" i="171"/>
  <c r="BD10" i="171"/>
  <c r="BC10" i="171"/>
  <c r="BB10" i="171"/>
  <c r="BA10" i="171"/>
  <c r="AZ10" i="171"/>
  <c r="AY10" i="171"/>
  <c r="AX10" i="171"/>
  <c r="AW10" i="171"/>
  <c r="AV10" i="171"/>
  <c r="AU10" i="171"/>
  <c r="AT10" i="171"/>
  <c r="AS10" i="171"/>
  <c r="AR10" i="171"/>
  <c r="AQ10" i="171"/>
  <c r="AP10" i="171"/>
  <c r="AO10" i="171"/>
  <c r="AN10" i="171"/>
  <c r="AM10" i="171"/>
  <c r="AL10" i="171"/>
  <c r="AK10" i="171"/>
  <c r="AJ10" i="171"/>
  <c r="AI10" i="171"/>
  <c r="AH10" i="171"/>
  <c r="AG10" i="171"/>
  <c r="AF10" i="171"/>
  <c r="AE10" i="171"/>
  <c r="AD10" i="171"/>
  <c r="AC10" i="171"/>
  <c r="AB10" i="171"/>
  <c r="AA10" i="171"/>
  <c r="Z10" i="171"/>
  <c r="Y10" i="171"/>
  <c r="X10" i="171"/>
  <c r="W10" i="171"/>
  <c r="V10" i="171"/>
  <c r="U10" i="171"/>
  <c r="T10" i="171"/>
  <c r="S10" i="171"/>
  <c r="R10" i="171"/>
  <c r="Q10" i="171"/>
  <c r="P10" i="171"/>
  <c r="O10" i="171"/>
  <c r="N10" i="171"/>
  <c r="M10" i="171"/>
  <c r="L10" i="171"/>
  <c r="K10" i="171"/>
  <c r="J10" i="171"/>
  <c r="I10" i="171"/>
  <c r="H10" i="171"/>
  <c r="G10" i="171"/>
  <c r="F10" i="171"/>
  <c r="E10" i="171"/>
  <c r="E14" i="170"/>
  <c r="N13" i="170"/>
  <c r="L13" i="170" s="1"/>
  <c r="N12" i="170"/>
  <c r="L12" i="170" s="1"/>
  <c r="N11" i="170"/>
  <c r="L11" i="170" s="1"/>
  <c r="N10" i="170"/>
  <c r="L10" i="170" s="1"/>
  <c r="N9" i="170"/>
  <c r="L9" i="170" s="1"/>
  <c r="N8" i="170"/>
  <c r="M27" i="171" l="1"/>
  <c r="U27" i="171"/>
  <c r="AC27" i="171"/>
  <c r="AK27" i="171"/>
  <c r="AS27" i="171"/>
  <c r="BA27" i="171"/>
  <c r="F27" i="171"/>
  <c r="N27" i="171"/>
  <c r="V27" i="171"/>
  <c r="AD27" i="171"/>
  <c r="AL27" i="171"/>
  <c r="AT27" i="171"/>
  <c r="G27" i="171"/>
  <c r="O27" i="171"/>
  <c r="W27" i="171"/>
  <c r="AE27" i="171"/>
  <c r="AM27" i="171"/>
  <c r="AU27" i="171"/>
  <c r="P27" i="171"/>
  <c r="X27" i="171"/>
  <c r="AF27" i="171"/>
  <c r="AN27" i="171"/>
  <c r="AV27" i="171"/>
  <c r="I27" i="171"/>
  <c r="Q27" i="171"/>
  <c r="Y27" i="171"/>
  <c r="AG27" i="171"/>
  <c r="AO27" i="171"/>
  <c r="AW27" i="171"/>
  <c r="J27" i="171"/>
  <c r="R27" i="171"/>
  <c r="Z27" i="171"/>
  <c r="AH27" i="171"/>
  <c r="AP27" i="171"/>
  <c r="AX27" i="171"/>
  <c r="H27" i="171"/>
  <c r="K27" i="171"/>
  <c r="S27" i="171"/>
  <c r="AA27" i="171"/>
  <c r="AI27" i="171"/>
  <c r="AQ27" i="171"/>
  <c r="AY27" i="171"/>
  <c r="L27" i="171"/>
  <c r="T27" i="171"/>
  <c r="AB27" i="171"/>
  <c r="AJ27" i="171"/>
  <c r="AR27" i="171"/>
  <c r="AZ27" i="171"/>
  <c r="AK13" i="173"/>
  <c r="AK25" i="173"/>
  <c r="AK10" i="173"/>
  <c r="AK11" i="173"/>
  <c r="AK12" i="173"/>
  <c r="AK14" i="173"/>
  <c r="AK15" i="173"/>
  <c r="AK22" i="173"/>
  <c r="R16" i="173"/>
  <c r="L26" i="173"/>
  <c r="I44" i="177"/>
  <c r="C67" i="79"/>
  <c r="AK20" i="173"/>
  <c r="AK23" i="173"/>
  <c r="R26" i="173"/>
  <c r="F21" i="188"/>
  <c r="F55" i="180"/>
  <c r="G55" i="180"/>
  <c r="H53" i="180"/>
  <c r="L16" i="173"/>
  <c r="AK21" i="173"/>
  <c r="AK24" i="173"/>
  <c r="E21" i="188"/>
  <c r="G21" i="188"/>
  <c r="E30" i="113"/>
  <c r="I21" i="188"/>
  <c r="J10" i="188"/>
  <c r="E27" i="171"/>
  <c r="CG25" i="171"/>
  <c r="E20" i="170" s="1"/>
  <c r="L8" i="170"/>
  <c r="C64" i="79"/>
  <c r="L8" i="172"/>
  <c r="C66" i="79"/>
  <c r="L8" i="174"/>
  <c r="C68" i="79"/>
  <c r="X16" i="173"/>
  <c r="AD16" i="173"/>
  <c r="X26" i="173"/>
  <c r="AD26" i="173"/>
  <c r="CG27" i="171" l="1"/>
  <c r="E22" i="170" s="1"/>
  <c r="E25" i="170" s="1"/>
  <c r="J21" i="188"/>
  <c r="H55" i="180"/>
  <c r="P31" i="161"/>
  <c r="N31" i="161" s="1"/>
  <c r="P30" i="161"/>
  <c r="N30" i="161" s="1"/>
  <c r="Q27" i="161"/>
  <c r="P27" i="161"/>
  <c r="G27" i="161"/>
  <c r="Q24" i="161"/>
  <c r="P24" i="161"/>
  <c r="Q23" i="161"/>
  <c r="N23" i="161" s="1"/>
  <c r="Q22" i="161"/>
  <c r="N22" i="161" s="1"/>
  <c r="Q21" i="161"/>
  <c r="P21" i="161"/>
  <c r="Q20" i="161"/>
  <c r="P20" i="161"/>
  <c r="Q19" i="161"/>
  <c r="P19" i="161"/>
  <c r="Q18" i="161"/>
  <c r="P18" i="161"/>
  <c r="Q17" i="161"/>
  <c r="P17" i="161"/>
  <c r="Q16" i="161"/>
  <c r="P16" i="161"/>
  <c r="Q15" i="161"/>
  <c r="P15" i="161"/>
  <c r="Q12" i="161"/>
  <c r="P12" i="161"/>
  <c r="Q11" i="161"/>
  <c r="P11" i="161"/>
  <c r="Q10" i="161"/>
  <c r="P10" i="161"/>
  <c r="Q9" i="161"/>
  <c r="P9" i="161"/>
  <c r="Q8" i="161"/>
  <c r="P8" i="161"/>
  <c r="N39" i="160"/>
  <c r="L39" i="160" s="1"/>
  <c r="N38" i="160"/>
  <c r="L38" i="160" s="1"/>
  <c r="N37" i="160"/>
  <c r="L37" i="160" s="1"/>
  <c r="N36" i="160"/>
  <c r="L36" i="160" s="1"/>
  <c r="N35" i="160"/>
  <c r="L35" i="160" s="1"/>
  <c r="N34" i="160"/>
  <c r="L34" i="160" s="1"/>
  <c r="N33" i="160"/>
  <c r="L33" i="160" s="1"/>
  <c r="N30" i="160"/>
  <c r="L30" i="160" s="1"/>
  <c r="N29" i="160"/>
  <c r="L29" i="160" s="1"/>
  <c r="N28" i="160"/>
  <c r="L28" i="160" s="1"/>
  <c r="N27" i="160"/>
  <c r="L27" i="160" s="1"/>
  <c r="N26" i="160"/>
  <c r="L26" i="160" s="1"/>
  <c r="N25" i="160"/>
  <c r="L25" i="160" s="1"/>
  <c r="N24" i="160"/>
  <c r="L24" i="160" s="1"/>
  <c r="N23" i="160"/>
  <c r="L23" i="160" s="1"/>
  <c r="N20" i="160"/>
  <c r="L20" i="160" s="1"/>
  <c r="N19" i="160"/>
  <c r="L19" i="160" s="1"/>
  <c r="N18" i="160"/>
  <c r="L18" i="160" s="1"/>
  <c r="N15" i="160"/>
  <c r="L15" i="160" s="1"/>
  <c r="N14" i="160"/>
  <c r="L14" i="160" s="1"/>
  <c r="N13" i="160"/>
  <c r="L13" i="160" s="1"/>
  <c r="N12" i="160"/>
  <c r="L12" i="160" s="1"/>
  <c r="N11" i="160"/>
  <c r="L11" i="160" s="1"/>
  <c r="N10" i="160"/>
  <c r="L10" i="160" s="1"/>
  <c r="N9" i="160"/>
  <c r="L9" i="160" s="1"/>
  <c r="N8" i="160"/>
  <c r="N39" i="159"/>
  <c r="L39" i="159" s="1"/>
  <c r="N38" i="159"/>
  <c r="L38" i="159" s="1"/>
  <c r="N37" i="159"/>
  <c r="L37" i="159" s="1"/>
  <c r="N36" i="159"/>
  <c r="L36" i="159" s="1"/>
  <c r="N35" i="159"/>
  <c r="L35" i="159" s="1"/>
  <c r="N34" i="159"/>
  <c r="L34" i="159" s="1"/>
  <c r="N33" i="159"/>
  <c r="L33" i="159" s="1"/>
  <c r="N32" i="159"/>
  <c r="L32" i="159" s="1"/>
  <c r="N31" i="159"/>
  <c r="L31" i="159" s="1"/>
  <c r="N30" i="159"/>
  <c r="L30" i="159" s="1"/>
  <c r="N29" i="159"/>
  <c r="L29" i="159" s="1"/>
  <c r="N28" i="159"/>
  <c r="L28" i="159" s="1"/>
  <c r="N27" i="159"/>
  <c r="L27" i="159" s="1"/>
  <c r="N26" i="159"/>
  <c r="L26" i="159" s="1"/>
  <c r="N25" i="159"/>
  <c r="L25" i="159" s="1"/>
  <c r="N24" i="159"/>
  <c r="L24" i="159" s="1"/>
  <c r="N23" i="159"/>
  <c r="L23" i="159" s="1"/>
  <c r="N22" i="159"/>
  <c r="L22" i="159" s="1"/>
  <c r="N21" i="159"/>
  <c r="L21" i="159" s="1"/>
  <c r="N20" i="159"/>
  <c r="L20" i="159" s="1"/>
  <c r="N19" i="159"/>
  <c r="L19" i="159" s="1"/>
  <c r="N18" i="159"/>
  <c r="L18" i="159" s="1"/>
  <c r="N17" i="159"/>
  <c r="L17" i="159" s="1"/>
  <c r="N16" i="159"/>
  <c r="L16" i="159" s="1"/>
  <c r="N15" i="159"/>
  <c r="L15" i="159" s="1"/>
  <c r="N14" i="159"/>
  <c r="L14" i="159" s="1"/>
  <c r="N13" i="159"/>
  <c r="L13" i="159" s="1"/>
  <c r="N12" i="159"/>
  <c r="L12" i="159" s="1"/>
  <c r="N11" i="159"/>
  <c r="L11" i="159" s="1"/>
  <c r="N10" i="159"/>
  <c r="L10" i="159" s="1"/>
  <c r="N9" i="159"/>
  <c r="L9" i="159" s="1"/>
  <c r="N8" i="159"/>
  <c r="Q54" i="158"/>
  <c r="M54" i="158" s="1"/>
  <c r="Q53" i="158"/>
  <c r="M53" i="158" s="1"/>
  <c r="Q52" i="158"/>
  <c r="M52" i="158" s="1"/>
  <c r="Q51" i="158"/>
  <c r="M51" i="158" s="1"/>
  <c r="Q50" i="158"/>
  <c r="M50" i="158" s="1"/>
  <c r="Q49" i="158"/>
  <c r="M49" i="158" s="1"/>
  <c r="Q48" i="158"/>
  <c r="M48" i="158" s="1"/>
  <c r="Q47" i="158"/>
  <c r="M47" i="158" s="1"/>
  <c r="Q46" i="158"/>
  <c r="M46" i="158" s="1"/>
  <c r="P43" i="158"/>
  <c r="O43" i="158"/>
  <c r="P42" i="158"/>
  <c r="O42" i="158"/>
  <c r="P41" i="158"/>
  <c r="O41" i="158"/>
  <c r="P40" i="158"/>
  <c r="O40" i="158"/>
  <c r="M40" i="158" s="1"/>
  <c r="P39" i="158"/>
  <c r="O39" i="158"/>
  <c r="P38" i="158"/>
  <c r="O38" i="158"/>
  <c r="P37" i="158"/>
  <c r="O37" i="158"/>
  <c r="P36" i="158"/>
  <c r="O36" i="158"/>
  <c r="M33" i="158"/>
  <c r="M32" i="158"/>
  <c r="R31" i="158"/>
  <c r="Q31" i="158"/>
  <c r="P31" i="158"/>
  <c r="O31" i="158"/>
  <c r="R30" i="158"/>
  <c r="Q30" i="158"/>
  <c r="P30" i="158"/>
  <c r="O30" i="158"/>
  <c r="R29" i="158"/>
  <c r="Q29" i="158"/>
  <c r="P29" i="158"/>
  <c r="O29" i="158"/>
  <c r="R28" i="158"/>
  <c r="Q28" i="158"/>
  <c r="P28" i="158"/>
  <c r="O28" i="158"/>
  <c r="R27" i="158"/>
  <c r="Q27" i="158"/>
  <c r="P27" i="158"/>
  <c r="O27" i="158"/>
  <c r="R26" i="158"/>
  <c r="Q26" i="158"/>
  <c r="P26" i="158"/>
  <c r="O26" i="158"/>
  <c r="R25" i="158"/>
  <c r="Q25" i="158"/>
  <c r="P25" i="158"/>
  <c r="O25" i="158"/>
  <c r="M24" i="158"/>
  <c r="Q19" i="158"/>
  <c r="M19" i="158" s="1"/>
  <c r="Q18" i="158"/>
  <c r="M18" i="158" s="1"/>
  <c r="Q17" i="158"/>
  <c r="M17" i="158" s="1"/>
  <c r="Q16" i="158"/>
  <c r="M16" i="158" s="1"/>
  <c r="Q15" i="158"/>
  <c r="M15" i="158" s="1"/>
  <c r="Q14" i="158"/>
  <c r="M14" i="158" s="1"/>
  <c r="Q13" i="158"/>
  <c r="M13" i="158" s="1"/>
  <c r="Q12" i="158"/>
  <c r="M12" i="158" s="1"/>
  <c r="Q11" i="158"/>
  <c r="M11" i="158" s="1"/>
  <c r="Q10" i="158"/>
  <c r="M10" i="158" s="1"/>
  <c r="Q9" i="158"/>
  <c r="M9" i="158" s="1"/>
  <c r="Q8" i="158"/>
  <c r="M8" i="158" s="1"/>
  <c r="N27" i="161" l="1"/>
  <c r="M37" i="158"/>
  <c r="M41" i="158"/>
  <c r="M25" i="158"/>
  <c r="M28" i="158"/>
  <c r="M39" i="158"/>
  <c r="N11" i="161"/>
  <c r="N17" i="161"/>
  <c r="N19" i="161"/>
  <c r="N20" i="161"/>
  <c r="N21" i="161"/>
  <c r="M29" i="158"/>
  <c r="M27" i="158"/>
  <c r="N9" i="161"/>
  <c r="N10" i="161"/>
  <c r="M31" i="158"/>
  <c r="M36" i="158"/>
  <c r="M43" i="158"/>
  <c r="C58" i="79"/>
  <c r="M26" i="158"/>
  <c r="M30" i="158"/>
  <c r="M38" i="158"/>
  <c r="M42" i="158"/>
  <c r="N15" i="161"/>
  <c r="N16" i="161"/>
  <c r="N12" i="161"/>
  <c r="N18" i="161"/>
  <c r="N24" i="161"/>
  <c r="L8" i="159"/>
  <c r="C59" i="79"/>
  <c r="L8" i="160"/>
  <c r="C60" i="79"/>
  <c r="N8" i="161"/>
  <c r="C61" i="79"/>
  <c r="AA18" i="153"/>
  <c r="Z18" i="153"/>
  <c r="Y18" i="153"/>
  <c r="X18" i="153"/>
  <c r="W18" i="153"/>
  <c r="V18" i="153"/>
  <c r="U18" i="153"/>
  <c r="L18" i="153"/>
  <c r="AA17" i="153"/>
  <c r="Z17" i="153"/>
  <c r="Y17" i="153"/>
  <c r="X17" i="153"/>
  <c r="W17" i="153"/>
  <c r="V17" i="153"/>
  <c r="U17" i="153"/>
  <c r="L17" i="153"/>
  <c r="AA16" i="153"/>
  <c r="Z16" i="153"/>
  <c r="Y16" i="153"/>
  <c r="X16" i="153"/>
  <c r="W16" i="153"/>
  <c r="V16" i="153"/>
  <c r="U16" i="153"/>
  <c r="L16" i="153"/>
  <c r="AA15" i="153"/>
  <c r="Z15" i="153"/>
  <c r="Y15" i="153"/>
  <c r="X15" i="153"/>
  <c r="W15" i="153"/>
  <c r="V15" i="153"/>
  <c r="U15" i="153"/>
  <c r="L15" i="153"/>
  <c r="AA14" i="153"/>
  <c r="Z14" i="153"/>
  <c r="Y14" i="153"/>
  <c r="X14" i="153"/>
  <c r="W14" i="153"/>
  <c r="V14" i="153"/>
  <c r="U14" i="153"/>
  <c r="L14" i="153"/>
  <c r="AA11" i="153"/>
  <c r="Z11" i="153"/>
  <c r="Y11" i="153"/>
  <c r="X11" i="153"/>
  <c r="W11" i="153"/>
  <c r="V11" i="153"/>
  <c r="U11" i="153"/>
  <c r="L11" i="153"/>
  <c r="AA10" i="153"/>
  <c r="Z10" i="153"/>
  <c r="Y10" i="153"/>
  <c r="X10" i="153"/>
  <c r="W10" i="153"/>
  <c r="V10" i="153"/>
  <c r="U10" i="153"/>
  <c r="L10" i="153"/>
  <c r="AA9" i="153"/>
  <c r="Z9" i="153"/>
  <c r="Y9" i="153"/>
  <c r="X9" i="153"/>
  <c r="W9" i="153"/>
  <c r="V9" i="153"/>
  <c r="U9" i="153"/>
  <c r="L9" i="153"/>
  <c r="AA8" i="153"/>
  <c r="Z8" i="153"/>
  <c r="Y8" i="153"/>
  <c r="X8" i="153"/>
  <c r="W8" i="153"/>
  <c r="V8" i="153"/>
  <c r="U8" i="153"/>
  <c r="L8" i="153"/>
  <c r="N36" i="152"/>
  <c r="L36" i="152" s="1"/>
  <c r="N35" i="152"/>
  <c r="L35" i="152" s="1"/>
  <c r="N34" i="152"/>
  <c r="L34" i="152" s="1"/>
  <c r="N33" i="152"/>
  <c r="L33" i="152" s="1"/>
  <c r="N32" i="152"/>
  <c r="L32" i="152" s="1"/>
  <c r="N31" i="152"/>
  <c r="L31" i="152" s="1"/>
  <c r="N30" i="152"/>
  <c r="L30" i="152" s="1"/>
  <c r="N29" i="152"/>
  <c r="L29" i="152" s="1"/>
  <c r="N28" i="152"/>
  <c r="L28" i="152" s="1"/>
  <c r="N27" i="152"/>
  <c r="L27" i="152" s="1"/>
  <c r="N26" i="152"/>
  <c r="L26" i="152" s="1"/>
  <c r="E24" i="152"/>
  <c r="N23" i="152"/>
  <c r="L23" i="152" s="1"/>
  <c r="N22" i="152"/>
  <c r="L22" i="152" s="1"/>
  <c r="N21" i="152"/>
  <c r="L21" i="152" s="1"/>
  <c r="N20" i="152"/>
  <c r="L20" i="152" s="1"/>
  <c r="N19" i="152"/>
  <c r="L19" i="152" s="1"/>
  <c r="N18" i="152"/>
  <c r="L18" i="152" s="1"/>
  <c r="N17" i="152"/>
  <c r="L17" i="152" s="1"/>
  <c r="N16" i="152"/>
  <c r="L16" i="152" s="1"/>
  <c r="N15" i="152"/>
  <c r="L15" i="152" s="1"/>
  <c r="N14" i="152"/>
  <c r="L14" i="152" s="1"/>
  <c r="N13" i="152"/>
  <c r="L13" i="152" s="1"/>
  <c r="N12" i="152"/>
  <c r="L12" i="152" s="1"/>
  <c r="N11" i="152"/>
  <c r="L11" i="152" s="1"/>
  <c r="N10" i="152"/>
  <c r="L10" i="152" s="1"/>
  <c r="N9" i="152"/>
  <c r="L9" i="152" s="1"/>
  <c r="N8" i="152"/>
  <c r="AH46" i="148"/>
  <c r="AC46" i="148"/>
  <c r="AB46" i="148"/>
  <c r="W46" i="148"/>
  <c r="AH45" i="148"/>
  <c r="AC45" i="148"/>
  <c r="AB45" i="148"/>
  <c r="W45" i="148"/>
  <c r="AW59" i="148"/>
  <c r="AV59" i="148"/>
  <c r="AU59" i="148"/>
  <c r="AR59" i="148"/>
  <c r="AQ59" i="148"/>
  <c r="AP59" i="148"/>
  <c r="AO59" i="148"/>
  <c r="AN59" i="148"/>
  <c r="AM59" i="148"/>
  <c r="AL59" i="148"/>
  <c r="AH40" i="148"/>
  <c r="AB40" i="148"/>
  <c r="AC38" i="148"/>
  <c r="W38" i="148"/>
  <c r="AH34" i="148"/>
  <c r="AG34" i="148"/>
  <c r="AF34" i="148"/>
  <c r="AE34" i="148"/>
  <c r="AD34" i="148"/>
  <c r="AC34" i="148"/>
  <c r="AB34" i="148"/>
  <c r="AA34" i="148"/>
  <c r="Z34" i="148"/>
  <c r="Y34" i="148"/>
  <c r="X34" i="148"/>
  <c r="W34" i="148"/>
  <c r="AH29" i="148"/>
  <c r="AB29" i="148"/>
  <c r="AH28" i="148"/>
  <c r="AB28" i="148"/>
  <c r="AH27" i="148"/>
  <c r="AB27" i="148"/>
  <c r="AH26" i="148"/>
  <c r="AB26" i="148"/>
  <c r="AH25" i="148"/>
  <c r="AB25" i="148"/>
  <c r="AH24" i="148"/>
  <c r="AB24" i="148"/>
  <c r="AH20" i="148"/>
  <c r="AG20" i="148"/>
  <c r="AB20" i="148"/>
  <c r="AA20" i="148"/>
  <c r="AH19" i="148"/>
  <c r="AG19" i="148"/>
  <c r="AB19" i="148"/>
  <c r="AA19" i="148"/>
  <c r="AH18" i="148"/>
  <c r="AB18" i="148"/>
  <c r="AH17" i="148"/>
  <c r="AB17" i="148"/>
  <c r="AH16" i="148"/>
  <c r="AB16" i="148"/>
  <c r="AE12" i="148"/>
  <c r="AC12" i="148"/>
  <c r="Y12" i="148"/>
  <c r="W12" i="148"/>
  <c r="AC11" i="148"/>
  <c r="W11" i="148"/>
  <c r="P51" i="147"/>
  <c r="P50" i="147"/>
  <c r="U29" i="147"/>
  <c r="T29" i="147"/>
  <c r="S29" i="147"/>
  <c r="R29" i="147"/>
  <c r="U26" i="147"/>
  <c r="T26" i="147"/>
  <c r="S26" i="147"/>
  <c r="R26" i="147"/>
  <c r="U25" i="147"/>
  <c r="T25" i="147"/>
  <c r="S25" i="147"/>
  <c r="R25" i="147"/>
  <c r="U22" i="147"/>
  <c r="T22" i="147"/>
  <c r="S22" i="147"/>
  <c r="R22" i="147"/>
  <c r="I22" i="147"/>
  <c r="U21" i="147"/>
  <c r="T21" i="147"/>
  <c r="S21" i="147"/>
  <c r="R21" i="147"/>
  <c r="I21" i="147"/>
  <c r="V18" i="147"/>
  <c r="P18" i="147" s="1"/>
  <c r="V13" i="147"/>
  <c r="P13" i="147" s="1"/>
  <c r="V12" i="147"/>
  <c r="P12" i="147" s="1"/>
  <c r="U9" i="147"/>
  <c r="T9" i="147"/>
  <c r="S9" i="147"/>
  <c r="R9" i="147"/>
  <c r="I9" i="147"/>
  <c r="U34" i="146"/>
  <c r="T34" i="146"/>
  <c r="S34" i="146"/>
  <c r="U33" i="146"/>
  <c r="T33" i="146"/>
  <c r="S33" i="146"/>
  <c r="U32" i="146"/>
  <c r="T32" i="146"/>
  <c r="S32" i="146"/>
  <c r="U26" i="146"/>
  <c r="T26" i="146"/>
  <c r="S26" i="146"/>
  <c r="U25" i="146"/>
  <c r="T25" i="146"/>
  <c r="S25" i="146"/>
  <c r="U24" i="146"/>
  <c r="T24" i="146"/>
  <c r="S24" i="146"/>
  <c r="U23" i="146"/>
  <c r="T23" i="146"/>
  <c r="S23" i="146"/>
  <c r="U19" i="146"/>
  <c r="T19" i="146"/>
  <c r="S19" i="146"/>
  <c r="U18" i="146"/>
  <c r="T18" i="146"/>
  <c r="S18" i="146"/>
  <c r="U16" i="146"/>
  <c r="T16" i="146"/>
  <c r="S16" i="146"/>
  <c r="U15" i="146"/>
  <c r="T15" i="146"/>
  <c r="S15" i="146"/>
  <c r="U14" i="146"/>
  <c r="T14" i="146"/>
  <c r="S14" i="146"/>
  <c r="U13" i="146"/>
  <c r="T13" i="146"/>
  <c r="S13" i="146"/>
  <c r="U12" i="146"/>
  <c r="T12" i="146"/>
  <c r="S12" i="146"/>
  <c r="U11" i="146"/>
  <c r="T11" i="146"/>
  <c r="S11" i="146"/>
  <c r="U51" i="145"/>
  <c r="T51" i="145"/>
  <c r="S51" i="145"/>
  <c r="U50" i="145"/>
  <c r="T50" i="145"/>
  <c r="S50" i="145"/>
  <c r="U44" i="145"/>
  <c r="T44" i="145"/>
  <c r="S44" i="145"/>
  <c r="U43" i="145"/>
  <c r="T43" i="145"/>
  <c r="S43" i="145"/>
  <c r="U42" i="145"/>
  <c r="T42" i="145"/>
  <c r="S42" i="145"/>
  <c r="U41" i="145"/>
  <c r="T41" i="145"/>
  <c r="S41" i="145"/>
  <c r="U40" i="145"/>
  <c r="T40" i="145"/>
  <c r="S40" i="145"/>
  <c r="U39" i="145"/>
  <c r="T39" i="145"/>
  <c r="S39" i="145"/>
  <c r="U38" i="145"/>
  <c r="T38" i="145"/>
  <c r="S38" i="145"/>
  <c r="U37" i="145"/>
  <c r="T37" i="145"/>
  <c r="S37" i="145"/>
  <c r="U36" i="145"/>
  <c r="T36" i="145"/>
  <c r="S36" i="145"/>
  <c r="U30" i="145"/>
  <c r="T30" i="145"/>
  <c r="S30" i="145"/>
  <c r="U29" i="145"/>
  <c r="T29" i="145"/>
  <c r="S29" i="145"/>
  <c r="U28" i="145"/>
  <c r="T28" i="145"/>
  <c r="S28" i="145"/>
  <c r="U27" i="145"/>
  <c r="T27" i="145"/>
  <c r="S27" i="145"/>
  <c r="U26" i="145"/>
  <c r="T26" i="145"/>
  <c r="S26" i="145"/>
  <c r="U25" i="145"/>
  <c r="T25" i="145"/>
  <c r="S25" i="145"/>
  <c r="U21" i="145"/>
  <c r="T21" i="145"/>
  <c r="S21" i="145"/>
  <c r="U20" i="145"/>
  <c r="T20" i="145"/>
  <c r="S20" i="145"/>
  <c r="U19" i="145"/>
  <c r="T19" i="145"/>
  <c r="S19" i="145"/>
  <c r="U18" i="145"/>
  <c r="T18" i="145"/>
  <c r="S18" i="145"/>
  <c r="U14" i="145"/>
  <c r="T14" i="145"/>
  <c r="S14" i="145"/>
  <c r="U13" i="145"/>
  <c r="T13" i="145"/>
  <c r="S13" i="145"/>
  <c r="U12" i="145"/>
  <c r="T12" i="145"/>
  <c r="S12" i="145"/>
  <c r="U11" i="145"/>
  <c r="T11" i="145"/>
  <c r="S11" i="145"/>
  <c r="U10" i="145"/>
  <c r="T10" i="145"/>
  <c r="S10" i="145"/>
  <c r="U9" i="145"/>
  <c r="T9" i="145"/>
  <c r="S9" i="145"/>
  <c r="Q34" i="144"/>
  <c r="Q33" i="144"/>
  <c r="Q32" i="144"/>
  <c r="U10" i="144"/>
  <c r="T10" i="144"/>
  <c r="S10" i="144"/>
  <c r="U9" i="144"/>
  <c r="T9" i="144"/>
  <c r="S9" i="144"/>
  <c r="S32" i="143"/>
  <c r="Q32" i="143" s="1"/>
  <c r="S31" i="143"/>
  <c r="Q31" i="143" s="1"/>
  <c r="S30" i="143"/>
  <c r="Q30" i="143" s="1"/>
  <c r="U26" i="143"/>
  <c r="T26" i="143"/>
  <c r="S26" i="143"/>
  <c r="U25" i="143"/>
  <c r="T25" i="143"/>
  <c r="S25" i="143"/>
  <c r="U22" i="143"/>
  <c r="T22" i="143"/>
  <c r="S22" i="143"/>
  <c r="U20" i="143"/>
  <c r="T20" i="143"/>
  <c r="S20" i="143"/>
  <c r="U17" i="143"/>
  <c r="T17" i="143"/>
  <c r="S17" i="143"/>
  <c r="U15" i="143"/>
  <c r="T15" i="143"/>
  <c r="S15" i="143"/>
  <c r="U14" i="143"/>
  <c r="T14" i="143"/>
  <c r="S14" i="143"/>
  <c r="U13" i="143"/>
  <c r="T13" i="143"/>
  <c r="S13" i="143"/>
  <c r="U12" i="143"/>
  <c r="T12" i="143"/>
  <c r="S12" i="143"/>
  <c r="U10" i="143"/>
  <c r="T10" i="143"/>
  <c r="S10" i="143"/>
  <c r="U9" i="143"/>
  <c r="T9" i="143"/>
  <c r="S9" i="143"/>
  <c r="U8" i="143"/>
  <c r="T8" i="143"/>
  <c r="S8" i="143"/>
  <c r="Q20" i="145" l="1"/>
  <c r="Q43" i="145"/>
  <c r="Q37" i="145"/>
  <c r="Q41" i="145"/>
  <c r="Q51" i="145"/>
  <c r="Q50" i="145"/>
  <c r="Q40" i="145"/>
  <c r="Q42" i="145"/>
  <c r="Q22" i="143"/>
  <c r="Q34" i="146"/>
  <c r="P26" i="147"/>
  <c r="P25" i="147"/>
  <c r="P22" i="147"/>
  <c r="Q29" i="145"/>
  <c r="Q18" i="145"/>
  <c r="Q19" i="145"/>
  <c r="Q25" i="145"/>
  <c r="Q27" i="145"/>
  <c r="Q28" i="145"/>
  <c r="Q36" i="145"/>
  <c r="Q9" i="143"/>
  <c r="S10" i="153"/>
  <c r="S14" i="153"/>
  <c r="S16" i="153"/>
  <c r="S18" i="153"/>
  <c r="U38" i="148"/>
  <c r="U18" i="148"/>
  <c r="P21" i="147"/>
  <c r="P29" i="147"/>
  <c r="Q12" i="146"/>
  <c r="Q15" i="146"/>
  <c r="Q18" i="146"/>
  <c r="Q19" i="146"/>
  <c r="Q23" i="146"/>
  <c r="Q26" i="146"/>
  <c r="Q26" i="145"/>
  <c r="Q10" i="145"/>
  <c r="Q13" i="145"/>
  <c r="Q21" i="145"/>
  <c r="Q30" i="145"/>
  <c r="Q38" i="145"/>
  <c r="Q39" i="145"/>
  <c r="Q44" i="145"/>
  <c r="Q11" i="145"/>
  <c r="Q14" i="145"/>
  <c r="Q13" i="146"/>
  <c r="Q16" i="146"/>
  <c r="Q32" i="146"/>
  <c r="U40" i="148"/>
  <c r="Q12" i="143"/>
  <c r="Q12" i="145"/>
  <c r="Q25" i="146"/>
  <c r="Q33" i="146"/>
  <c r="U26" i="148"/>
  <c r="U27" i="148"/>
  <c r="U28" i="148"/>
  <c r="S15" i="153"/>
  <c r="U17" i="148"/>
  <c r="S11" i="153"/>
  <c r="S17" i="153"/>
  <c r="S9" i="153"/>
  <c r="C55" i="79"/>
  <c r="S8" i="153"/>
  <c r="L25" i="152"/>
  <c r="U12" i="148"/>
  <c r="U20" i="148"/>
  <c r="U16" i="148"/>
  <c r="U25" i="148"/>
  <c r="U46" i="148"/>
  <c r="U45" i="148"/>
  <c r="U34" i="148"/>
  <c r="U24" i="148"/>
  <c r="U29" i="148"/>
  <c r="U19" i="148"/>
  <c r="C13" i="79"/>
  <c r="Q24" i="146"/>
  <c r="Q14" i="146"/>
  <c r="Q10" i="144"/>
  <c r="Q26" i="143"/>
  <c r="Q9" i="144"/>
  <c r="C10" i="79"/>
  <c r="Q9" i="145"/>
  <c r="C11" i="79"/>
  <c r="Q11" i="146"/>
  <c r="C12" i="79"/>
  <c r="P9" i="147"/>
  <c r="U11" i="148"/>
  <c r="L8" i="152"/>
  <c r="C54" i="79"/>
  <c r="Q25" i="143"/>
  <c r="Q20" i="143"/>
  <c r="Q17" i="143"/>
  <c r="Q14" i="143"/>
  <c r="Q15" i="143"/>
  <c r="Q13" i="143"/>
  <c r="Q10" i="143"/>
  <c r="Q8" i="143"/>
  <c r="C9" i="79"/>
  <c r="I10" i="147" l="1"/>
  <c r="I11" i="147" l="1"/>
  <c r="AH15" i="148" l="1"/>
  <c r="AB15" i="148"/>
  <c r="E36" i="113"/>
  <c r="E34" i="113"/>
  <c r="E35" i="113"/>
  <c r="I14" i="147"/>
  <c r="I59" i="148"/>
  <c r="C59" i="148"/>
  <c r="U15" i="148" l="1"/>
  <c r="W48" i="148"/>
  <c r="AC48" i="148"/>
  <c r="K59" i="148"/>
  <c r="E8" i="113"/>
  <c r="I17" i="147"/>
  <c r="L59" i="148"/>
  <c r="E59" i="148"/>
  <c r="F59" i="148"/>
  <c r="G59" i="148" l="1"/>
  <c r="H59" i="148"/>
  <c r="E12" i="113"/>
  <c r="N59" i="148"/>
  <c r="E21" i="113"/>
  <c r="E26" i="113" s="1"/>
  <c r="E20" i="113"/>
  <c r="AA8" i="97"/>
  <c r="Z55" i="89"/>
  <c r="Z56" i="89"/>
  <c r="Z58" i="89"/>
  <c r="Z59" i="89"/>
  <c r="AA55" i="89"/>
  <c r="AB55" i="89"/>
  <c r="AC55" i="89"/>
  <c r="AA56" i="89"/>
  <c r="AB56" i="89"/>
  <c r="AC56" i="89"/>
  <c r="AA58" i="89"/>
  <c r="AB58" i="89"/>
  <c r="AC58" i="89"/>
  <c r="AA59" i="89"/>
  <c r="AB59" i="89"/>
  <c r="AC59" i="89"/>
  <c r="Z52" i="89"/>
  <c r="AA52" i="89"/>
  <c r="AB52" i="89"/>
  <c r="AC52" i="89"/>
  <c r="Z53" i="89"/>
  <c r="AA53" i="89"/>
  <c r="AB53" i="89"/>
  <c r="AC53" i="89"/>
  <c r="K52" i="89"/>
  <c r="Q416" i="37"/>
  <c r="Q213" i="37"/>
  <c r="Q769" i="37"/>
  <c r="F12" i="113" l="1"/>
  <c r="AB48" i="148"/>
  <c r="AH48" i="148"/>
  <c r="M59" i="148"/>
  <c r="Q669" i="37"/>
  <c r="Q619" i="37"/>
  <c r="C14" i="79" l="1"/>
  <c r="U48" i="148"/>
  <c r="D59" i="148"/>
  <c r="J59" i="148"/>
  <c r="AF17" i="90"/>
  <c r="AG17" i="90"/>
  <c r="AH17" i="90"/>
  <c r="AI17" i="90"/>
  <c r="AJ17" i="90"/>
  <c r="AK17" i="90"/>
  <c r="AL17" i="90"/>
  <c r="AM17" i="90"/>
  <c r="AJ38" i="89"/>
  <c r="AI38" i="89"/>
  <c r="AH38" i="89"/>
  <c r="AG38" i="89"/>
  <c r="AF38" i="89"/>
  <c r="AJ37" i="89"/>
  <c r="AI37" i="89"/>
  <c r="AH37" i="89"/>
  <c r="AG37" i="89"/>
  <c r="AF37" i="89"/>
  <c r="AD94" i="89"/>
  <c r="AD93" i="89"/>
  <c r="AD92" i="89"/>
  <c r="AD91" i="89"/>
  <c r="AD90" i="89"/>
  <c r="AD89" i="89"/>
  <c r="AD88" i="89"/>
  <c r="AD87" i="89"/>
  <c r="AD86" i="89"/>
  <c r="AD85" i="89"/>
  <c r="AD83" i="89"/>
  <c r="AD82" i="89"/>
  <c r="AD80" i="89"/>
  <c r="AD79" i="89"/>
  <c r="AD77" i="89"/>
  <c r="AD76" i="89"/>
  <c r="AD74" i="89"/>
  <c r="AD73" i="89"/>
  <c r="AD71" i="89"/>
  <c r="AD70" i="89"/>
  <c r="AD68" i="89"/>
  <c r="AD67" i="89"/>
  <c r="AD65" i="89"/>
  <c r="AD64" i="89"/>
  <c r="AD59" i="89"/>
  <c r="X59" i="89" s="1"/>
  <c r="AD58" i="89"/>
  <c r="X58" i="89" s="1"/>
  <c r="AD56" i="89"/>
  <c r="X56" i="89" s="1"/>
  <c r="AD55" i="89"/>
  <c r="X55" i="89" s="1"/>
  <c r="AD53" i="89"/>
  <c r="X53" i="89" s="1"/>
  <c r="AD52" i="89"/>
  <c r="X52" i="89" s="1"/>
  <c r="AD47" i="89"/>
  <c r="AD46" i="89"/>
  <c r="AD44" i="89"/>
  <c r="AD43" i="89"/>
  <c r="AD41" i="89"/>
  <c r="AD40" i="89"/>
  <c r="AD38" i="89"/>
  <c r="AD37" i="89"/>
  <c r="AD35" i="89"/>
  <c r="AD34" i="89"/>
  <c r="AD32" i="89"/>
  <c r="AD31" i="89"/>
  <c r="AD26" i="89"/>
  <c r="AD25" i="89"/>
  <c r="AD23" i="89"/>
  <c r="AD22" i="89"/>
  <c r="AD20" i="89"/>
  <c r="AD19" i="89"/>
  <c r="AD17" i="89"/>
  <c r="AD16" i="89"/>
  <c r="AD14" i="89"/>
  <c r="AD13" i="89"/>
  <c r="AD11" i="89"/>
  <c r="AD10" i="89"/>
  <c r="AC43" i="89"/>
  <c r="AB43" i="89"/>
  <c r="AA43" i="89"/>
  <c r="Z43" i="89"/>
  <c r="F99" i="89"/>
  <c r="F98" i="89"/>
  <c r="K60" i="89"/>
  <c r="Q37" i="89"/>
  <c r="Q38" i="89"/>
  <c r="M39" i="89"/>
  <c r="K67" i="89"/>
  <c r="K10" i="89"/>
  <c r="X43" i="89" l="1"/>
  <c r="F100" i="89"/>
  <c r="L40" i="97"/>
  <c r="L42" i="97" s="1"/>
  <c r="M41" i="97"/>
  <c r="M38" i="97"/>
  <c r="E15" i="97"/>
  <c r="H40" i="97"/>
  <c r="H35" i="97"/>
  <c r="J25" i="97"/>
  <c r="J27" i="97" s="1"/>
  <c r="G25" i="97"/>
  <c r="G27" i="97" s="1"/>
  <c r="J22" i="97"/>
  <c r="J24" i="97" s="1"/>
  <c r="G22" i="97"/>
  <c r="G24" i="97" s="1"/>
  <c r="F15" i="97"/>
  <c r="F11" i="97"/>
  <c r="E11" i="97"/>
  <c r="H15" i="97"/>
  <c r="H11" i="97"/>
  <c r="G14" i="97"/>
  <c r="G13" i="97"/>
  <c r="G12" i="97"/>
  <c r="G10" i="97"/>
  <c r="G9" i="97"/>
  <c r="G8" i="97"/>
  <c r="F20" i="99"/>
  <c r="E20" i="99"/>
  <c r="F17" i="99"/>
  <c r="E17" i="99"/>
  <c r="F10" i="99"/>
  <c r="E10" i="99"/>
  <c r="G19" i="99"/>
  <c r="G18" i="99"/>
  <c r="G16" i="99"/>
  <c r="G15" i="99"/>
  <c r="G9" i="99"/>
  <c r="G8" i="99"/>
  <c r="I8" i="104"/>
  <c r="I9" i="104"/>
  <c r="E10" i="104"/>
  <c r="F18" i="103"/>
  <c r="F17" i="103"/>
  <c r="F20" i="102"/>
  <c r="F19" i="102"/>
  <c r="K11" i="102"/>
  <c r="K10" i="102"/>
  <c r="K9" i="102"/>
  <c r="M10" i="98"/>
  <c r="T28" i="98"/>
  <c r="AC36" i="98"/>
  <c r="AB36" i="98"/>
  <c r="AA36" i="98"/>
  <c r="Z36" i="98"/>
  <c r="Y36" i="98"/>
  <c r="X36" i="98"/>
  <c r="W36" i="98"/>
  <c r="V36" i="98"/>
  <c r="AC32" i="98"/>
  <c r="AB32" i="98"/>
  <c r="AA32" i="98"/>
  <c r="Z32" i="98"/>
  <c r="Y32" i="98"/>
  <c r="X32" i="98"/>
  <c r="W32" i="98"/>
  <c r="V32" i="98"/>
  <c r="AC31" i="98"/>
  <c r="AB31" i="98"/>
  <c r="AA31" i="98"/>
  <c r="Z31" i="98"/>
  <c r="Y31" i="98"/>
  <c r="X31" i="98"/>
  <c r="W31" i="98"/>
  <c r="V31" i="98"/>
  <c r="AC26" i="98"/>
  <c r="AB26" i="98"/>
  <c r="AA26" i="98"/>
  <c r="Z26" i="98"/>
  <c r="Y26" i="98"/>
  <c r="X26" i="98"/>
  <c r="W26" i="98"/>
  <c r="V26" i="98"/>
  <c r="AC25" i="98"/>
  <c r="AB25" i="98"/>
  <c r="AA25" i="98"/>
  <c r="Z25" i="98"/>
  <c r="Y25" i="98"/>
  <c r="X25" i="98"/>
  <c r="W25" i="98"/>
  <c r="V25" i="98"/>
  <c r="AC24" i="98"/>
  <c r="AB24" i="98"/>
  <c r="AA24" i="98"/>
  <c r="Z24" i="98"/>
  <c r="Y24" i="98"/>
  <c r="X24" i="98"/>
  <c r="W24" i="98"/>
  <c r="V24" i="98"/>
  <c r="AC21" i="98"/>
  <c r="AB21" i="98"/>
  <c r="AA21" i="98"/>
  <c r="Z21" i="98"/>
  <c r="Y21" i="98"/>
  <c r="X21" i="98"/>
  <c r="W21" i="98"/>
  <c r="V21" i="98"/>
  <c r="AC20" i="98"/>
  <c r="AB20" i="98"/>
  <c r="AA20" i="98"/>
  <c r="Z20" i="98"/>
  <c r="Y20" i="98"/>
  <c r="X20" i="98"/>
  <c r="W20" i="98"/>
  <c r="V20" i="98"/>
  <c r="AC19" i="98"/>
  <c r="AB19" i="98"/>
  <c r="AA19" i="98"/>
  <c r="Z19" i="98"/>
  <c r="Y19" i="98"/>
  <c r="X19" i="98"/>
  <c r="W19" i="98"/>
  <c r="V19" i="98"/>
  <c r="AC16" i="98"/>
  <c r="AB16" i="98"/>
  <c r="AA16" i="98"/>
  <c r="Z16" i="98"/>
  <c r="Y16" i="98"/>
  <c r="X16" i="98"/>
  <c r="W16" i="98"/>
  <c r="V16" i="98"/>
  <c r="AC15" i="98"/>
  <c r="AB15" i="98"/>
  <c r="AA15" i="98"/>
  <c r="Z15" i="98"/>
  <c r="Y15" i="98"/>
  <c r="X15" i="98"/>
  <c r="W15" i="98"/>
  <c r="V15" i="98"/>
  <c r="AC14" i="98"/>
  <c r="AB14" i="98"/>
  <c r="AA14" i="98"/>
  <c r="Z14" i="98"/>
  <c r="Y14" i="98"/>
  <c r="X14" i="98"/>
  <c r="W14" i="98"/>
  <c r="V14" i="98"/>
  <c r="AC13" i="98"/>
  <c r="AB13" i="98"/>
  <c r="AA13" i="98"/>
  <c r="Z13" i="98"/>
  <c r="Y13" i="98"/>
  <c r="X13" i="98"/>
  <c r="W13" i="98"/>
  <c r="V13" i="98"/>
  <c r="AC12" i="98"/>
  <c r="AB12" i="98"/>
  <c r="AA12" i="98"/>
  <c r="Z12" i="98"/>
  <c r="Y12" i="98"/>
  <c r="X12" i="98"/>
  <c r="W12" i="98"/>
  <c r="V12" i="98"/>
  <c r="AC11" i="98"/>
  <c r="AB11" i="98"/>
  <c r="AA11" i="98"/>
  <c r="Z11" i="98"/>
  <c r="Y11" i="98"/>
  <c r="X11" i="98"/>
  <c r="W11" i="98"/>
  <c r="V11" i="98"/>
  <c r="AC10" i="98"/>
  <c r="AB10" i="98"/>
  <c r="AA10" i="98"/>
  <c r="Z10" i="98"/>
  <c r="Y10" i="98"/>
  <c r="X10" i="98"/>
  <c r="W10" i="98"/>
  <c r="V10" i="98"/>
  <c r="J35" i="88"/>
  <c r="E32" i="88"/>
  <c r="J31" i="88"/>
  <c r="J30" i="88"/>
  <c r="E27" i="88"/>
  <c r="J9" i="88"/>
  <c r="F44" i="114"/>
  <c r="C41" i="114"/>
  <c r="D41" i="114"/>
  <c r="E41" i="114"/>
  <c r="G41" i="114"/>
  <c r="H41" i="114"/>
  <c r="H31" i="114"/>
  <c r="G31" i="114"/>
  <c r="E31" i="114"/>
  <c r="D31" i="114"/>
  <c r="C31" i="114"/>
  <c r="H24" i="114"/>
  <c r="C17" i="114"/>
  <c r="F29" i="114"/>
  <c r="F11" i="114"/>
  <c r="S34" i="87"/>
  <c r="E21" i="87"/>
  <c r="V11" i="87"/>
  <c r="M25" i="87"/>
  <c r="M11" i="87"/>
  <c r="M20" i="86"/>
  <c r="E20" i="86"/>
  <c r="P26" i="86"/>
  <c r="P11" i="86"/>
  <c r="J23" i="86"/>
  <c r="J10" i="86"/>
  <c r="E43" i="85"/>
  <c r="M17" i="85"/>
  <c r="E43" i="84"/>
  <c r="J38" i="84"/>
  <c r="J42" i="84"/>
  <c r="J41" i="84"/>
  <c r="J40" i="84"/>
  <c r="J39" i="84"/>
  <c r="J28" i="84"/>
  <c r="J24" i="84"/>
  <c r="J17" i="84"/>
  <c r="F32" i="101"/>
  <c r="E32" i="101"/>
  <c r="E24" i="101"/>
  <c r="AF41" i="101"/>
  <c r="AE41" i="101"/>
  <c r="AD41" i="101"/>
  <c r="AC41" i="101"/>
  <c r="AB41" i="101"/>
  <c r="AF40" i="101"/>
  <c r="AE40" i="101"/>
  <c r="AD40" i="101"/>
  <c r="AC40" i="101"/>
  <c r="AB40" i="101"/>
  <c r="AF38" i="101"/>
  <c r="AE38" i="101"/>
  <c r="AD38" i="101"/>
  <c r="AC38" i="101"/>
  <c r="AB38" i="101"/>
  <c r="AA38" i="101"/>
  <c r="Z38" i="101"/>
  <c r="Y38" i="101"/>
  <c r="X38" i="101"/>
  <c r="W38" i="101"/>
  <c r="AF31" i="101"/>
  <c r="AE31" i="101"/>
  <c r="AD31" i="101"/>
  <c r="AC31" i="101"/>
  <c r="AB31" i="101"/>
  <c r="AA31" i="101"/>
  <c r="Z31" i="101"/>
  <c r="Y31" i="101"/>
  <c r="X31" i="101"/>
  <c r="W31" i="101"/>
  <c r="AF30" i="101"/>
  <c r="AE30" i="101"/>
  <c r="AD30" i="101"/>
  <c r="AC30" i="101"/>
  <c r="AB30" i="101"/>
  <c r="AA30" i="101"/>
  <c r="Z30" i="101"/>
  <c r="Y30" i="101"/>
  <c r="X30" i="101"/>
  <c r="W30" i="101"/>
  <c r="AF25" i="101"/>
  <c r="AE25" i="101"/>
  <c r="AD25" i="101"/>
  <c r="AC25" i="101"/>
  <c r="AB25" i="101"/>
  <c r="AA25" i="101"/>
  <c r="Z25" i="101"/>
  <c r="Y25" i="101"/>
  <c r="X25" i="101"/>
  <c r="W25" i="101"/>
  <c r="AF23" i="101"/>
  <c r="AE23" i="101"/>
  <c r="AD23" i="101"/>
  <c r="AC23" i="101"/>
  <c r="AB23" i="101"/>
  <c r="AA23" i="101"/>
  <c r="Z23" i="101"/>
  <c r="Y23" i="101"/>
  <c r="X23" i="101"/>
  <c r="W23" i="101"/>
  <c r="AF22" i="101"/>
  <c r="AE22" i="101"/>
  <c r="AD22" i="101"/>
  <c r="AC22" i="101"/>
  <c r="AB22" i="101"/>
  <c r="AA22" i="101"/>
  <c r="Z22" i="101"/>
  <c r="Y22" i="101"/>
  <c r="X22" i="101"/>
  <c r="W22" i="101"/>
  <c r="AF17" i="101"/>
  <c r="AE17" i="101"/>
  <c r="AD17" i="101"/>
  <c r="AC17" i="101"/>
  <c r="AB17" i="101"/>
  <c r="AA17" i="101"/>
  <c r="Z17" i="101"/>
  <c r="Y17" i="101"/>
  <c r="X17" i="101"/>
  <c r="W17" i="101"/>
  <c r="AF15" i="101"/>
  <c r="AE15" i="101"/>
  <c r="AD15" i="101"/>
  <c r="AC15" i="101"/>
  <c r="AB15" i="101"/>
  <c r="AA15" i="101"/>
  <c r="Z15" i="101"/>
  <c r="Y15" i="101"/>
  <c r="X15" i="101"/>
  <c r="W15" i="101"/>
  <c r="AF12" i="101"/>
  <c r="AE12" i="101"/>
  <c r="AD12" i="101"/>
  <c r="AC12" i="101"/>
  <c r="AB12" i="101"/>
  <c r="AA12" i="101"/>
  <c r="Z12" i="101"/>
  <c r="Y12" i="101"/>
  <c r="X12" i="101"/>
  <c r="W12" i="101"/>
  <c r="AF11" i="101"/>
  <c r="AE11" i="101"/>
  <c r="AD11" i="101"/>
  <c r="AC11" i="101"/>
  <c r="AB11" i="101"/>
  <c r="AA11" i="101"/>
  <c r="Z11" i="101"/>
  <c r="Y11" i="101"/>
  <c r="X11" i="101"/>
  <c r="W11" i="101"/>
  <c r="AF10" i="101"/>
  <c r="AE10" i="101"/>
  <c r="AD10" i="101"/>
  <c r="AC10" i="101"/>
  <c r="AB10" i="101"/>
  <c r="AA10" i="101"/>
  <c r="Z10" i="101"/>
  <c r="Y10" i="101"/>
  <c r="X10" i="101"/>
  <c r="W10" i="101"/>
  <c r="AF9" i="101"/>
  <c r="AE9" i="101"/>
  <c r="AD9" i="101"/>
  <c r="AC9" i="101"/>
  <c r="AB9" i="101"/>
  <c r="AA9" i="101"/>
  <c r="Z9" i="101"/>
  <c r="Y9" i="101"/>
  <c r="X9" i="101"/>
  <c r="W9" i="101"/>
  <c r="J819" i="37"/>
  <c r="L814" i="37"/>
  <c r="S619" i="37"/>
  <c r="R619" i="37"/>
  <c r="L619" i="37"/>
  <c r="T616" i="37"/>
  <c r="K616" i="37"/>
  <c r="J616" i="37"/>
  <c r="S615" i="37"/>
  <c r="Q615" i="37"/>
  <c r="R615" i="37" s="1"/>
  <c r="L615" i="37"/>
  <c r="R416" i="37"/>
  <c r="S416" i="37"/>
  <c r="Q412" i="37"/>
  <c r="R412" i="37" s="1"/>
  <c r="L412" i="37"/>
  <c r="R213" i="37"/>
  <c r="S213" i="37" s="1"/>
  <c r="L214" i="37"/>
  <c r="L213" i="37"/>
  <c r="V210" i="37"/>
  <c r="U210" i="37"/>
  <c r="T210" i="37"/>
  <c r="K210" i="37"/>
  <c r="J210" i="37"/>
  <c r="R26" i="37"/>
  <c r="S26" i="37" s="1"/>
  <c r="L11" i="37"/>
  <c r="M11" i="37"/>
  <c r="N11" i="37"/>
  <c r="L12" i="37"/>
  <c r="M12" i="37"/>
  <c r="N12" i="37"/>
  <c r="L13" i="37"/>
  <c r="M13" i="37"/>
  <c r="N13" i="37"/>
  <c r="L14" i="37"/>
  <c r="M14" i="37"/>
  <c r="N14" i="37"/>
  <c r="L15" i="37"/>
  <c r="M15" i="37"/>
  <c r="N15" i="37"/>
  <c r="L16" i="37"/>
  <c r="M16" i="37"/>
  <c r="N16" i="37"/>
  <c r="L17" i="37"/>
  <c r="M17" i="37"/>
  <c r="N17" i="37"/>
  <c r="L18" i="37"/>
  <c r="M18" i="37"/>
  <c r="N18" i="37"/>
  <c r="L19" i="37"/>
  <c r="M19" i="37"/>
  <c r="N19" i="37"/>
  <c r="L20" i="37"/>
  <c r="M20" i="37"/>
  <c r="N20" i="37"/>
  <c r="L21" i="37"/>
  <c r="M21" i="37"/>
  <c r="N21" i="37"/>
  <c r="L22" i="37"/>
  <c r="M22" i="37"/>
  <c r="N22" i="37"/>
  <c r="L23" i="37"/>
  <c r="M23" i="37"/>
  <c r="N23" i="37"/>
  <c r="L24" i="37"/>
  <c r="M24" i="37"/>
  <c r="N24" i="37"/>
  <c r="L25" i="37"/>
  <c r="M25" i="37"/>
  <c r="N25" i="37"/>
  <c r="L26" i="37"/>
  <c r="M26" i="37"/>
  <c r="N26" i="37"/>
  <c r="L27" i="37"/>
  <c r="M27" i="37"/>
  <c r="N27" i="37"/>
  <c r="L28" i="37"/>
  <c r="M28" i="37"/>
  <c r="N28" i="37"/>
  <c r="L29" i="37"/>
  <c r="M29" i="37"/>
  <c r="N29" i="37"/>
  <c r="L30" i="37"/>
  <c r="M30" i="37"/>
  <c r="N30" i="37"/>
  <c r="L31" i="37"/>
  <c r="M31" i="37"/>
  <c r="N31" i="37"/>
  <c r="L32" i="37"/>
  <c r="M32" i="37"/>
  <c r="N32" i="37"/>
  <c r="L33" i="37"/>
  <c r="M33" i="37"/>
  <c r="N33" i="37"/>
  <c r="L34" i="37"/>
  <c r="M34" i="37"/>
  <c r="N34" i="37"/>
  <c r="L35" i="37"/>
  <c r="M35" i="37"/>
  <c r="N35" i="37"/>
  <c r="L36" i="37"/>
  <c r="M36" i="37"/>
  <c r="N36" i="37"/>
  <c r="L37" i="37"/>
  <c r="M37" i="37"/>
  <c r="N37" i="37"/>
  <c r="L38" i="37"/>
  <c r="M38" i="37"/>
  <c r="N38" i="37"/>
  <c r="L39" i="37"/>
  <c r="M39" i="37"/>
  <c r="N39" i="37"/>
  <c r="L40" i="37"/>
  <c r="M40" i="37"/>
  <c r="N40" i="37"/>
  <c r="L41" i="37"/>
  <c r="M41" i="37"/>
  <c r="N41" i="37"/>
  <c r="L42" i="37"/>
  <c r="M42" i="37"/>
  <c r="N42" i="37"/>
  <c r="L43" i="37"/>
  <c r="M43" i="37"/>
  <c r="N43" i="37"/>
  <c r="L44" i="37"/>
  <c r="M44" i="37"/>
  <c r="N44" i="37"/>
  <c r="L45" i="37"/>
  <c r="M45" i="37"/>
  <c r="N45" i="37"/>
  <c r="L46" i="37"/>
  <c r="M46" i="37"/>
  <c r="N46" i="37"/>
  <c r="L47" i="37"/>
  <c r="M47" i="37"/>
  <c r="N47" i="37"/>
  <c r="L48" i="37"/>
  <c r="M48" i="37"/>
  <c r="N48" i="37"/>
  <c r="L49" i="37"/>
  <c r="M49" i="37"/>
  <c r="N49" i="37"/>
  <c r="L50" i="37"/>
  <c r="M50" i="37"/>
  <c r="N50" i="37"/>
  <c r="L51" i="37"/>
  <c r="M51" i="37"/>
  <c r="N51" i="37"/>
  <c r="L52" i="37"/>
  <c r="M52" i="37"/>
  <c r="N52" i="37"/>
  <c r="L53" i="37"/>
  <c r="M53" i="37"/>
  <c r="N53" i="37"/>
  <c r="L54" i="37"/>
  <c r="M54" i="37"/>
  <c r="N54" i="37"/>
  <c r="L55" i="37"/>
  <c r="M55" i="37"/>
  <c r="N55" i="37"/>
  <c r="L56" i="37"/>
  <c r="M56" i="37"/>
  <c r="N56" i="37"/>
  <c r="L57" i="37"/>
  <c r="M57" i="37"/>
  <c r="N57" i="37"/>
  <c r="L58" i="37"/>
  <c r="M58" i="37"/>
  <c r="N58" i="37"/>
  <c r="L59" i="37"/>
  <c r="M59" i="37"/>
  <c r="N59" i="37"/>
  <c r="L60" i="37"/>
  <c r="M60" i="37"/>
  <c r="N60" i="37"/>
  <c r="L61" i="37"/>
  <c r="M61" i="37"/>
  <c r="N61" i="37"/>
  <c r="L62" i="37"/>
  <c r="M62" i="37"/>
  <c r="N62" i="37"/>
  <c r="L63" i="37"/>
  <c r="M63" i="37"/>
  <c r="N63" i="37"/>
  <c r="L64" i="37"/>
  <c r="M64" i="37"/>
  <c r="N64" i="37"/>
  <c r="L65" i="37"/>
  <c r="M65" i="37"/>
  <c r="N65" i="37"/>
  <c r="L66" i="37"/>
  <c r="M66" i="37"/>
  <c r="N66" i="37"/>
  <c r="L67" i="37"/>
  <c r="M67" i="37"/>
  <c r="N67" i="37"/>
  <c r="L68" i="37"/>
  <c r="M68" i="37"/>
  <c r="N68" i="37"/>
  <c r="L69" i="37"/>
  <c r="M69" i="37"/>
  <c r="N69" i="37"/>
  <c r="L70" i="37"/>
  <c r="M70" i="37"/>
  <c r="N70" i="37"/>
  <c r="L71" i="37"/>
  <c r="M71" i="37"/>
  <c r="N71" i="37"/>
  <c r="L72" i="37"/>
  <c r="M72" i="37"/>
  <c r="N72" i="37"/>
  <c r="L73" i="37"/>
  <c r="M73" i="37"/>
  <c r="N73" i="37"/>
  <c r="L74" i="37"/>
  <c r="M74" i="37"/>
  <c r="N74" i="37"/>
  <c r="L75" i="37"/>
  <c r="M75" i="37"/>
  <c r="N75" i="37"/>
  <c r="L76" i="37"/>
  <c r="M76" i="37"/>
  <c r="N76" i="37"/>
  <c r="L77" i="37"/>
  <c r="M77" i="37"/>
  <c r="N77" i="37"/>
  <c r="L78" i="37"/>
  <c r="M78" i="37"/>
  <c r="N78" i="37"/>
  <c r="L79" i="37"/>
  <c r="M79" i="37"/>
  <c r="N79" i="37"/>
  <c r="L80" i="37"/>
  <c r="M80" i="37"/>
  <c r="N80" i="37"/>
  <c r="L81" i="37"/>
  <c r="M81" i="37"/>
  <c r="N81" i="37"/>
  <c r="L82" i="37"/>
  <c r="M82" i="37"/>
  <c r="N82" i="37"/>
  <c r="L83" i="37"/>
  <c r="M83" i="37"/>
  <c r="N83" i="37"/>
  <c r="L84" i="37"/>
  <c r="M84" i="37"/>
  <c r="N84" i="37"/>
  <c r="L85" i="37"/>
  <c r="M85" i="37"/>
  <c r="N85" i="37"/>
  <c r="L86" i="37"/>
  <c r="M86" i="37"/>
  <c r="N86" i="37"/>
  <c r="L87" i="37"/>
  <c r="M87" i="37"/>
  <c r="N87" i="37"/>
  <c r="L88" i="37"/>
  <c r="M88" i="37"/>
  <c r="N88" i="37"/>
  <c r="L89" i="37"/>
  <c r="M89" i="37"/>
  <c r="N89" i="37"/>
  <c r="L90" i="37"/>
  <c r="M90" i="37"/>
  <c r="N90" i="37"/>
  <c r="L91" i="37"/>
  <c r="M91" i="37"/>
  <c r="N91" i="37"/>
  <c r="L92" i="37"/>
  <c r="M92" i="37"/>
  <c r="N92" i="37"/>
  <c r="L93" i="37"/>
  <c r="M93" i="37"/>
  <c r="N93" i="37"/>
  <c r="L94" i="37"/>
  <c r="M94" i="37"/>
  <c r="N94" i="37"/>
  <c r="L95" i="37"/>
  <c r="M95" i="37"/>
  <c r="N95" i="37"/>
  <c r="L96" i="37"/>
  <c r="M96" i="37"/>
  <c r="N96" i="37"/>
  <c r="L97" i="37"/>
  <c r="M97" i="37"/>
  <c r="N97" i="37"/>
  <c r="L98" i="37"/>
  <c r="M98" i="37"/>
  <c r="N98" i="37"/>
  <c r="L99" i="37"/>
  <c r="M99" i="37"/>
  <c r="N99" i="37"/>
  <c r="L100" i="37"/>
  <c r="M100" i="37"/>
  <c r="N100" i="37"/>
  <c r="L101" i="37"/>
  <c r="M101" i="37"/>
  <c r="N101" i="37"/>
  <c r="L102" i="37"/>
  <c r="M102" i="37"/>
  <c r="N102" i="37"/>
  <c r="L103" i="37"/>
  <c r="M103" i="37"/>
  <c r="N103" i="37"/>
  <c r="L104" i="37"/>
  <c r="M104" i="37"/>
  <c r="N104" i="37"/>
  <c r="L105" i="37"/>
  <c r="M105" i="37"/>
  <c r="N105" i="37"/>
  <c r="L106" i="37"/>
  <c r="M106" i="37"/>
  <c r="N106" i="37"/>
  <c r="L107" i="37"/>
  <c r="M107" i="37"/>
  <c r="N107" i="37"/>
  <c r="L108" i="37"/>
  <c r="M108" i="37"/>
  <c r="N108" i="37"/>
  <c r="L109" i="37"/>
  <c r="M109" i="37"/>
  <c r="N109" i="37"/>
  <c r="L110" i="37"/>
  <c r="M110" i="37"/>
  <c r="N110" i="37"/>
  <c r="L111" i="37"/>
  <c r="M111" i="37"/>
  <c r="N111" i="37"/>
  <c r="L112" i="37"/>
  <c r="M112" i="37"/>
  <c r="N112" i="37"/>
  <c r="L113" i="37"/>
  <c r="M113" i="37"/>
  <c r="N113" i="37"/>
  <c r="L114" i="37"/>
  <c r="M114" i="37"/>
  <c r="N114" i="37"/>
  <c r="L115" i="37"/>
  <c r="M115" i="37"/>
  <c r="N115" i="37"/>
  <c r="L116" i="37"/>
  <c r="M116" i="37"/>
  <c r="N116" i="37"/>
  <c r="L117" i="37"/>
  <c r="M117" i="37"/>
  <c r="N117" i="37"/>
  <c r="L118" i="37"/>
  <c r="M118" i="37"/>
  <c r="N118" i="37"/>
  <c r="L119" i="37"/>
  <c r="M119" i="37"/>
  <c r="N119" i="37"/>
  <c r="L120" i="37"/>
  <c r="M120" i="37"/>
  <c r="N120" i="37"/>
  <c r="L121" i="37"/>
  <c r="M121" i="37"/>
  <c r="N121" i="37"/>
  <c r="L122" i="37"/>
  <c r="M122" i="37"/>
  <c r="N122" i="37"/>
  <c r="L123" i="37"/>
  <c r="M123" i="37"/>
  <c r="N123" i="37"/>
  <c r="L124" i="37"/>
  <c r="M124" i="37"/>
  <c r="N124" i="37"/>
  <c r="L125" i="37"/>
  <c r="M125" i="37"/>
  <c r="N125" i="37"/>
  <c r="L126" i="37"/>
  <c r="M126" i="37"/>
  <c r="N126" i="37"/>
  <c r="L127" i="37"/>
  <c r="M127" i="37"/>
  <c r="N127" i="37"/>
  <c r="L128" i="37"/>
  <c r="M128" i="37"/>
  <c r="N128" i="37"/>
  <c r="L129" i="37"/>
  <c r="M129" i="37"/>
  <c r="N129" i="37"/>
  <c r="L130" i="37"/>
  <c r="M130" i="37"/>
  <c r="N130" i="37"/>
  <c r="L131" i="37"/>
  <c r="M131" i="37"/>
  <c r="N131" i="37"/>
  <c r="L132" i="37"/>
  <c r="M132" i="37"/>
  <c r="N132" i="37"/>
  <c r="L133" i="37"/>
  <c r="M133" i="37"/>
  <c r="N133" i="37"/>
  <c r="L134" i="37"/>
  <c r="M134" i="37"/>
  <c r="N134" i="37"/>
  <c r="L135" i="37"/>
  <c r="M135" i="37"/>
  <c r="N135" i="37"/>
  <c r="L136" i="37"/>
  <c r="M136" i="37"/>
  <c r="N136" i="37"/>
  <c r="L137" i="37"/>
  <c r="M137" i="37"/>
  <c r="N137" i="37"/>
  <c r="L138" i="37"/>
  <c r="M138" i="37"/>
  <c r="N138" i="37"/>
  <c r="L139" i="37"/>
  <c r="M139" i="37"/>
  <c r="N139" i="37"/>
  <c r="L140" i="37"/>
  <c r="M140" i="37"/>
  <c r="N140" i="37"/>
  <c r="L141" i="37"/>
  <c r="M141" i="37"/>
  <c r="N141" i="37"/>
  <c r="L142" i="37"/>
  <c r="M142" i="37"/>
  <c r="N142" i="37"/>
  <c r="L143" i="37"/>
  <c r="M143" i="37"/>
  <c r="N143" i="37"/>
  <c r="L144" i="37"/>
  <c r="M144" i="37"/>
  <c r="N144" i="37"/>
  <c r="L145" i="37"/>
  <c r="M145" i="37"/>
  <c r="N145" i="37"/>
  <c r="L146" i="37"/>
  <c r="M146" i="37"/>
  <c r="N146" i="37"/>
  <c r="L147" i="37"/>
  <c r="M147" i="37"/>
  <c r="N147" i="37"/>
  <c r="L148" i="37"/>
  <c r="M148" i="37"/>
  <c r="N148" i="37"/>
  <c r="L149" i="37"/>
  <c r="M149" i="37"/>
  <c r="N149" i="37"/>
  <c r="L150" i="37"/>
  <c r="M150" i="37"/>
  <c r="N150" i="37"/>
  <c r="L151" i="37"/>
  <c r="M151" i="37"/>
  <c r="N151" i="37"/>
  <c r="L152" i="37"/>
  <c r="M152" i="37"/>
  <c r="N152" i="37"/>
  <c r="L153" i="37"/>
  <c r="M153" i="37"/>
  <c r="N153" i="37"/>
  <c r="L154" i="37"/>
  <c r="M154" i="37"/>
  <c r="N154" i="37"/>
  <c r="L155" i="37"/>
  <c r="M155" i="37"/>
  <c r="N155" i="37"/>
  <c r="L156" i="37"/>
  <c r="M156" i="37"/>
  <c r="N156" i="37"/>
  <c r="L157" i="37"/>
  <c r="M157" i="37"/>
  <c r="N157" i="37"/>
  <c r="L158" i="37"/>
  <c r="M158" i="37"/>
  <c r="N158" i="37"/>
  <c r="L159" i="37"/>
  <c r="M159" i="37"/>
  <c r="N159" i="37"/>
  <c r="L160" i="37"/>
  <c r="M160" i="37"/>
  <c r="N160" i="37"/>
  <c r="L161" i="37"/>
  <c r="M161" i="37"/>
  <c r="N161" i="37"/>
  <c r="L162" i="37"/>
  <c r="M162" i="37"/>
  <c r="N162" i="37"/>
  <c r="L163" i="37"/>
  <c r="M163" i="37"/>
  <c r="N163" i="37"/>
  <c r="L164" i="37"/>
  <c r="M164" i="37"/>
  <c r="N164" i="37"/>
  <c r="L165" i="37"/>
  <c r="M165" i="37"/>
  <c r="N165" i="37"/>
  <c r="L166" i="37"/>
  <c r="M166" i="37"/>
  <c r="N166" i="37"/>
  <c r="L167" i="37"/>
  <c r="M167" i="37"/>
  <c r="N167" i="37"/>
  <c r="L168" i="37"/>
  <c r="M168" i="37"/>
  <c r="N168" i="37"/>
  <c r="L169" i="37"/>
  <c r="M169" i="37"/>
  <c r="N169" i="37"/>
  <c r="L170" i="37"/>
  <c r="M170" i="37"/>
  <c r="N170" i="37"/>
  <c r="L171" i="37"/>
  <c r="M171" i="37"/>
  <c r="N171" i="37"/>
  <c r="L172" i="37"/>
  <c r="M172" i="37"/>
  <c r="N172" i="37"/>
  <c r="L173" i="37"/>
  <c r="M173" i="37"/>
  <c r="N173" i="37"/>
  <c r="L174" i="37"/>
  <c r="M174" i="37"/>
  <c r="N174" i="37"/>
  <c r="L175" i="37"/>
  <c r="M175" i="37"/>
  <c r="N175" i="37"/>
  <c r="L176" i="37"/>
  <c r="M176" i="37"/>
  <c r="N176" i="37"/>
  <c r="L177" i="37"/>
  <c r="M177" i="37"/>
  <c r="N177" i="37"/>
  <c r="L178" i="37"/>
  <c r="M178" i="37"/>
  <c r="N178" i="37"/>
  <c r="L179" i="37"/>
  <c r="M179" i="37"/>
  <c r="N179" i="37"/>
  <c r="L180" i="37"/>
  <c r="M180" i="37"/>
  <c r="N180" i="37"/>
  <c r="L181" i="37"/>
  <c r="M181" i="37"/>
  <c r="N181" i="37"/>
  <c r="L182" i="37"/>
  <c r="M182" i="37"/>
  <c r="N182" i="37"/>
  <c r="L183" i="37"/>
  <c r="M183" i="37"/>
  <c r="N183" i="37"/>
  <c r="L184" i="37"/>
  <c r="M184" i="37"/>
  <c r="N184" i="37"/>
  <c r="L185" i="37"/>
  <c r="M185" i="37"/>
  <c r="N185" i="37"/>
  <c r="L186" i="37"/>
  <c r="M186" i="37"/>
  <c r="N186" i="37"/>
  <c r="L187" i="37"/>
  <c r="M187" i="37"/>
  <c r="N187" i="37"/>
  <c r="L188" i="37"/>
  <c r="M188" i="37"/>
  <c r="N188" i="37"/>
  <c r="L189" i="37"/>
  <c r="M189" i="37"/>
  <c r="N189" i="37"/>
  <c r="L190" i="37"/>
  <c r="M190" i="37"/>
  <c r="N190" i="37"/>
  <c r="L191" i="37"/>
  <c r="M191" i="37"/>
  <c r="N191" i="37"/>
  <c r="L192" i="37"/>
  <c r="M192" i="37"/>
  <c r="N192" i="37"/>
  <c r="L193" i="37"/>
  <c r="M193" i="37"/>
  <c r="N193" i="37"/>
  <c r="L194" i="37"/>
  <c r="M194" i="37"/>
  <c r="N194" i="37"/>
  <c r="L195" i="37"/>
  <c r="M195" i="37"/>
  <c r="N195" i="37"/>
  <c r="L196" i="37"/>
  <c r="M196" i="37"/>
  <c r="N196" i="37"/>
  <c r="L197" i="37"/>
  <c r="M197" i="37"/>
  <c r="N197" i="37"/>
  <c r="L198" i="37"/>
  <c r="M198" i="37"/>
  <c r="N198" i="37"/>
  <c r="L199" i="37"/>
  <c r="M199" i="37"/>
  <c r="N199" i="37"/>
  <c r="L200" i="37"/>
  <c r="M200" i="37"/>
  <c r="N200" i="37"/>
  <c r="L201" i="37"/>
  <c r="M201" i="37"/>
  <c r="N201" i="37"/>
  <c r="L202" i="37"/>
  <c r="M202" i="37"/>
  <c r="N202" i="37"/>
  <c r="L203" i="37"/>
  <c r="M203" i="37"/>
  <c r="N203" i="37"/>
  <c r="L204" i="37"/>
  <c r="M204" i="37"/>
  <c r="N204" i="37"/>
  <c r="L205" i="37"/>
  <c r="M205" i="37"/>
  <c r="N205" i="37"/>
  <c r="L206" i="37"/>
  <c r="M206" i="37"/>
  <c r="N206" i="37"/>
  <c r="L207" i="37"/>
  <c r="M207" i="37"/>
  <c r="N207" i="37"/>
  <c r="L208" i="37"/>
  <c r="M208" i="37"/>
  <c r="N208" i="37"/>
  <c r="L209" i="37"/>
  <c r="M209" i="37"/>
  <c r="N209" i="37"/>
  <c r="N10" i="37"/>
  <c r="M10" i="37"/>
  <c r="L10" i="37"/>
  <c r="F21" i="99" l="1"/>
  <c r="F19" i="103"/>
  <c r="M40" i="97"/>
  <c r="M412" i="37"/>
  <c r="T14" i="98"/>
  <c r="T19" i="98"/>
  <c r="T24" i="98"/>
  <c r="T36" i="98"/>
  <c r="T31" i="98"/>
  <c r="T13" i="98"/>
  <c r="T16" i="98"/>
  <c r="T26" i="98"/>
  <c r="T12" i="98"/>
  <c r="T15" i="98"/>
  <c r="T20" i="98"/>
  <c r="T25" i="98"/>
  <c r="T32" i="98"/>
  <c r="F21" i="102"/>
  <c r="E21" i="99"/>
  <c r="C36" i="79"/>
  <c r="T10" i="98"/>
  <c r="C44" i="79"/>
  <c r="G28" i="97"/>
  <c r="J28" i="97"/>
  <c r="E26" i="101"/>
  <c r="G10" i="99"/>
  <c r="E16" i="97"/>
  <c r="G15" i="97"/>
  <c r="H16" i="97"/>
  <c r="G11" i="97"/>
  <c r="G20" i="99"/>
  <c r="G17" i="99"/>
  <c r="T21" i="98"/>
  <c r="T11" i="98"/>
  <c r="N412" i="37"/>
  <c r="L210" i="37"/>
  <c r="G99" i="89"/>
  <c r="H99" i="89"/>
  <c r="I99" i="89"/>
  <c r="G98" i="89"/>
  <c r="H98" i="89"/>
  <c r="I98" i="89"/>
  <c r="K70" i="89"/>
  <c r="K64" i="89"/>
  <c r="K65" i="89"/>
  <c r="K68" i="89"/>
  <c r="K71" i="89"/>
  <c r="K73" i="89"/>
  <c r="K74" i="89"/>
  <c r="K76" i="89"/>
  <c r="K77" i="89"/>
  <c r="K79" i="89"/>
  <c r="K80" i="89"/>
  <c r="K82" i="89"/>
  <c r="K83" i="89"/>
  <c r="K85" i="89"/>
  <c r="K86" i="89"/>
  <c r="K87" i="89"/>
  <c r="K88" i="89"/>
  <c r="K89" i="89"/>
  <c r="K91" i="89"/>
  <c r="K92" i="89"/>
  <c r="K93" i="89"/>
  <c r="K94" i="89"/>
  <c r="K57" i="89"/>
  <c r="K53" i="89"/>
  <c r="K54" i="89"/>
  <c r="K55" i="89"/>
  <c r="K56" i="89"/>
  <c r="K58" i="89"/>
  <c r="K59" i="89"/>
  <c r="N39" i="89"/>
  <c r="O39" i="89"/>
  <c r="P39" i="89"/>
  <c r="L39" i="89"/>
  <c r="K48" i="89"/>
  <c r="K44" i="89"/>
  <c r="K42" i="89"/>
  <c r="K47" i="89"/>
  <c r="K46" i="89"/>
  <c r="K43" i="89"/>
  <c r="K41" i="89"/>
  <c r="K40" i="89"/>
  <c r="K38" i="89"/>
  <c r="K37" i="89"/>
  <c r="K35" i="89"/>
  <c r="K34" i="89"/>
  <c r="K32" i="89"/>
  <c r="K31" i="89"/>
  <c r="K27" i="89"/>
  <c r="K24" i="89"/>
  <c r="K21" i="89"/>
  <c r="K11" i="89"/>
  <c r="K13" i="89"/>
  <c r="K14" i="89"/>
  <c r="K16" i="89"/>
  <c r="K17" i="89"/>
  <c r="K19" i="89"/>
  <c r="K20" i="89"/>
  <c r="K22" i="89"/>
  <c r="K23" i="89"/>
  <c r="K25" i="89"/>
  <c r="K26" i="89"/>
  <c r="M36" i="98"/>
  <c r="F33" i="98"/>
  <c r="G33" i="98"/>
  <c r="H33" i="98"/>
  <c r="I33" i="98"/>
  <c r="J33" i="98"/>
  <c r="K33" i="98"/>
  <c r="L33" i="98"/>
  <c r="M32" i="98"/>
  <c r="M31" i="98"/>
  <c r="F28" i="98"/>
  <c r="G28" i="98"/>
  <c r="H28" i="98"/>
  <c r="I28" i="98"/>
  <c r="J28" i="98"/>
  <c r="K28" i="98"/>
  <c r="L28" i="98"/>
  <c r="M26" i="98"/>
  <c r="M25" i="98"/>
  <c r="M24" i="98"/>
  <c r="M21" i="98"/>
  <c r="M20" i="98"/>
  <c r="M19" i="98"/>
  <c r="M11" i="98"/>
  <c r="M12" i="98"/>
  <c r="M13" i="98"/>
  <c r="M14" i="98"/>
  <c r="M15" i="98"/>
  <c r="M16" i="98"/>
  <c r="F32" i="88"/>
  <c r="G32" i="88"/>
  <c r="H32" i="88"/>
  <c r="I32" i="88"/>
  <c r="F27" i="88"/>
  <c r="G27" i="88"/>
  <c r="H27" i="88"/>
  <c r="I27" i="88"/>
  <c r="J25" i="88"/>
  <c r="J24" i="88"/>
  <c r="J23" i="88"/>
  <c r="J18" i="88"/>
  <c r="J20" i="88"/>
  <c r="J19" i="88"/>
  <c r="J15" i="88"/>
  <c r="J11" i="88"/>
  <c r="J12" i="88"/>
  <c r="J13" i="88"/>
  <c r="J14" i="88"/>
  <c r="J10" i="88"/>
  <c r="R10" i="37"/>
  <c r="S10" i="37" s="1"/>
  <c r="L37" i="97"/>
  <c r="L39" i="97" s="1"/>
  <c r="L43" i="97" s="1"/>
  <c r="L36" i="97"/>
  <c r="L35" i="97"/>
  <c r="M35" i="97" s="1"/>
  <c r="H37" i="97"/>
  <c r="H36" i="97"/>
  <c r="F16" i="97"/>
  <c r="K45" i="89" l="1"/>
  <c r="J27" i="88"/>
  <c r="E27" i="101"/>
  <c r="K98" i="89"/>
  <c r="J32" i="88"/>
  <c r="M28" i="98"/>
  <c r="K12" i="89"/>
  <c r="K39" i="89"/>
  <c r="K66" i="89"/>
  <c r="I95" i="89"/>
  <c r="K69" i="89"/>
  <c r="K78" i="89"/>
  <c r="K84" i="89"/>
  <c r="Q39" i="89"/>
  <c r="K75" i="89"/>
  <c r="K81" i="89"/>
  <c r="K15" i="89"/>
  <c r="K18" i="89"/>
  <c r="K36" i="89"/>
  <c r="H95" i="89"/>
  <c r="J95" i="89"/>
  <c r="K72" i="89"/>
  <c r="H100" i="89"/>
  <c r="K33" i="89"/>
  <c r="G95" i="89"/>
  <c r="I100" i="89"/>
  <c r="G100" i="89"/>
  <c r="K99" i="89"/>
  <c r="M36" i="97"/>
  <c r="M37" i="97"/>
  <c r="H39" i="97"/>
  <c r="M39" i="97" s="1"/>
  <c r="G21" i="99"/>
  <c r="M33" i="98"/>
  <c r="H42" i="97"/>
  <c r="M42" i="97" s="1"/>
  <c r="G16" i="97"/>
  <c r="K49" i="89" l="1"/>
  <c r="K100" i="89"/>
  <c r="H43" i="97"/>
  <c r="M43" i="97" s="1"/>
  <c r="F10" i="104"/>
  <c r="G10" i="104"/>
  <c r="H10" i="104"/>
  <c r="G18" i="103"/>
  <c r="H18" i="103"/>
  <c r="I18" i="103"/>
  <c r="J18" i="103"/>
  <c r="K18" i="103"/>
  <c r="L18" i="103"/>
  <c r="M18" i="103"/>
  <c r="G17" i="103"/>
  <c r="H17" i="103"/>
  <c r="I17" i="103"/>
  <c r="J17" i="103"/>
  <c r="K17" i="103"/>
  <c r="L17" i="103"/>
  <c r="M17" i="103"/>
  <c r="N11" i="103"/>
  <c r="N12" i="103"/>
  <c r="N13" i="103"/>
  <c r="N14" i="103"/>
  <c r="N15" i="103"/>
  <c r="N16" i="103"/>
  <c r="N10" i="103"/>
  <c r="N9" i="103"/>
  <c r="K18" i="102"/>
  <c r="J20" i="102"/>
  <c r="I20" i="102"/>
  <c r="G20" i="102"/>
  <c r="H20" i="102"/>
  <c r="G19" i="102"/>
  <c r="H19" i="102"/>
  <c r="I19" i="102"/>
  <c r="J19" i="102"/>
  <c r="K12" i="102"/>
  <c r="K13" i="102"/>
  <c r="K14" i="102"/>
  <c r="K15" i="102"/>
  <c r="K16" i="102"/>
  <c r="K17" i="102"/>
  <c r="F40" i="114"/>
  <c r="F39" i="114"/>
  <c r="F38" i="114"/>
  <c r="F37" i="114"/>
  <c r="F36" i="114"/>
  <c r="F35" i="114"/>
  <c r="F34" i="114"/>
  <c r="F31" i="114"/>
  <c r="F30" i="114"/>
  <c r="F28" i="114"/>
  <c r="F27" i="114"/>
  <c r="E24" i="114"/>
  <c r="G24" i="114"/>
  <c r="D24" i="114"/>
  <c r="C24" i="114"/>
  <c r="C46" i="114" s="1"/>
  <c r="F22" i="114"/>
  <c r="F23" i="114"/>
  <c r="F21" i="114"/>
  <c r="F20" i="114"/>
  <c r="G17" i="114"/>
  <c r="H17" i="114"/>
  <c r="H46" i="114" s="1"/>
  <c r="E17" i="114"/>
  <c r="D17" i="114"/>
  <c r="F16" i="114"/>
  <c r="F13" i="114"/>
  <c r="F14" i="114"/>
  <c r="F15" i="114"/>
  <c r="F12" i="114"/>
  <c r="E46" i="114" l="1"/>
  <c r="N17" i="103"/>
  <c r="G46" i="114"/>
  <c r="K19" i="103"/>
  <c r="I19" i="103"/>
  <c r="D46" i="114"/>
  <c r="F41" i="114"/>
  <c r="J21" i="102"/>
  <c r="M19" i="103"/>
  <c r="G19" i="103"/>
  <c r="I10" i="104"/>
  <c r="L19" i="103"/>
  <c r="N18" i="103"/>
  <c r="J19" i="103"/>
  <c r="H19" i="103"/>
  <c r="I21" i="102"/>
  <c r="K19" i="102"/>
  <c r="G21" i="102"/>
  <c r="K20" i="102"/>
  <c r="F17" i="114"/>
  <c r="F24" i="114"/>
  <c r="H21" i="102"/>
  <c r="N19" i="103" l="1"/>
  <c r="K21" i="102"/>
  <c r="F46" i="114"/>
  <c r="E9" i="113" l="1"/>
  <c r="E24" i="113"/>
  <c r="V33" i="87"/>
  <c r="V32" i="87"/>
  <c r="V31" i="87"/>
  <c r="V30" i="87"/>
  <c r="V29" i="87"/>
  <c r="V28" i="87"/>
  <c r="V27" i="87"/>
  <c r="V26" i="87"/>
  <c r="V25" i="87"/>
  <c r="V24" i="87"/>
  <c r="P34" i="87"/>
  <c r="U34" i="87"/>
  <c r="T34" i="87"/>
  <c r="R34" i="87"/>
  <c r="Q34" i="87"/>
  <c r="O34" i="87"/>
  <c r="N34" i="87"/>
  <c r="L34" i="87"/>
  <c r="K34" i="87"/>
  <c r="J34" i="87"/>
  <c r="I34" i="87"/>
  <c r="H34" i="87"/>
  <c r="G34" i="87"/>
  <c r="F34" i="87"/>
  <c r="E34" i="87"/>
  <c r="O21" i="87"/>
  <c r="P21" i="87"/>
  <c r="Q21" i="87"/>
  <c r="R21" i="87"/>
  <c r="S21" i="87"/>
  <c r="T21" i="87"/>
  <c r="U21" i="87"/>
  <c r="N21" i="87"/>
  <c r="F21" i="87"/>
  <c r="G21" i="87"/>
  <c r="H21" i="87"/>
  <c r="I21" i="87"/>
  <c r="J21" i="87"/>
  <c r="K21" i="87"/>
  <c r="L21" i="87"/>
  <c r="V13" i="87"/>
  <c r="V14" i="87"/>
  <c r="V15" i="87"/>
  <c r="V16" i="87"/>
  <c r="V17" i="87"/>
  <c r="V18" i="87"/>
  <c r="V19" i="87"/>
  <c r="V20" i="87"/>
  <c r="V12" i="87"/>
  <c r="M33" i="87"/>
  <c r="M32" i="87"/>
  <c r="M31" i="87"/>
  <c r="M30" i="87"/>
  <c r="M29" i="87"/>
  <c r="M28" i="87"/>
  <c r="M27" i="87"/>
  <c r="M26" i="87"/>
  <c r="M24" i="87"/>
  <c r="M13" i="87"/>
  <c r="M14" i="87"/>
  <c r="M15" i="87"/>
  <c r="M16" i="87"/>
  <c r="M17" i="87"/>
  <c r="M18" i="87"/>
  <c r="M19" i="87"/>
  <c r="M20" i="87"/>
  <c r="M12" i="87"/>
  <c r="G33" i="86"/>
  <c r="O33" i="86"/>
  <c r="N33" i="86"/>
  <c r="M33" i="86"/>
  <c r="L33" i="86"/>
  <c r="K33" i="86"/>
  <c r="I33" i="86"/>
  <c r="H33" i="86"/>
  <c r="F33" i="86"/>
  <c r="E33" i="86"/>
  <c r="P32" i="86"/>
  <c r="P31" i="86"/>
  <c r="P30" i="86"/>
  <c r="P29" i="86"/>
  <c r="P28" i="86"/>
  <c r="P27" i="86"/>
  <c r="P25" i="86"/>
  <c r="P24" i="86"/>
  <c r="P23" i="86"/>
  <c r="J32" i="86"/>
  <c r="J31" i="86"/>
  <c r="J30" i="86"/>
  <c r="J29" i="86"/>
  <c r="J28" i="86"/>
  <c r="J27" i="86"/>
  <c r="J26" i="86"/>
  <c r="J25" i="86"/>
  <c r="J24" i="86"/>
  <c r="N20" i="86"/>
  <c r="O20" i="86"/>
  <c r="K20" i="86"/>
  <c r="L20" i="86"/>
  <c r="F20" i="86"/>
  <c r="G20" i="86"/>
  <c r="H20" i="86"/>
  <c r="I20" i="86"/>
  <c r="P12" i="86"/>
  <c r="P13" i="86"/>
  <c r="P14" i="86"/>
  <c r="P15" i="86"/>
  <c r="P16" i="86"/>
  <c r="P17" i="86"/>
  <c r="P18" i="86"/>
  <c r="P19" i="86"/>
  <c r="P10" i="86"/>
  <c r="J11" i="86"/>
  <c r="J12" i="86"/>
  <c r="J13" i="86"/>
  <c r="J14" i="86"/>
  <c r="J15" i="86"/>
  <c r="J16" i="86"/>
  <c r="J17" i="86"/>
  <c r="J18" i="86"/>
  <c r="J19" i="86"/>
  <c r="F43" i="85"/>
  <c r="G43" i="85"/>
  <c r="H43" i="85"/>
  <c r="I43" i="85"/>
  <c r="J43" i="85"/>
  <c r="K43" i="85"/>
  <c r="L43" i="85"/>
  <c r="M38" i="85"/>
  <c r="M42" i="85"/>
  <c r="M41" i="85"/>
  <c r="M40" i="85"/>
  <c r="M39" i="85"/>
  <c r="M34" i="85"/>
  <c r="M33" i="85"/>
  <c r="M28" i="85"/>
  <c r="F22" i="85"/>
  <c r="G22" i="85"/>
  <c r="H22" i="85"/>
  <c r="I22" i="85"/>
  <c r="J22" i="85"/>
  <c r="K22" i="85"/>
  <c r="L22" i="85"/>
  <c r="E22" i="85"/>
  <c r="M24" i="85"/>
  <c r="F20" i="85"/>
  <c r="G20" i="85"/>
  <c r="H20" i="85"/>
  <c r="I20" i="85"/>
  <c r="J20" i="85"/>
  <c r="K20" i="85"/>
  <c r="L20" i="85"/>
  <c r="E20" i="85"/>
  <c r="F11" i="85"/>
  <c r="G11" i="85"/>
  <c r="H11" i="85"/>
  <c r="I11" i="85"/>
  <c r="J11" i="85"/>
  <c r="K11" i="85"/>
  <c r="E11" i="85"/>
  <c r="M13" i="85"/>
  <c r="F9" i="85"/>
  <c r="G9" i="85"/>
  <c r="H9" i="85"/>
  <c r="I9" i="85"/>
  <c r="J9" i="85"/>
  <c r="K9" i="85"/>
  <c r="L9" i="85"/>
  <c r="E9" i="85"/>
  <c r="I43" i="84"/>
  <c r="F43" i="84"/>
  <c r="G43" i="84"/>
  <c r="H43" i="84"/>
  <c r="J34" i="84"/>
  <c r="J33" i="84"/>
  <c r="F22" i="84"/>
  <c r="G22" i="84"/>
  <c r="H22" i="84"/>
  <c r="I22" i="84"/>
  <c r="E22" i="84"/>
  <c r="F20" i="84"/>
  <c r="G20" i="84"/>
  <c r="H20" i="84"/>
  <c r="I20" i="84"/>
  <c r="E20" i="84"/>
  <c r="J13" i="84"/>
  <c r="I11" i="84"/>
  <c r="H11" i="84"/>
  <c r="F11" i="84"/>
  <c r="G11" i="84"/>
  <c r="E11" i="84"/>
  <c r="F9" i="84"/>
  <c r="G9" i="84"/>
  <c r="H9" i="84"/>
  <c r="I9" i="84"/>
  <c r="E9" i="84"/>
  <c r="L32" i="101"/>
  <c r="J32" i="101"/>
  <c r="G32" i="101"/>
  <c r="H32" i="101"/>
  <c r="I32" i="101"/>
  <c r="K32" i="101"/>
  <c r="M32" i="101"/>
  <c r="N32" i="101"/>
  <c r="F24" i="101"/>
  <c r="G24" i="101"/>
  <c r="H24" i="101"/>
  <c r="I24" i="101"/>
  <c r="J24" i="101"/>
  <c r="K24" i="101"/>
  <c r="L24" i="101"/>
  <c r="M24" i="101"/>
  <c r="N24" i="101"/>
  <c r="E13" i="113" l="1"/>
  <c r="M34" i="87"/>
  <c r="V34" i="87"/>
  <c r="E20" i="177"/>
  <c r="E29" i="177"/>
  <c r="G20" i="177"/>
  <c r="G29" i="177"/>
  <c r="G31" i="177"/>
  <c r="F20" i="177"/>
  <c r="F29" i="177"/>
  <c r="J22" i="84"/>
  <c r="E31" i="177"/>
  <c r="F31" i="177"/>
  <c r="H29" i="177"/>
  <c r="H31" i="177"/>
  <c r="J20" i="86"/>
  <c r="M21" i="87"/>
  <c r="M9" i="85"/>
  <c r="J20" i="84"/>
  <c r="J9" i="84"/>
  <c r="V21" i="87"/>
  <c r="P33" i="86"/>
  <c r="J33" i="86"/>
  <c r="P20" i="86"/>
  <c r="J43" i="84"/>
  <c r="M26" i="101"/>
  <c r="K26" i="101"/>
  <c r="I26" i="101"/>
  <c r="G26" i="101"/>
  <c r="N26" i="101"/>
  <c r="L26" i="101"/>
  <c r="J26" i="101"/>
  <c r="H26" i="101"/>
  <c r="F26" i="101"/>
  <c r="M20" i="85"/>
  <c r="M22" i="85"/>
  <c r="J11" i="84"/>
  <c r="H27" i="101" l="1"/>
  <c r="L27" i="101"/>
  <c r="G27" i="101"/>
  <c r="K27" i="101"/>
  <c r="F27" i="101"/>
  <c r="J27" i="101"/>
  <c r="N27" i="101"/>
  <c r="I27" i="101"/>
  <c r="M27" i="101"/>
  <c r="E34" i="101"/>
  <c r="J31" i="177"/>
  <c r="J29" i="177"/>
  <c r="I34" i="101" l="1"/>
  <c r="M34" i="101"/>
  <c r="M37" i="101" s="1"/>
  <c r="N34" i="101"/>
  <c r="N37" i="101" s="1"/>
  <c r="I37" i="101"/>
  <c r="F34" i="101"/>
  <c r="K34" i="101"/>
  <c r="E37" i="101"/>
  <c r="O36" i="113"/>
  <c r="F37" i="101" l="1"/>
  <c r="N39" i="101"/>
  <c r="M39" i="101"/>
  <c r="H34" i="101"/>
  <c r="K37" i="101"/>
  <c r="G34" i="101"/>
  <c r="J34" i="101"/>
  <c r="L34" i="101"/>
  <c r="I39" i="101"/>
  <c r="E39" i="101"/>
  <c r="X44" i="114"/>
  <c r="W44" i="114"/>
  <c r="U44" i="114"/>
  <c r="T44" i="114"/>
  <c r="S44" i="114"/>
  <c r="X40" i="114"/>
  <c r="W40" i="114"/>
  <c r="U40" i="114"/>
  <c r="T40" i="114"/>
  <c r="S40" i="114"/>
  <c r="X39" i="114"/>
  <c r="W39" i="114"/>
  <c r="U39" i="114"/>
  <c r="T39" i="114"/>
  <c r="S39" i="114"/>
  <c r="X38" i="114"/>
  <c r="W38" i="114"/>
  <c r="U38" i="114"/>
  <c r="T38" i="114"/>
  <c r="S38" i="114"/>
  <c r="X37" i="114"/>
  <c r="W37" i="114"/>
  <c r="U37" i="114"/>
  <c r="T37" i="114"/>
  <c r="S37" i="114"/>
  <c r="X36" i="114"/>
  <c r="W36" i="114"/>
  <c r="U36" i="114"/>
  <c r="T36" i="114"/>
  <c r="S36" i="114"/>
  <c r="X35" i="114"/>
  <c r="W35" i="114"/>
  <c r="U35" i="114"/>
  <c r="T35" i="114"/>
  <c r="S35" i="114"/>
  <c r="X34" i="114"/>
  <c r="W34" i="114"/>
  <c r="U34" i="114"/>
  <c r="T34" i="114"/>
  <c r="S34" i="114"/>
  <c r="X30" i="114"/>
  <c r="W30" i="114"/>
  <c r="U30" i="114"/>
  <c r="T30" i="114"/>
  <c r="S30" i="114"/>
  <c r="X29" i="114"/>
  <c r="W29" i="114"/>
  <c r="U29" i="114"/>
  <c r="T29" i="114"/>
  <c r="S29" i="114"/>
  <c r="X28" i="114"/>
  <c r="W28" i="114"/>
  <c r="U28" i="114"/>
  <c r="T28" i="114"/>
  <c r="S28" i="114"/>
  <c r="X27" i="114"/>
  <c r="W27" i="114"/>
  <c r="U27" i="114"/>
  <c r="T27" i="114"/>
  <c r="S27" i="114"/>
  <c r="X23" i="114"/>
  <c r="W23" i="114"/>
  <c r="U23" i="114"/>
  <c r="T23" i="114"/>
  <c r="S23" i="114"/>
  <c r="X22" i="114"/>
  <c r="W22" i="114"/>
  <c r="U22" i="114"/>
  <c r="T22" i="114"/>
  <c r="S22" i="114"/>
  <c r="X21" i="114"/>
  <c r="W21" i="114"/>
  <c r="U21" i="114"/>
  <c r="T21" i="114"/>
  <c r="S21" i="114"/>
  <c r="X20" i="114"/>
  <c r="W20" i="114"/>
  <c r="U20" i="114"/>
  <c r="T20" i="114"/>
  <c r="S20" i="114"/>
  <c r="Z16" i="114"/>
  <c r="Y16" i="114"/>
  <c r="X16" i="114"/>
  <c r="W16" i="114"/>
  <c r="U16" i="114"/>
  <c r="T16" i="114"/>
  <c r="S16" i="114"/>
  <c r="Z15" i="114"/>
  <c r="Y15" i="114"/>
  <c r="X15" i="114"/>
  <c r="W15" i="114"/>
  <c r="U15" i="114"/>
  <c r="T15" i="114"/>
  <c r="S15" i="114"/>
  <c r="Z14" i="114"/>
  <c r="Y14" i="114"/>
  <c r="X14" i="114"/>
  <c r="W14" i="114"/>
  <c r="U14" i="114"/>
  <c r="T14" i="114"/>
  <c r="S14" i="114"/>
  <c r="Z13" i="114"/>
  <c r="Y13" i="114"/>
  <c r="X13" i="114"/>
  <c r="W13" i="114"/>
  <c r="U13" i="114"/>
  <c r="T13" i="114"/>
  <c r="S13" i="114"/>
  <c r="Z12" i="114"/>
  <c r="Y12" i="114"/>
  <c r="X12" i="114"/>
  <c r="W12" i="114"/>
  <c r="U12" i="114"/>
  <c r="T12" i="114"/>
  <c r="S12" i="114"/>
  <c r="Z11" i="114"/>
  <c r="Y11" i="114"/>
  <c r="X11" i="114"/>
  <c r="W11" i="114"/>
  <c r="U11" i="114"/>
  <c r="T11" i="114"/>
  <c r="S11" i="114"/>
  <c r="O41" i="113"/>
  <c r="O40" i="113"/>
  <c r="M40" i="113" s="1"/>
  <c r="O39" i="113"/>
  <c r="M39" i="113" s="1"/>
  <c r="O38" i="113"/>
  <c r="M38" i="113" s="1"/>
  <c r="O37" i="113"/>
  <c r="M37" i="113" s="1"/>
  <c r="O23" i="113"/>
  <c r="M23" i="113" s="1"/>
  <c r="O22" i="113"/>
  <c r="M22" i="113" s="1"/>
  <c r="O19" i="113"/>
  <c r="M19" i="113" s="1"/>
  <c r="O18" i="113"/>
  <c r="M18" i="113" s="1"/>
  <c r="O17" i="113"/>
  <c r="M17" i="113" s="1"/>
  <c r="O16" i="113"/>
  <c r="M16" i="113" s="1"/>
  <c r="P12" i="113"/>
  <c r="O11" i="113"/>
  <c r="C42" i="79" l="1"/>
  <c r="L37" i="101"/>
  <c r="J37" i="101"/>
  <c r="G37" i="101"/>
  <c r="K39" i="101"/>
  <c r="H37" i="101"/>
  <c r="M42" i="101"/>
  <c r="N42" i="101"/>
  <c r="F39" i="101"/>
  <c r="M11" i="113"/>
  <c r="C41" i="79"/>
  <c r="Q35" i="114"/>
  <c r="Q37" i="114"/>
  <c r="Q39" i="114"/>
  <c r="Q44" i="114"/>
  <c r="Q15" i="114"/>
  <c r="Q28" i="114"/>
  <c r="M41" i="113"/>
  <c r="M36" i="113"/>
  <c r="Q13" i="114"/>
  <c r="Q20" i="114"/>
  <c r="Q23" i="114"/>
  <c r="Q14" i="114"/>
  <c r="Q30" i="114"/>
  <c r="Q34" i="114"/>
  <c r="Q40" i="114"/>
  <c r="Q12" i="114"/>
  <c r="Q22" i="114"/>
  <c r="Q38" i="114"/>
  <c r="Q11" i="114"/>
  <c r="Q16" i="114"/>
  <c r="Q21" i="114"/>
  <c r="Q29" i="114"/>
  <c r="Q27" i="114"/>
  <c r="Q36" i="114"/>
  <c r="W13" i="103"/>
  <c r="X13" i="103"/>
  <c r="Y13" i="103"/>
  <c r="Z13" i="103"/>
  <c r="AA13" i="103"/>
  <c r="AB13" i="103"/>
  <c r="AC13" i="103"/>
  <c r="AD13" i="103"/>
  <c r="W14" i="103"/>
  <c r="X14" i="103"/>
  <c r="Y14" i="103"/>
  <c r="Z14" i="103"/>
  <c r="AA14" i="103"/>
  <c r="AB14" i="103"/>
  <c r="AC14" i="103"/>
  <c r="AD14" i="103"/>
  <c r="W15" i="103"/>
  <c r="X15" i="103"/>
  <c r="Y15" i="103"/>
  <c r="Z15" i="103"/>
  <c r="AA15" i="103"/>
  <c r="AB15" i="103"/>
  <c r="AC15" i="103"/>
  <c r="AD15" i="103"/>
  <c r="W16" i="103"/>
  <c r="X16" i="103"/>
  <c r="Y16" i="103"/>
  <c r="Z16" i="103"/>
  <c r="AA16" i="103"/>
  <c r="AB16" i="103"/>
  <c r="AC16" i="103"/>
  <c r="AD16" i="103"/>
  <c r="T15" i="102"/>
  <c r="U15" i="102"/>
  <c r="V15" i="102"/>
  <c r="W15" i="102"/>
  <c r="X15" i="102"/>
  <c r="T16" i="102"/>
  <c r="U16" i="102"/>
  <c r="V16" i="102"/>
  <c r="W16" i="102"/>
  <c r="X16" i="102"/>
  <c r="T17" i="102"/>
  <c r="U17" i="102"/>
  <c r="V17" i="102"/>
  <c r="W17" i="102"/>
  <c r="X17" i="102"/>
  <c r="T18" i="102"/>
  <c r="U18" i="102"/>
  <c r="V18" i="102"/>
  <c r="W18" i="102"/>
  <c r="X18" i="102"/>
  <c r="H39" i="101" l="1"/>
  <c r="K42" i="101"/>
  <c r="G39" i="101"/>
  <c r="J39" i="101"/>
  <c r="L39" i="101"/>
  <c r="R17" i="102"/>
  <c r="R15" i="102"/>
  <c r="R18" i="102"/>
  <c r="R16" i="102"/>
  <c r="U16" i="103"/>
  <c r="U14" i="103"/>
  <c r="U15" i="103"/>
  <c r="U13" i="103"/>
  <c r="L42" i="101" l="1"/>
  <c r="J42" i="101"/>
  <c r="U9" i="104"/>
  <c r="T9" i="104"/>
  <c r="S9" i="104"/>
  <c r="R9" i="104"/>
  <c r="U8" i="104"/>
  <c r="T8" i="104"/>
  <c r="S8" i="104"/>
  <c r="R8" i="104"/>
  <c r="W49" i="97"/>
  <c r="T49" i="97" s="1"/>
  <c r="W48" i="97"/>
  <c r="V48" i="97"/>
  <c r="AD41" i="97"/>
  <c r="Y41" i="97"/>
  <c r="AC40" i="97"/>
  <c r="AB40" i="97"/>
  <c r="AA40" i="97"/>
  <c r="X40" i="97"/>
  <c r="W40" i="97"/>
  <c r="V40" i="97"/>
  <c r="AD38" i="97"/>
  <c r="Y38" i="97"/>
  <c r="AC37" i="97"/>
  <c r="AB37" i="97"/>
  <c r="AA37" i="97"/>
  <c r="X37" i="97"/>
  <c r="W37" i="97"/>
  <c r="V37" i="97"/>
  <c r="AC36" i="97"/>
  <c r="AB36" i="97"/>
  <c r="AA36" i="97"/>
  <c r="X36" i="97"/>
  <c r="W36" i="97"/>
  <c r="V36" i="97"/>
  <c r="AC35" i="97"/>
  <c r="AB35" i="97"/>
  <c r="AA35" i="97"/>
  <c r="X35" i="97"/>
  <c r="W35" i="97"/>
  <c r="V35" i="97"/>
  <c r="AC26" i="97"/>
  <c r="X26" i="97"/>
  <c r="AB25" i="97"/>
  <c r="AA25" i="97"/>
  <c r="W25" i="97"/>
  <c r="V25" i="97"/>
  <c r="AC23" i="97"/>
  <c r="X23" i="97"/>
  <c r="AB22" i="97"/>
  <c r="AA22" i="97"/>
  <c r="W22" i="97"/>
  <c r="V22" i="97"/>
  <c r="W14" i="97"/>
  <c r="V14" i="97"/>
  <c r="W13" i="97"/>
  <c r="V13" i="97"/>
  <c r="W12" i="97"/>
  <c r="V12" i="97"/>
  <c r="AA10" i="97"/>
  <c r="W10" i="97"/>
  <c r="V10" i="97"/>
  <c r="AA9" i="97"/>
  <c r="W9" i="97"/>
  <c r="V9" i="97"/>
  <c r="W8" i="97"/>
  <c r="V8" i="97"/>
  <c r="L11" i="85"/>
  <c r="AD12" i="103"/>
  <c r="AC12" i="103"/>
  <c r="AB12" i="103"/>
  <c r="AA12" i="103"/>
  <c r="Z12" i="103"/>
  <c r="Y12" i="103"/>
  <c r="X12" i="103"/>
  <c r="W12" i="103"/>
  <c r="AD11" i="103"/>
  <c r="AC11" i="103"/>
  <c r="AB11" i="103"/>
  <c r="AA11" i="103"/>
  <c r="Z11" i="103"/>
  <c r="Y11" i="103"/>
  <c r="X11" i="103"/>
  <c r="W11" i="103"/>
  <c r="AD10" i="103"/>
  <c r="AC10" i="103"/>
  <c r="AB10" i="103"/>
  <c r="AA10" i="103"/>
  <c r="Z10" i="103"/>
  <c r="Y10" i="103"/>
  <c r="X10" i="103"/>
  <c r="W10" i="103"/>
  <c r="AD9" i="103"/>
  <c r="AC9" i="103"/>
  <c r="AB9" i="103"/>
  <c r="AA9" i="103"/>
  <c r="Z9" i="103"/>
  <c r="Y9" i="103"/>
  <c r="X9" i="103"/>
  <c r="W9" i="103"/>
  <c r="X14" i="102"/>
  <c r="W14" i="102"/>
  <c r="V14" i="102"/>
  <c r="U14" i="102"/>
  <c r="T14" i="102"/>
  <c r="X13" i="102"/>
  <c r="W13" i="102"/>
  <c r="V13" i="102"/>
  <c r="U13" i="102"/>
  <c r="T13" i="102"/>
  <c r="X12" i="102"/>
  <c r="W12" i="102"/>
  <c r="V12" i="102"/>
  <c r="U12" i="102"/>
  <c r="T12" i="102"/>
  <c r="X11" i="102"/>
  <c r="W11" i="102"/>
  <c r="V11" i="102"/>
  <c r="U11" i="102"/>
  <c r="T11" i="102"/>
  <c r="X10" i="102"/>
  <c r="W10" i="102"/>
  <c r="V10" i="102"/>
  <c r="U10" i="102"/>
  <c r="T10" i="102"/>
  <c r="X9" i="102"/>
  <c r="W9" i="102"/>
  <c r="V9" i="102"/>
  <c r="U9" i="102"/>
  <c r="T9" i="102"/>
  <c r="C47" i="79" l="1"/>
  <c r="C49" i="79"/>
  <c r="C48" i="79"/>
  <c r="P9" i="104"/>
  <c r="H20" i="177"/>
  <c r="T48" i="97"/>
  <c r="T37" i="97"/>
  <c r="T8" i="97"/>
  <c r="T10" i="97"/>
  <c r="T41" i="97"/>
  <c r="T22" i="97"/>
  <c r="T26" i="97"/>
  <c r="T35" i="97"/>
  <c r="T36" i="97"/>
  <c r="T40" i="97"/>
  <c r="T9" i="97"/>
  <c r="U12" i="103"/>
  <c r="M11" i="85"/>
  <c r="R10" i="102"/>
  <c r="R14" i="102"/>
  <c r="T23" i="97"/>
  <c r="T25" i="97"/>
  <c r="T38" i="97"/>
  <c r="P8" i="104"/>
  <c r="U10" i="103"/>
  <c r="U11" i="103"/>
  <c r="U9" i="103"/>
  <c r="R9" i="102"/>
  <c r="R13" i="102"/>
  <c r="R12" i="102"/>
  <c r="R11" i="102"/>
  <c r="J20" i="177" l="1"/>
  <c r="AF11" i="90"/>
  <c r="AG11" i="90"/>
  <c r="AH11" i="90"/>
  <c r="AI11" i="90"/>
  <c r="AJ11" i="90"/>
  <c r="AK11" i="90"/>
  <c r="AL11" i="90"/>
  <c r="AM11" i="90"/>
  <c r="AF13" i="90"/>
  <c r="AG13" i="90"/>
  <c r="AH13" i="90"/>
  <c r="AI13" i="90"/>
  <c r="AJ13" i="90"/>
  <c r="AK13" i="90"/>
  <c r="AL13" i="90"/>
  <c r="AM13" i="90"/>
  <c r="AF14" i="90"/>
  <c r="AG14" i="90"/>
  <c r="AH14" i="90"/>
  <c r="AI14" i="90"/>
  <c r="AJ14" i="90"/>
  <c r="AK14" i="90"/>
  <c r="AL14" i="90"/>
  <c r="AM14" i="90"/>
  <c r="AF16" i="90"/>
  <c r="AG16" i="90"/>
  <c r="AH16" i="90"/>
  <c r="AI16" i="90"/>
  <c r="AJ16" i="90"/>
  <c r="AK16" i="90"/>
  <c r="AL16" i="90"/>
  <c r="AM16" i="90"/>
  <c r="AF19" i="90"/>
  <c r="AG19" i="90"/>
  <c r="AH19" i="90"/>
  <c r="AI19" i="90"/>
  <c r="AJ19" i="90"/>
  <c r="AK19" i="90"/>
  <c r="AL19" i="90"/>
  <c r="AM19" i="90"/>
  <c r="AF20" i="90"/>
  <c r="AG20" i="90"/>
  <c r="AH20" i="90"/>
  <c r="AI20" i="90"/>
  <c r="AJ20" i="90"/>
  <c r="AK20" i="90"/>
  <c r="AL20" i="90"/>
  <c r="AM20" i="90"/>
  <c r="AF22" i="90"/>
  <c r="AG22" i="90"/>
  <c r="AH22" i="90"/>
  <c r="AI22" i="90"/>
  <c r="AJ22" i="90"/>
  <c r="AK22" i="90"/>
  <c r="AL22" i="90"/>
  <c r="AM22" i="90"/>
  <c r="AF23" i="90"/>
  <c r="AG23" i="90"/>
  <c r="AH23" i="90"/>
  <c r="AI23" i="90"/>
  <c r="AJ23" i="90"/>
  <c r="AK23" i="90"/>
  <c r="AL23" i="90"/>
  <c r="AM23" i="90"/>
  <c r="AF25" i="90"/>
  <c r="AG25" i="90"/>
  <c r="AH25" i="90"/>
  <c r="AI25" i="90"/>
  <c r="AJ25" i="90"/>
  <c r="AK25" i="90"/>
  <c r="AL25" i="90"/>
  <c r="AM25" i="90"/>
  <c r="AF26" i="90"/>
  <c r="AG26" i="90"/>
  <c r="AH26" i="90"/>
  <c r="AI26" i="90"/>
  <c r="AJ26" i="90"/>
  <c r="AK26" i="90"/>
  <c r="AL26" i="90"/>
  <c r="AM26" i="90"/>
  <c r="AF28" i="90"/>
  <c r="AG28" i="90"/>
  <c r="AH28" i="90"/>
  <c r="AI28" i="90"/>
  <c r="AJ28" i="90"/>
  <c r="AK28" i="90"/>
  <c r="AL28" i="90"/>
  <c r="AM28" i="90"/>
  <c r="AF29" i="90"/>
  <c r="AG29" i="90"/>
  <c r="AH29" i="90"/>
  <c r="AI29" i="90"/>
  <c r="AJ29" i="90"/>
  <c r="AK29" i="90"/>
  <c r="AL29" i="90"/>
  <c r="AM29" i="90"/>
  <c r="AF31" i="90"/>
  <c r="AG31" i="90"/>
  <c r="AH31" i="90"/>
  <c r="AI31" i="90"/>
  <c r="AJ31" i="90"/>
  <c r="AK31" i="90"/>
  <c r="AL31" i="90"/>
  <c r="AM31" i="90"/>
  <c r="AF32" i="90"/>
  <c r="AG32" i="90"/>
  <c r="AH32" i="90"/>
  <c r="AI32" i="90"/>
  <c r="AJ32" i="90"/>
  <c r="AK32" i="90"/>
  <c r="AL32" i="90"/>
  <c r="AM32" i="90"/>
  <c r="AF34" i="90"/>
  <c r="AG34" i="90"/>
  <c r="AH34" i="90"/>
  <c r="AI34" i="90"/>
  <c r="AJ34" i="90"/>
  <c r="AK34" i="90"/>
  <c r="AL34" i="90"/>
  <c r="AM34" i="90"/>
  <c r="AF35" i="90"/>
  <c r="AG35" i="90"/>
  <c r="AH35" i="90"/>
  <c r="AI35" i="90"/>
  <c r="AJ35" i="90"/>
  <c r="AK35" i="90"/>
  <c r="AL35" i="90"/>
  <c r="AM35" i="90"/>
  <c r="AF37" i="90"/>
  <c r="AG37" i="90"/>
  <c r="AH37" i="90"/>
  <c r="AI37" i="90"/>
  <c r="AJ37" i="90"/>
  <c r="AK37" i="90"/>
  <c r="AL37" i="90"/>
  <c r="AM37" i="90"/>
  <c r="AF38" i="90"/>
  <c r="AG38" i="90"/>
  <c r="AH38" i="90"/>
  <c r="AI38" i="90"/>
  <c r="AJ38" i="90"/>
  <c r="AK38" i="90"/>
  <c r="AL38" i="90"/>
  <c r="AM38" i="90"/>
  <c r="AF40" i="90"/>
  <c r="AG40" i="90"/>
  <c r="AH40" i="90"/>
  <c r="AI40" i="90"/>
  <c r="AJ40" i="90"/>
  <c r="AK40" i="90"/>
  <c r="AL40" i="90"/>
  <c r="AM40" i="90"/>
  <c r="AF41" i="90"/>
  <c r="AG41" i="90"/>
  <c r="AH41" i="90"/>
  <c r="AI41" i="90"/>
  <c r="AJ41" i="90"/>
  <c r="AK41" i="90"/>
  <c r="AL41" i="90"/>
  <c r="AM41" i="90"/>
  <c r="AF43" i="90"/>
  <c r="AG43" i="90"/>
  <c r="AH43" i="90"/>
  <c r="AI43" i="90"/>
  <c r="AJ43" i="90"/>
  <c r="AK43" i="90"/>
  <c r="AL43" i="90"/>
  <c r="AM43" i="90"/>
  <c r="AF44" i="90"/>
  <c r="AG44" i="90"/>
  <c r="AH44" i="90"/>
  <c r="AI44" i="90"/>
  <c r="AJ44" i="90"/>
  <c r="AK44" i="90"/>
  <c r="AL44" i="90"/>
  <c r="AM44" i="90"/>
  <c r="AF46" i="90"/>
  <c r="AG46" i="90"/>
  <c r="AH46" i="90"/>
  <c r="AI46" i="90"/>
  <c r="AJ46" i="90"/>
  <c r="AK46" i="90"/>
  <c r="AL46" i="90"/>
  <c r="AM46" i="90"/>
  <c r="AF47" i="90"/>
  <c r="AG47" i="90"/>
  <c r="AH47" i="90"/>
  <c r="AI47" i="90"/>
  <c r="AJ47" i="90"/>
  <c r="AK47" i="90"/>
  <c r="AL47" i="90"/>
  <c r="AM47" i="90"/>
  <c r="AD47" i="90" l="1"/>
  <c r="AD46" i="90"/>
  <c r="AD35" i="90"/>
  <c r="AD34" i="90"/>
  <c r="AD32" i="90"/>
  <c r="AD31" i="90"/>
  <c r="AD17" i="90"/>
  <c r="AD16" i="90"/>
  <c r="AD14" i="90"/>
  <c r="AD13" i="90"/>
  <c r="AD11" i="90"/>
  <c r="U45" i="101" l="1"/>
  <c r="U44" i="101"/>
  <c r="U11" i="101" l="1"/>
  <c r="U12" i="101"/>
  <c r="U17" i="101"/>
  <c r="U38" i="101"/>
  <c r="U22" i="101"/>
  <c r="U31" i="101"/>
  <c r="U25" i="101"/>
  <c r="U40" i="101"/>
  <c r="U23" i="101"/>
  <c r="U41" i="101"/>
  <c r="U30" i="101"/>
  <c r="U9" i="101"/>
  <c r="U10" i="101"/>
  <c r="U15" i="101"/>
  <c r="P27" i="99" l="1"/>
  <c r="N27" i="99" s="1"/>
  <c r="P26" i="99"/>
  <c r="N26" i="99" s="1"/>
  <c r="P23" i="99"/>
  <c r="N23" i="99" s="1"/>
  <c r="N21" i="99"/>
  <c r="N20" i="99"/>
  <c r="Q19" i="99"/>
  <c r="P19" i="99"/>
  <c r="Q18" i="99"/>
  <c r="P18" i="99"/>
  <c r="N17" i="99"/>
  <c r="Q16" i="99"/>
  <c r="P16" i="99"/>
  <c r="Q15" i="99"/>
  <c r="P15" i="99"/>
  <c r="P12" i="99"/>
  <c r="N12" i="99" s="1"/>
  <c r="Q9" i="99"/>
  <c r="P9" i="99"/>
  <c r="Q8" i="99"/>
  <c r="P8" i="99"/>
  <c r="M43" i="85"/>
  <c r="N8" i="99" l="1"/>
  <c r="C50" i="79"/>
  <c r="N19" i="99"/>
  <c r="N15" i="99"/>
  <c r="N9" i="99"/>
  <c r="N16" i="99"/>
  <c r="N18" i="99"/>
  <c r="AA14" i="97"/>
  <c r="T14" i="97" s="1"/>
  <c r="AA13" i="97"/>
  <c r="T13" i="97" s="1"/>
  <c r="T27" i="97" l="1"/>
  <c r="T24" i="97"/>
  <c r="AA12" i="97"/>
  <c r="T12" i="97" l="1"/>
  <c r="C51" i="79"/>
  <c r="AD94" i="90"/>
  <c r="AD93" i="90"/>
  <c r="K10" i="85"/>
  <c r="J10" i="85"/>
  <c r="I10" i="85"/>
  <c r="H10" i="85"/>
  <c r="G10" i="85"/>
  <c r="F10" i="85"/>
  <c r="E10" i="85"/>
  <c r="AD92" i="90"/>
  <c r="L21" i="85"/>
  <c r="K21" i="85"/>
  <c r="J21" i="85"/>
  <c r="I21" i="85"/>
  <c r="H21" i="85"/>
  <c r="G21" i="85"/>
  <c r="F21" i="85"/>
  <c r="E21" i="85"/>
  <c r="AM88" i="90"/>
  <c r="AL88" i="90"/>
  <c r="AK88" i="90"/>
  <c r="AJ88" i="90"/>
  <c r="AI88" i="90"/>
  <c r="AH88" i="90"/>
  <c r="AG88" i="90"/>
  <c r="AF88" i="90"/>
  <c r="AM87" i="90"/>
  <c r="AL87" i="90"/>
  <c r="AK87" i="90"/>
  <c r="AJ87" i="90"/>
  <c r="AI87" i="90"/>
  <c r="AH87" i="90"/>
  <c r="AG87" i="90"/>
  <c r="AF87" i="90"/>
  <c r="AM86" i="90"/>
  <c r="AL86" i="90"/>
  <c r="AK86" i="90"/>
  <c r="AJ86" i="90"/>
  <c r="AI86" i="90"/>
  <c r="AH86" i="90"/>
  <c r="AG86" i="90"/>
  <c r="AF86" i="90"/>
  <c r="AM85" i="90"/>
  <c r="AL85" i="90"/>
  <c r="AK85" i="90"/>
  <c r="AJ85" i="90"/>
  <c r="AI85" i="90"/>
  <c r="AH85" i="90"/>
  <c r="AG85" i="90"/>
  <c r="AF85" i="90"/>
  <c r="AM84" i="90"/>
  <c r="AL84" i="90"/>
  <c r="AK84" i="90"/>
  <c r="AJ84" i="90"/>
  <c r="AI84" i="90"/>
  <c r="AH84" i="90"/>
  <c r="AG84" i="90"/>
  <c r="AF84" i="90"/>
  <c r="AM83" i="90"/>
  <c r="AL83" i="90"/>
  <c r="AK83" i="90"/>
  <c r="AJ83" i="90"/>
  <c r="AI83" i="90"/>
  <c r="AH83" i="90"/>
  <c r="AG83" i="90"/>
  <c r="AF83" i="90"/>
  <c r="AM82" i="90"/>
  <c r="AL82" i="90"/>
  <c r="AK82" i="90"/>
  <c r="AJ82" i="90"/>
  <c r="AI82" i="90"/>
  <c r="AH82" i="90"/>
  <c r="AG82" i="90"/>
  <c r="AF82" i="90"/>
  <c r="AM81" i="90"/>
  <c r="AL81" i="90"/>
  <c r="AK81" i="90"/>
  <c r="AJ81" i="90"/>
  <c r="AI81" i="90"/>
  <c r="AH81" i="90"/>
  <c r="AG81" i="90"/>
  <c r="AF81" i="90"/>
  <c r="AM80" i="90"/>
  <c r="AL80" i="90"/>
  <c r="AK80" i="90"/>
  <c r="AJ80" i="90"/>
  <c r="AI80" i="90"/>
  <c r="AH80" i="90"/>
  <c r="AG80" i="90"/>
  <c r="AF80" i="90"/>
  <c r="AM79" i="90"/>
  <c r="AL79" i="90"/>
  <c r="AK79" i="90"/>
  <c r="AJ79" i="90"/>
  <c r="AI79" i="90"/>
  <c r="AH79" i="90"/>
  <c r="AG79" i="90"/>
  <c r="AF79" i="90"/>
  <c r="AV77" i="90"/>
  <c r="AU77" i="90"/>
  <c r="AT77" i="90"/>
  <c r="AS77" i="90"/>
  <c r="AR77" i="90"/>
  <c r="AQ77" i="90"/>
  <c r="AP77" i="90"/>
  <c r="AO77" i="90"/>
  <c r="AM77" i="90"/>
  <c r="AL77" i="90"/>
  <c r="AK77" i="90"/>
  <c r="AJ77" i="90"/>
  <c r="AI77" i="90"/>
  <c r="AH77" i="90"/>
  <c r="AG77" i="90"/>
  <c r="AF77" i="90"/>
  <c r="AV76" i="90"/>
  <c r="AU76" i="90"/>
  <c r="AT76" i="90"/>
  <c r="AS76" i="90"/>
  <c r="AR76" i="90"/>
  <c r="AQ76" i="90"/>
  <c r="AP76" i="90"/>
  <c r="AO76" i="90"/>
  <c r="AM76" i="90"/>
  <c r="AL76" i="90"/>
  <c r="AK76" i="90"/>
  <c r="AJ76" i="90"/>
  <c r="AI76" i="90"/>
  <c r="AH76" i="90"/>
  <c r="AG76" i="90"/>
  <c r="AF76" i="90"/>
  <c r="AV74" i="90"/>
  <c r="AU74" i="90"/>
  <c r="AT74" i="90"/>
  <c r="AS74" i="90"/>
  <c r="AR74" i="90"/>
  <c r="AQ74" i="90"/>
  <c r="AP74" i="90"/>
  <c r="AO74" i="90"/>
  <c r="AM74" i="90"/>
  <c r="AL74" i="90"/>
  <c r="AK74" i="90"/>
  <c r="AJ74" i="90"/>
  <c r="AI74" i="90"/>
  <c r="AH74" i="90"/>
  <c r="AG74" i="90"/>
  <c r="AF74" i="90"/>
  <c r="AV73" i="90"/>
  <c r="AU73" i="90"/>
  <c r="AT73" i="90"/>
  <c r="AS73" i="90"/>
  <c r="AR73" i="90"/>
  <c r="AQ73" i="90"/>
  <c r="AP73" i="90"/>
  <c r="AO73" i="90"/>
  <c r="AM73" i="90"/>
  <c r="AL73" i="90"/>
  <c r="AK73" i="90"/>
  <c r="AJ73" i="90"/>
  <c r="AI73" i="90"/>
  <c r="AH73" i="90"/>
  <c r="AG73" i="90"/>
  <c r="AF73" i="90"/>
  <c r="AD72" i="90"/>
  <c r="AV71" i="90"/>
  <c r="AU71" i="90"/>
  <c r="AT71" i="90"/>
  <c r="AS71" i="90"/>
  <c r="AR71" i="90"/>
  <c r="AQ71" i="90"/>
  <c r="AP71" i="90"/>
  <c r="AO71" i="90"/>
  <c r="AM71" i="90"/>
  <c r="AL71" i="90"/>
  <c r="AK71" i="90"/>
  <c r="AJ71" i="90"/>
  <c r="AI71" i="90"/>
  <c r="AH71" i="90"/>
  <c r="AG71" i="90"/>
  <c r="AF71" i="90"/>
  <c r="AV70" i="90"/>
  <c r="AU70" i="90"/>
  <c r="AT70" i="90"/>
  <c r="AS70" i="90"/>
  <c r="AR70" i="90"/>
  <c r="AQ70" i="90"/>
  <c r="AP70" i="90"/>
  <c r="AO70" i="90"/>
  <c r="AM70" i="90"/>
  <c r="AL70" i="90"/>
  <c r="AK70" i="90"/>
  <c r="AJ70" i="90"/>
  <c r="AI70" i="90"/>
  <c r="AH70" i="90"/>
  <c r="AG70" i="90"/>
  <c r="AF70" i="90"/>
  <c r="AD69" i="90"/>
  <c r="AM68" i="90"/>
  <c r="AL68" i="90"/>
  <c r="AK68" i="90"/>
  <c r="AJ68" i="90"/>
  <c r="AI68" i="90"/>
  <c r="AH68" i="90"/>
  <c r="AG68" i="90"/>
  <c r="AF68" i="90"/>
  <c r="AM67" i="90"/>
  <c r="AL67" i="90"/>
  <c r="AK67" i="90"/>
  <c r="AJ67" i="90"/>
  <c r="AI67" i="90"/>
  <c r="AH67" i="90"/>
  <c r="AG67" i="90"/>
  <c r="AF67" i="90"/>
  <c r="AD66" i="90"/>
  <c r="AM65" i="90"/>
  <c r="AL65" i="90"/>
  <c r="AK65" i="90"/>
  <c r="AJ65" i="90"/>
  <c r="AI65" i="90"/>
  <c r="AH65" i="90"/>
  <c r="AG65" i="90"/>
  <c r="AF65" i="90"/>
  <c r="AM64" i="90"/>
  <c r="AL64" i="90"/>
  <c r="AK64" i="90"/>
  <c r="AJ64" i="90"/>
  <c r="AI64" i="90"/>
  <c r="AH64" i="90"/>
  <c r="AG64" i="90"/>
  <c r="AF64" i="90"/>
  <c r="AD63" i="90"/>
  <c r="AM62" i="90"/>
  <c r="AL62" i="90"/>
  <c r="AK62" i="90"/>
  <c r="AJ62" i="90"/>
  <c r="AI62" i="90"/>
  <c r="AH62" i="90"/>
  <c r="AG62" i="90"/>
  <c r="AF62" i="90"/>
  <c r="AM61" i="90"/>
  <c r="AL61" i="90"/>
  <c r="AK61" i="90"/>
  <c r="AJ61" i="90"/>
  <c r="AI61" i="90"/>
  <c r="AH61" i="90"/>
  <c r="AG61" i="90"/>
  <c r="AF61" i="90"/>
  <c r="AD60" i="90"/>
  <c r="AV59" i="90"/>
  <c r="AU59" i="90"/>
  <c r="AT59" i="90"/>
  <c r="AS59" i="90"/>
  <c r="AR59" i="90"/>
  <c r="AQ59" i="90"/>
  <c r="AP59" i="90"/>
  <c r="AO59" i="90"/>
  <c r="AM59" i="90"/>
  <c r="AL59" i="90"/>
  <c r="AK59" i="90"/>
  <c r="AJ59" i="90"/>
  <c r="AI59" i="90"/>
  <c r="AH59" i="90"/>
  <c r="AG59" i="90"/>
  <c r="AF59" i="90"/>
  <c r="AV58" i="90"/>
  <c r="AU58" i="90"/>
  <c r="AT58" i="90"/>
  <c r="AS58" i="90"/>
  <c r="AR58" i="90"/>
  <c r="AQ58" i="90"/>
  <c r="AP58" i="90"/>
  <c r="AO58" i="90"/>
  <c r="AM58" i="90"/>
  <c r="AL58" i="90"/>
  <c r="AK58" i="90"/>
  <c r="AJ58" i="90"/>
  <c r="AI58" i="90"/>
  <c r="AH58" i="90"/>
  <c r="AG58" i="90"/>
  <c r="AF58" i="90"/>
  <c r="AD57" i="90"/>
  <c r="AV56" i="90"/>
  <c r="AU56" i="90"/>
  <c r="AT56" i="90"/>
  <c r="AS56" i="90"/>
  <c r="AR56" i="90"/>
  <c r="AQ56" i="90"/>
  <c r="AP56" i="90"/>
  <c r="AO56" i="90"/>
  <c r="AM56" i="90"/>
  <c r="AL56" i="90"/>
  <c r="AK56" i="90"/>
  <c r="AJ56" i="90"/>
  <c r="AI56" i="90"/>
  <c r="AH56" i="90"/>
  <c r="AG56" i="90"/>
  <c r="AF56" i="90"/>
  <c r="AV55" i="90"/>
  <c r="AU55" i="90"/>
  <c r="AT55" i="90"/>
  <c r="AS55" i="90"/>
  <c r="AR55" i="90"/>
  <c r="AQ55" i="90"/>
  <c r="AP55" i="90"/>
  <c r="AO55" i="90"/>
  <c r="AM55" i="90"/>
  <c r="AL55" i="90"/>
  <c r="AK55" i="90"/>
  <c r="AJ55" i="90"/>
  <c r="AI55" i="90"/>
  <c r="AH55" i="90"/>
  <c r="AG55" i="90"/>
  <c r="AF55" i="90"/>
  <c r="AD54" i="90"/>
  <c r="AV53" i="90"/>
  <c r="AU53" i="90"/>
  <c r="AT53" i="90"/>
  <c r="AS53" i="90"/>
  <c r="AR53" i="90"/>
  <c r="AQ53" i="90"/>
  <c r="AP53" i="90"/>
  <c r="AO53" i="90"/>
  <c r="AM53" i="90"/>
  <c r="AL53" i="90"/>
  <c r="AK53" i="90"/>
  <c r="AJ53" i="90"/>
  <c r="AI53" i="90"/>
  <c r="AH53" i="90"/>
  <c r="AG53" i="90"/>
  <c r="AF53" i="90"/>
  <c r="AV52" i="90"/>
  <c r="AU52" i="90"/>
  <c r="AT52" i="90"/>
  <c r="AS52" i="90"/>
  <c r="AR52" i="90"/>
  <c r="AQ52" i="90"/>
  <c r="AP52" i="90"/>
  <c r="AO52" i="90"/>
  <c r="AM52" i="90"/>
  <c r="AL52" i="90"/>
  <c r="AK52" i="90"/>
  <c r="AJ52" i="90"/>
  <c r="AI52" i="90"/>
  <c r="AH52" i="90"/>
  <c r="AG52" i="90"/>
  <c r="AF52" i="90"/>
  <c r="AD51" i="90"/>
  <c r="AD50" i="90"/>
  <c r="AD49" i="90"/>
  <c r="AD48" i="90"/>
  <c r="AD45" i="90"/>
  <c r="AV44" i="90"/>
  <c r="AU44" i="90"/>
  <c r="AT44" i="90"/>
  <c r="AS44" i="90"/>
  <c r="AR44" i="90"/>
  <c r="AQ44" i="90"/>
  <c r="AP44" i="90"/>
  <c r="AO44" i="90"/>
  <c r="AV43" i="90"/>
  <c r="AU43" i="90"/>
  <c r="AT43" i="90"/>
  <c r="AS43" i="90"/>
  <c r="AR43" i="90"/>
  <c r="AQ43" i="90"/>
  <c r="AP43" i="90"/>
  <c r="AO43" i="90"/>
  <c r="AV41" i="90"/>
  <c r="AU41" i="90"/>
  <c r="AT41" i="90"/>
  <c r="AS41" i="90"/>
  <c r="AR41" i="90"/>
  <c r="AQ41" i="90"/>
  <c r="AP41" i="90"/>
  <c r="AO41" i="90"/>
  <c r="AV40" i="90"/>
  <c r="AU40" i="90"/>
  <c r="AT40" i="90"/>
  <c r="AS40" i="90"/>
  <c r="AR40" i="90"/>
  <c r="AQ40" i="90"/>
  <c r="AP40" i="90"/>
  <c r="AO40" i="90"/>
  <c r="AD39" i="90"/>
  <c r="AV38" i="90"/>
  <c r="AU38" i="90"/>
  <c r="AT38" i="90"/>
  <c r="AS38" i="90"/>
  <c r="AR38" i="90"/>
  <c r="AQ38" i="90"/>
  <c r="AP38" i="90"/>
  <c r="AO38" i="90"/>
  <c r="AV37" i="90"/>
  <c r="AU37" i="90"/>
  <c r="AT37" i="90"/>
  <c r="AS37" i="90"/>
  <c r="AR37" i="90"/>
  <c r="AQ37" i="90"/>
  <c r="AP37" i="90"/>
  <c r="AO37" i="90"/>
  <c r="AD36" i="90"/>
  <c r="AD33" i="90"/>
  <c r="AD30" i="90"/>
  <c r="AV29" i="90"/>
  <c r="AU29" i="90"/>
  <c r="AT29" i="90"/>
  <c r="AS29" i="90"/>
  <c r="AR29" i="90"/>
  <c r="AQ29" i="90"/>
  <c r="AP29" i="90"/>
  <c r="AO29" i="90"/>
  <c r="AV28" i="90"/>
  <c r="AU28" i="90"/>
  <c r="AT28" i="90"/>
  <c r="AS28" i="90"/>
  <c r="AR28" i="90"/>
  <c r="AQ28" i="90"/>
  <c r="AP28" i="90"/>
  <c r="AO28" i="90"/>
  <c r="AD27" i="90"/>
  <c r="AV26" i="90"/>
  <c r="AU26" i="90"/>
  <c r="AT26" i="90"/>
  <c r="AS26" i="90"/>
  <c r="AR26" i="90"/>
  <c r="AQ26" i="90"/>
  <c r="AP26" i="90"/>
  <c r="AO26" i="90"/>
  <c r="AV25" i="90"/>
  <c r="AU25" i="90"/>
  <c r="AT25" i="90"/>
  <c r="AS25" i="90"/>
  <c r="AR25" i="90"/>
  <c r="AQ25" i="90"/>
  <c r="AP25" i="90"/>
  <c r="AO25" i="90"/>
  <c r="AV23" i="90"/>
  <c r="AU23" i="90"/>
  <c r="AT23" i="90"/>
  <c r="AS23" i="90"/>
  <c r="AR23" i="90"/>
  <c r="AQ23" i="90"/>
  <c r="AP23" i="90"/>
  <c r="AO23" i="90"/>
  <c r="AV22" i="90"/>
  <c r="AU22" i="90"/>
  <c r="AT22" i="90"/>
  <c r="AS22" i="90"/>
  <c r="AR22" i="90"/>
  <c r="AQ22" i="90"/>
  <c r="AP22" i="90"/>
  <c r="AO22" i="90"/>
  <c r="AD21" i="90"/>
  <c r="AV20" i="90"/>
  <c r="AU20" i="90"/>
  <c r="AT20" i="90"/>
  <c r="AS20" i="90"/>
  <c r="AR20" i="90"/>
  <c r="AQ20" i="90"/>
  <c r="AP20" i="90"/>
  <c r="AO20" i="90"/>
  <c r="AV19" i="90"/>
  <c r="AU19" i="90"/>
  <c r="AT19" i="90"/>
  <c r="AS19" i="90"/>
  <c r="AR19" i="90"/>
  <c r="AQ19" i="90"/>
  <c r="AP19" i="90"/>
  <c r="AO19" i="90"/>
  <c r="AD18" i="90"/>
  <c r="AM10" i="90"/>
  <c r="AL10" i="90"/>
  <c r="AK10" i="90"/>
  <c r="AJ10" i="90"/>
  <c r="AI10" i="90"/>
  <c r="AH10" i="90"/>
  <c r="AG10" i="90"/>
  <c r="AF10" i="90"/>
  <c r="Z10" i="89"/>
  <c r="AA10" i="89"/>
  <c r="AB10" i="89"/>
  <c r="AC10" i="89"/>
  <c r="Z11" i="89"/>
  <c r="AA11" i="89"/>
  <c r="AB11" i="89"/>
  <c r="AC11" i="89"/>
  <c r="Z13" i="89"/>
  <c r="AA13" i="89"/>
  <c r="AB13" i="89"/>
  <c r="AC13" i="89"/>
  <c r="Z14" i="89"/>
  <c r="AA14" i="89"/>
  <c r="AB14" i="89"/>
  <c r="AC14" i="89"/>
  <c r="Z16" i="89"/>
  <c r="AA16" i="89"/>
  <c r="AB16" i="89"/>
  <c r="AC16" i="89"/>
  <c r="Z17" i="89"/>
  <c r="AA17" i="89"/>
  <c r="AB17" i="89"/>
  <c r="AC17" i="89"/>
  <c r="Z19" i="89"/>
  <c r="AA19" i="89"/>
  <c r="AB19" i="89"/>
  <c r="AC19" i="89"/>
  <c r="Z20" i="89"/>
  <c r="AA20" i="89"/>
  <c r="AB20" i="89"/>
  <c r="AC20" i="89"/>
  <c r="Z22" i="89"/>
  <c r="AA22" i="89"/>
  <c r="AB22" i="89"/>
  <c r="AC22" i="89"/>
  <c r="Z23" i="89"/>
  <c r="AA23" i="89"/>
  <c r="AB23" i="89"/>
  <c r="AC23" i="89"/>
  <c r="Z25" i="89"/>
  <c r="AA25" i="89"/>
  <c r="AB25" i="89"/>
  <c r="AC25" i="89"/>
  <c r="Z26" i="89"/>
  <c r="AA26" i="89"/>
  <c r="AB26" i="89"/>
  <c r="AC26" i="89"/>
  <c r="X27" i="89"/>
  <c r="X28" i="89"/>
  <c r="Z31" i="89"/>
  <c r="AA31" i="89"/>
  <c r="AB31" i="89"/>
  <c r="AC31" i="89"/>
  <c r="Z32" i="89"/>
  <c r="AA32" i="89"/>
  <c r="AB32" i="89"/>
  <c r="AC32" i="89"/>
  <c r="Z34" i="89"/>
  <c r="AA34" i="89"/>
  <c r="AB34" i="89"/>
  <c r="AC34" i="89"/>
  <c r="Z35" i="89"/>
  <c r="AA35" i="89"/>
  <c r="AB35" i="89"/>
  <c r="AC35" i="89"/>
  <c r="Z37" i="89"/>
  <c r="AA37" i="89"/>
  <c r="AB37" i="89"/>
  <c r="AC37" i="89"/>
  <c r="Z38" i="89"/>
  <c r="AA38" i="89"/>
  <c r="AB38" i="89"/>
  <c r="AC38" i="89"/>
  <c r="Z40" i="89"/>
  <c r="AA40" i="89"/>
  <c r="AB40" i="89"/>
  <c r="AC40" i="89"/>
  <c r="Z41" i="89"/>
  <c r="AA41" i="89"/>
  <c r="AB41" i="89"/>
  <c r="AC41" i="89"/>
  <c r="Z44" i="89"/>
  <c r="AA44" i="89"/>
  <c r="AB44" i="89"/>
  <c r="AC44" i="89"/>
  <c r="X45" i="89"/>
  <c r="Z46" i="89"/>
  <c r="AA46" i="89"/>
  <c r="AB46" i="89"/>
  <c r="AC46" i="89"/>
  <c r="Z47" i="89"/>
  <c r="AA47" i="89"/>
  <c r="AB47" i="89"/>
  <c r="AC47" i="89"/>
  <c r="X48" i="89"/>
  <c r="X49" i="89"/>
  <c r="X54" i="89"/>
  <c r="X57" i="89"/>
  <c r="X60" i="89"/>
  <c r="X61" i="89"/>
  <c r="Z64" i="89"/>
  <c r="AA64" i="89"/>
  <c r="AB64" i="89"/>
  <c r="AC64" i="89"/>
  <c r="Z65" i="89"/>
  <c r="AA65" i="89"/>
  <c r="AB65" i="89"/>
  <c r="AC65" i="89"/>
  <c r="X66" i="89"/>
  <c r="Z67" i="89"/>
  <c r="AA67" i="89"/>
  <c r="AB67" i="89"/>
  <c r="AC67" i="89"/>
  <c r="Z68" i="89"/>
  <c r="AA68" i="89"/>
  <c r="AB68" i="89"/>
  <c r="AC68" i="89"/>
  <c r="X69" i="89"/>
  <c r="Z70" i="89"/>
  <c r="AA70" i="89"/>
  <c r="AB70" i="89"/>
  <c r="AC70" i="89"/>
  <c r="Z71" i="89"/>
  <c r="AA71" i="89"/>
  <c r="AB71" i="89"/>
  <c r="AC71" i="89"/>
  <c r="X72" i="89"/>
  <c r="Z73" i="89"/>
  <c r="AA73" i="89"/>
  <c r="AB73" i="89"/>
  <c r="AC73" i="89"/>
  <c r="Z74" i="89"/>
  <c r="AA74" i="89"/>
  <c r="AB74" i="89"/>
  <c r="AC74" i="89"/>
  <c r="X75" i="89"/>
  <c r="Z76" i="89"/>
  <c r="AA76" i="89"/>
  <c r="AB76" i="89"/>
  <c r="AC76" i="89"/>
  <c r="Z77" i="89"/>
  <c r="AA77" i="89"/>
  <c r="AB77" i="89"/>
  <c r="AC77" i="89"/>
  <c r="X78" i="89"/>
  <c r="Z79" i="89"/>
  <c r="AA79" i="89"/>
  <c r="AB79" i="89"/>
  <c r="AC79" i="89"/>
  <c r="Z80" i="89"/>
  <c r="AA80" i="89"/>
  <c r="AB80" i="89"/>
  <c r="AC80" i="89"/>
  <c r="X81" i="89"/>
  <c r="Z82" i="89"/>
  <c r="AA82" i="89"/>
  <c r="AB82" i="89"/>
  <c r="AC82" i="89"/>
  <c r="Z83" i="89"/>
  <c r="AA83" i="89"/>
  <c r="AB83" i="89"/>
  <c r="AC83" i="89"/>
  <c r="X84" i="89"/>
  <c r="Z85" i="89"/>
  <c r="AA85" i="89"/>
  <c r="AB85" i="89"/>
  <c r="AC85" i="89"/>
  <c r="Z86" i="89"/>
  <c r="AA86" i="89"/>
  <c r="AB86" i="89"/>
  <c r="AC86" i="89"/>
  <c r="Z87" i="89"/>
  <c r="AA87" i="89"/>
  <c r="AB87" i="89"/>
  <c r="AC87" i="89"/>
  <c r="Z88" i="89"/>
  <c r="AA88" i="89"/>
  <c r="AB88" i="89"/>
  <c r="AC88" i="89"/>
  <c r="Z89" i="89"/>
  <c r="AA89" i="89"/>
  <c r="AB89" i="89"/>
  <c r="AC89" i="89"/>
  <c r="Z90" i="89"/>
  <c r="AA90" i="89"/>
  <c r="AB90" i="89"/>
  <c r="AC90" i="89"/>
  <c r="Z91" i="89"/>
  <c r="AA91" i="89"/>
  <c r="AB91" i="89"/>
  <c r="AC91" i="89"/>
  <c r="Z92" i="89"/>
  <c r="AA92" i="89"/>
  <c r="AB92" i="89"/>
  <c r="AC92" i="89"/>
  <c r="Z93" i="89"/>
  <c r="AA93" i="89"/>
  <c r="AB93" i="89"/>
  <c r="AC93" i="89"/>
  <c r="Z94" i="89"/>
  <c r="AA94" i="89"/>
  <c r="AB94" i="89"/>
  <c r="AC94" i="89"/>
  <c r="X95" i="89"/>
  <c r="E21" i="84"/>
  <c r="F21" i="84"/>
  <c r="G21" i="84"/>
  <c r="H21" i="84"/>
  <c r="I21" i="84"/>
  <c r="E10" i="84"/>
  <c r="F10" i="84"/>
  <c r="G10" i="84"/>
  <c r="H10" i="84"/>
  <c r="S9" i="88"/>
  <c r="T9" i="88"/>
  <c r="U9" i="88"/>
  <c r="V9" i="88"/>
  <c r="W9" i="88"/>
  <c r="S10" i="88"/>
  <c r="T10" i="88"/>
  <c r="U10" i="88"/>
  <c r="V10" i="88"/>
  <c r="W10" i="88"/>
  <c r="S11" i="88"/>
  <c r="T11" i="88"/>
  <c r="U11" i="88"/>
  <c r="V11" i="88"/>
  <c r="W11" i="88"/>
  <c r="S12" i="88"/>
  <c r="T12" i="88"/>
  <c r="U12" i="88"/>
  <c r="V12" i="88"/>
  <c r="W12" i="88"/>
  <c r="S13" i="88"/>
  <c r="T13" i="88"/>
  <c r="U13" i="88"/>
  <c r="V13" i="88"/>
  <c r="W13" i="88"/>
  <c r="S14" i="88"/>
  <c r="T14" i="88"/>
  <c r="U14" i="88"/>
  <c r="V14" i="88"/>
  <c r="W14" i="88"/>
  <c r="S15" i="88"/>
  <c r="T15" i="88"/>
  <c r="U15" i="88"/>
  <c r="V15" i="88"/>
  <c r="W15" i="88"/>
  <c r="S18" i="88"/>
  <c r="T18" i="88"/>
  <c r="U18" i="88"/>
  <c r="V18" i="88"/>
  <c r="W18" i="88"/>
  <c r="S19" i="88"/>
  <c r="T19" i="88"/>
  <c r="U19" i="88"/>
  <c r="V19" i="88"/>
  <c r="W19" i="88"/>
  <c r="S20" i="88"/>
  <c r="T20" i="88"/>
  <c r="U20" i="88"/>
  <c r="V20" i="88"/>
  <c r="W20" i="88"/>
  <c r="S23" i="88"/>
  <c r="T23" i="88"/>
  <c r="U23" i="88"/>
  <c r="V23" i="88"/>
  <c r="W23" i="88"/>
  <c r="S24" i="88"/>
  <c r="T24" i="88"/>
  <c r="U24" i="88"/>
  <c r="V24" i="88"/>
  <c r="W24" i="88"/>
  <c r="S25" i="88"/>
  <c r="T25" i="88"/>
  <c r="U25" i="88"/>
  <c r="V25" i="88"/>
  <c r="W25" i="88"/>
  <c r="Q27" i="88"/>
  <c r="S30" i="88"/>
  <c r="T30" i="88"/>
  <c r="U30" i="88"/>
  <c r="V30" i="88"/>
  <c r="W30" i="88"/>
  <c r="S31" i="88"/>
  <c r="T31" i="88"/>
  <c r="U31" i="88"/>
  <c r="V31" i="88"/>
  <c r="W31" i="88"/>
  <c r="S35" i="88"/>
  <c r="T35" i="88"/>
  <c r="U35" i="88"/>
  <c r="V35" i="88"/>
  <c r="W35" i="88"/>
  <c r="AU33" i="87"/>
  <c r="AT33" i="87"/>
  <c r="AS33" i="87"/>
  <c r="AR33" i="87"/>
  <c r="AQ33" i="87"/>
  <c r="AP33" i="87"/>
  <c r="AO33" i="87"/>
  <c r="AN33" i="87"/>
  <c r="AL33" i="87"/>
  <c r="AK33" i="87"/>
  <c r="AJ33" i="87"/>
  <c r="AI33" i="87"/>
  <c r="AH33" i="87"/>
  <c r="AG33" i="87"/>
  <c r="AF33" i="87"/>
  <c r="AE33" i="87"/>
  <c r="AU32" i="87"/>
  <c r="AT32" i="87"/>
  <c r="AS32" i="87"/>
  <c r="AR32" i="87"/>
  <c r="AQ32" i="87"/>
  <c r="AP32" i="87"/>
  <c r="AO32" i="87"/>
  <c r="AN32" i="87"/>
  <c r="AL32" i="87"/>
  <c r="AK32" i="87"/>
  <c r="AJ32" i="87"/>
  <c r="AI32" i="87"/>
  <c r="AH32" i="87"/>
  <c r="AG32" i="87"/>
  <c r="AF32" i="87"/>
  <c r="AE32" i="87"/>
  <c r="AU31" i="87"/>
  <c r="AT31" i="87"/>
  <c r="AS31" i="87"/>
  <c r="AR31" i="87"/>
  <c r="AQ31" i="87"/>
  <c r="AP31" i="87"/>
  <c r="AO31" i="87"/>
  <c r="AN31" i="87"/>
  <c r="AL31" i="87"/>
  <c r="AK31" i="87"/>
  <c r="AJ31" i="87"/>
  <c r="AI31" i="87"/>
  <c r="AH31" i="87"/>
  <c r="AG31" i="87"/>
  <c r="AF31" i="87"/>
  <c r="AE31" i="87"/>
  <c r="AU30" i="87"/>
  <c r="AT30" i="87"/>
  <c r="AS30" i="87"/>
  <c r="AR30" i="87"/>
  <c r="AQ30" i="87"/>
  <c r="AP30" i="87"/>
  <c r="AO30" i="87"/>
  <c r="AN30" i="87"/>
  <c r="AL30" i="87"/>
  <c r="AK30" i="87"/>
  <c r="AJ30" i="87"/>
  <c r="AI30" i="87"/>
  <c r="AH30" i="87"/>
  <c r="AG30" i="87"/>
  <c r="AF30" i="87"/>
  <c r="AE30" i="87"/>
  <c r="AU29" i="87"/>
  <c r="AT29" i="87"/>
  <c r="AS29" i="87"/>
  <c r="AR29" i="87"/>
  <c r="AQ29" i="87"/>
  <c r="AP29" i="87"/>
  <c r="AO29" i="87"/>
  <c r="AN29" i="87"/>
  <c r="AL29" i="87"/>
  <c r="AK29" i="87"/>
  <c r="AJ29" i="87"/>
  <c r="AI29" i="87"/>
  <c r="AH29" i="87"/>
  <c r="AG29" i="87"/>
  <c r="AF29" i="87"/>
  <c r="AE29" i="87"/>
  <c r="AU28" i="87"/>
  <c r="AT28" i="87"/>
  <c r="AS28" i="87"/>
  <c r="AR28" i="87"/>
  <c r="AQ28" i="87"/>
  <c r="AP28" i="87"/>
  <c r="AO28" i="87"/>
  <c r="AN28" i="87"/>
  <c r="AL28" i="87"/>
  <c r="AK28" i="87"/>
  <c r="AJ28" i="87"/>
  <c r="AI28" i="87"/>
  <c r="AH28" i="87"/>
  <c r="AG28" i="87"/>
  <c r="AF28" i="87"/>
  <c r="AE28" i="87"/>
  <c r="AU27" i="87"/>
  <c r="AT27" i="87"/>
  <c r="AS27" i="87"/>
  <c r="AR27" i="87"/>
  <c r="AQ27" i="87"/>
  <c r="AP27" i="87"/>
  <c r="AO27" i="87"/>
  <c r="AN27" i="87"/>
  <c r="AL27" i="87"/>
  <c r="AK27" i="87"/>
  <c r="AJ27" i="87"/>
  <c r="AI27" i="87"/>
  <c r="AH27" i="87"/>
  <c r="AG27" i="87"/>
  <c r="AF27" i="87"/>
  <c r="AE27" i="87"/>
  <c r="AU26" i="87"/>
  <c r="AT26" i="87"/>
  <c r="AS26" i="87"/>
  <c r="AR26" i="87"/>
  <c r="AQ26" i="87"/>
  <c r="AP26" i="87"/>
  <c r="AO26" i="87"/>
  <c r="AN26" i="87"/>
  <c r="AL26" i="87"/>
  <c r="AK26" i="87"/>
  <c r="AJ26" i="87"/>
  <c r="AI26" i="87"/>
  <c r="AH26" i="87"/>
  <c r="AG26" i="87"/>
  <c r="AF26" i="87"/>
  <c r="AE26" i="87"/>
  <c r="AU25" i="87"/>
  <c r="AT25" i="87"/>
  <c r="AS25" i="87"/>
  <c r="AR25" i="87"/>
  <c r="AQ25" i="87"/>
  <c r="AP25" i="87"/>
  <c r="AO25" i="87"/>
  <c r="AN25" i="87"/>
  <c r="AL25" i="87"/>
  <c r="AK25" i="87"/>
  <c r="AJ25" i="87"/>
  <c r="AI25" i="87"/>
  <c r="AH25" i="87"/>
  <c r="AG25" i="87"/>
  <c r="AF25" i="87"/>
  <c r="AE25" i="87"/>
  <c r="AU24" i="87"/>
  <c r="AT24" i="87"/>
  <c r="AS24" i="87"/>
  <c r="AR24" i="87"/>
  <c r="AQ24" i="87"/>
  <c r="AP24" i="87"/>
  <c r="AO24" i="87"/>
  <c r="AN24" i="87"/>
  <c r="AL24" i="87"/>
  <c r="AK24" i="87"/>
  <c r="AJ24" i="87"/>
  <c r="AI24" i="87"/>
  <c r="AH24" i="87"/>
  <c r="AG24" i="87"/>
  <c r="AF24" i="87"/>
  <c r="AE24" i="87"/>
  <c r="AU20" i="87"/>
  <c r="AT20" i="87"/>
  <c r="AS20" i="87"/>
  <c r="AR20" i="87"/>
  <c r="AQ20" i="87"/>
  <c r="AP20" i="87"/>
  <c r="AO20" i="87"/>
  <c r="AN20" i="87"/>
  <c r="AL20" i="87"/>
  <c r="AK20" i="87"/>
  <c r="AJ20" i="87"/>
  <c r="AI20" i="87"/>
  <c r="AH20" i="87"/>
  <c r="AG20" i="87"/>
  <c r="AF20" i="87"/>
  <c r="AE20" i="87"/>
  <c r="AU19" i="87"/>
  <c r="AT19" i="87"/>
  <c r="AS19" i="87"/>
  <c r="AR19" i="87"/>
  <c r="AQ19" i="87"/>
  <c r="AP19" i="87"/>
  <c r="AO19" i="87"/>
  <c r="AN19" i="87"/>
  <c r="AL19" i="87"/>
  <c r="AK19" i="87"/>
  <c r="AJ19" i="87"/>
  <c r="AI19" i="87"/>
  <c r="AH19" i="87"/>
  <c r="AG19" i="87"/>
  <c r="AF19" i="87"/>
  <c r="AE19" i="87"/>
  <c r="AU18" i="87"/>
  <c r="AT18" i="87"/>
  <c r="AS18" i="87"/>
  <c r="AR18" i="87"/>
  <c r="AQ18" i="87"/>
  <c r="AP18" i="87"/>
  <c r="AO18" i="87"/>
  <c r="AN18" i="87"/>
  <c r="AL18" i="87"/>
  <c r="AK18" i="87"/>
  <c r="AJ18" i="87"/>
  <c r="AI18" i="87"/>
  <c r="AH18" i="87"/>
  <c r="AG18" i="87"/>
  <c r="AF18" i="87"/>
  <c r="AE18" i="87"/>
  <c r="AU17" i="87"/>
  <c r="AT17" i="87"/>
  <c r="AS17" i="87"/>
  <c r="AR17" i="87"/>
  <c r="AQ17" i="87"/>
  <c r="AP17" i="87"/>
  <c r="AO17" i="87"/>
  <c r="AN17" i="87"/>
  <c r="AL17" i="87"/>
  <c r="AK17" i="87"/>
  <c r="AJ17" i="87"/>
  <c r="AI17" i="87"/>
  <c r="AH17" i="87"/>
  <c r="AG17" i="87"/>
  <c r="AF17" i="87"/>
  <c r="AE17" i="87"/>
  <c r="AU16" i="87"/>
  <c r="AT16" i="87"/>
  <c r="AS16" i="87"/>
  <c r="AR16" i="87"/>
  <c r="AQ16" i="87"/>
  <c r="AP16" i="87"/>
  <c r="AO16" i="87"/>
  <c r="AN16" i="87"/>
  <c r="AL16" i="87"/>
  <c r="AK16" i="87"/>
  <c r="AJ16" i="87"/>
  <c r="AI16" i="87"/>
  <c r="AH16" i="87"/>
  <c r="AG16" i="87"/>
  <c r="AF16" i="87"/>
  <c r="AE16" i="87"/>
  <c r="AU15" i="87"/>
  <c r="AT15" i="87"/>
  <c r="AS15" i="87"/>
  <c r="AR15" i="87"/>
  <c r="AQ15" i="87"/>
  <c r="AP15" i="87"/>
  <c r="AO15" i="87"/>
  <c r="AN15" i="87"/>
  <c r="AL15" i="87"/>
  <c r="AK15" i="87"/>
  <c r="AJ15" i="87"/>
  <c r="AI15" i="87"/>
  <c r="AH15" i="87"/>
  <c r="AG15" i="87"/>
  <c r="AF15" i="87"/>
  <c r="AE15" i="87"/>
  <c r="AU14" i="87"/>
  <c r="AT14" i="87"/>
  <c r="AS14" i="87"/>
  <c r="AR14" i="87"/>
  <c r="AQ14" i="87"/>
  <c r="AP14" i="87"/>
  <c r="AO14" i="87"/>
  <c r="AN14" i="87"/>
  <c r="AL14" i="87"/>
  <c r="AK14" i="87"/>
  <c r="AJ14" i="87"/>
  <c r="AI14" i="87"/>
  <c r="AH14" i="87"/>
  <c r="AG14" i="87"/>
  <c r="AF14" i="87"/>
  <c r="AE14" i="87"/>
  <c r="AU13" i="87"/>
  <c r="AT13" i="87"/>
  <c r="AS13" i="87"/>
  <c r="AR13" i="87"/>
  <c r="AQ13" i="87"/>
  <c r="AP13" i="87"/>
  <c r="AO13" i="87"/>
  <c r="AN13" i="87"/>
  <c r="AL13" i="87"/>
  <c r="AK13" i="87"/>
  <c r="AJ13" i="87"/>
  <c r="AI13" i="87"/>
  <c r="AH13" i="87"/>
  <c r="AG13" i="87"/>
  <c r="AF13" i="87"/>
  <c r="AE13" i="87"/>
  <c r="AU12" i="87"/>
  <c r="AT12" i="87"/>
  <c r="AS12" i="87"/>
  <c r="AR12" i="87"/>
  <c r="AQ12" i="87"/>
  <c r="AP12" i="87"/>
  <c r="AO12" i="87"/>
  <c r="AN12" i="87"/>
  <c r="AL12" i="87"/>
  <c r="AK12" i="87"/>
  <c r="AJ12" i="87"/>
  <c r="AI12" i="87"/>
  <c r="AH12" i="87"/>
  <c r="AG12" i="87"/>
  <c r="AF12" i="87"/>
  <c r="AE12" i="87"/>
  <c r="AU11" i="87"/>
  <c r="AT11" i="87"/>
  <c r="AS11" i="87"/>
  <c r="AR11" i="87"/>
  <c r="AQ11" i="87"/>
  <c r="AP11" i="87"/>
  <c r="AO11" i="87"/>
  <c r="AN11" i="87"/>
  <c r="AL11" i="87"/>
  <c r="AK11" i="87"/>
  <c r="AJ11" i="87"/>
  <c r="AI11" i="87"/>
  <c r="AH11" i="87"/>
  <c r="AG11" i="87"/>
  <c r="AF11" i="87"/>
  <c r="AE11" i="87"/>
  <c r="Y10" i="86"/>
  <c r="Z10" i="86"/>
  <c r="AA10" i="86"/>
  <c r="AB10" i="86"/>
  <c r="AC10" i="86"/>
  <c r="AE10" i="86"/>
  <c r="AF10" i="86"/>
  <c r="AG10" i="86"/>
  <c r="AH10" i="86"/>
  <c r="AI10" i="86"/>
  <c r="Y11" i="86"/>
  <c r="Z11" i="86"/>
  <c r="AA11" i="86"/>
  <c r="AB11" i="86"/>
  <c r="AC11" i="86"/>
  <c r="AE11" i="86"/>
  <c r="AF11" i="86"/>
  <c r="AG11" i="86"/>
  <c r="AH11" i="86"/>
  <c r="AI11" i="86"/>
  <c r="Y12" i="86"/>
  <c r="Z12" i="86"/>
  <c r="AA12" i="86"/>
  <c r="AB12" i="86"/>
  <c r="AC12" i="86"/>
  <c r="AE12" i="86"/>
  <c r="AF12" i="86"/>
  <c r="AG12" i="86"/>
  <c r="AH12" i="86"/>
  <c r="AI12" i="86"/>
  <c r="Y13" i="86"/>
  <c r="Z13" i="86"/>
  <c r="AA13" i="86"/>
  <c r="AB13" i="86"/>
  <c r="AC13" i="86"/>
  <c r="AE13" i="86"/>
  <c r="AF13" i="86"/>
  <c r="AG13" i="86"/>
  <c r="AH13" i="86"/>
  <c r="AI13" i="86"/>
  <c r="Y14" i="86"/>
  <c r="Z14" i="86"/>
  <c r="AA14" i="86"/>
  <c r="AB14" i="86"/>
  <c r="AC14" i="86"/>
  <c r="AE14" i="86"/>
  <c r="AF14" i="86"/>
  <c r="AG14" i="86"/>
  <c r="AH14" i="86"/>
  <c r="AI14" i="86"/>
  <c r="Y15" i="86"/>
  <c r="Z15" i="86"/>
  <c r="AA15" i="86"/>
  <c r="AB15" i="86"/>
  <c r="AC15" i="86"/>
  <c r="AE15" i="86"/>
  <c r="AF15" i="86"/>
  <c r="AG15" i="86"/>
  <c r="AH15" i="86"/>
  <c r="AI15" i="86"/>
  <c r="Y16" i="86"/>
  <c r="Z16" i="86"/>
  <c r="AA16" i="86"/>
  <c r="AB16" i="86"/>
  <c r="AC16" i="86"/>
  <c r="AE16" i="86"/>
  <c r="AF16" i="86"/>
  <c r="AG16" i="86"/>
  <c r="AH16" i="86"/>
  <c r="AI16" i="86"/>
  <c r="Y17" i="86"/>
  <c r="Z17" i="86"/>
  <c r="AA17" i="86"/>
  <c r="AB17" i="86"/>
  <c r="AC17" i="86"/>
  <c r="AE17" i="86"/>
  <c r="AF17" i="86"/>
  <c r="AG17" i="86"/>
  <c r="AH17" i="86"/>
  <c r="AI17" i="86"/>
  <c r="Y18" i="86"/>
  <c r="Z18" i="86"/>
  <c r="AA18" i="86"/>
  <c r="AB18" i="86"/>
  <c r="AC18" i="86"/>
  <c r="AE18" i="86"/>
  <c r="AF18" i="86"/>
  <c r="AG18" i="86"/>
  <c r="AH18" i="86"/>
  <c r="AI18" i="86"/>
  <c r="Y19" i="86"/>
  <c r="Z19" i="86"/>
  <c r="AA19" i="86"/>
  <c r="AB19" i="86"/>
  <c r="AC19" i="86"/>
  <c r="AE19" i="86"/>
  <c r="AF19" i="86"/>
  <c r="AG19" i="86"/>
  <c r="AH19" i="86"/>
  <c r="AI19" i="86"/>
  <c r="Y23" i="86"/>
  <c r="Z23" i="86"/>
  <c r="AA23" i="86"/>
  <c r="AB23" i="86"/>
  <c r="AC23" i="86"/>
  <c r="AE23" i="86"/>
  <c r="AF23" i="86"/>
  <c r="AG23" i="86"/>
  <c r="AH23" i="86"/>
  <c r="AI23" i="86"/>
  <c r="Y24" i="86"/>
  <c r="Z24" i="86"/>
  <c r="AA24" i="86"/>
  <c r="AB24" i="86"/>
  <c r="AC24" i="86"/>
  <c r="AE24" i="86"/>
  <c r="AF24" i="86"/>
  <c r="AG24" i="86"/>
  <c r="AH24" i="86"/>
  <c r="AI24" i="86"/>
  <c r="Y25" i="86"/>
  <c r="Z25" i="86"/>
  <c r="AA25" i="86"/>
  <c r="AB25" i="86"/>
  <c r="AC25" i="86"/>
  <c r="AE25" i="86"/>
  <c r="AF25" i="86"/>
  <c r="AG25" i="86"/>
  <c r="AH25" i="86"/>
  <c r="AI25" i="86"/>
  <c r="Y26" i="86"/>
  <c r="Z26" i="86"/>
  <c r="AA26" i="86"/>
  <c r="AB26" i="86"/>
  <c r="AC26" i="86"/>
  <c r="AE26" i="86"/>
  <c r="AF26" i="86"/>
  <c r="AG26" i="86"/>
  <c r="AH26" i="86"/>
  <c r="AI26" i="86"/>
  <c r="Y27" i="86"/>
  <c r="Z27" i="86"/>
  <c r="AA27" i="86"/>
  <c r="AB27" i="86"/>
  <c r="AC27" i="86"/>
  <c r="AE27" i="86"/>
  <c r="AF27" i="86"/>
  <c r="AG27" i="86"/>
  <c r="AH27" i="86"/>
  <c r="AI27" i="86"/>
  <c r="Y28" i="86"/>
  <c r="Z28" i="86"/>
  <c r="AA28" i="86"/>
  <c r="AB28" i="86"/>
  <c r="AC28" i="86"/>
  <c r="AE28" i="86"/>
  <c r="AF28" i="86"/>
  <c r="AG28" i="86"/>
  <c r="AH28" i="86"/>
  <c r="AI28" i="86"/>
  <c r="Y29" i="86"/>
  <c r="Z29" i="86"/>
  <c r="AA29" i="86"/>
  <c r="AB29" i="86"/>
  <c r="AC29" i="86"/>
  <c r="AE29" i="86"/>
  <c r="AF29" i="86"/>
  <c r="AG29" i="86"/>
  <c r="AH29" i="86"/>
  <c r="AI29" i="86"/>
  <c r="Y30" i="86"/>
  <c r="Z30" i="86"/>
  <c r="AA30" i="86"/>
  <c r="AB30" i="86"/>
  <c r="AC30" i="86"/>
  <c r="AE30" i="86"/>
  <c r="AF30" i="86"/>
  <c r="AG30" i="86"/>
  <c r="AH30" i="86"/>
  <c r="AI30" i="86"/>
  <c r="Y31" i="86"/>
  <c r="Z31" i="86"/>
  <c r="AA31" i="86"/>
  <c r="AB31" i="86"/>
  <c r="AC31" i="86"/>
  <c r="AE31" i="86"/>
  <c r="AF31" i="86"/>
  <c r="AG31" i="86"/>
  <c r="AH31" i="86"/>
  <c r="AI31" i="86"/>
  <c r="Y32" i="86"/>
  <c r="Z32" i="86"/>
  <c r="AA32" i="86"/>
  <c r="AB32" i="86"/>
  <c r="AC32" i="86"/>
  <c r="AE32" i="86"/>
  <c r="AF32" i="86"/>
  <c r="AG32" i="86"/>
  <c r="AH32" i="86"/>
  <c r="AI32" i="86"/>
  <c r="AC42" i="85"/>
  <c r="AB42" i="85"/>
  <c r="AA42" i="85"/>
  <c r="Z42" i="85"/>
  <c r="Y42" i="85"/>
  <c r="X42" i="85"/>
  <c r="W42" i="85"/>
  <c r="V42" i="85"/>
  <c r="AC41" i="85"/>
  <c r="AB41" i="85"/>
  <c r="AA41" i="85"/>
  <c r="Z41" i="85"/>
  <c r="Y41" i="85"/>
  <c r="X41" i="85"/>
  <c r="W41" i="85"/>
  <c r="V41" i="85"/>
  <c r="AC40" i="85"/>
  <c r="AB40" i="85"/>
  <c r="AA40" i="85"/>
  <c r="Z40" i="85"/>
  <c r="Y40" i="85"/>
  <c r="X40" i="85"/>
  <c r="W40" i="85"/>
  <c r="V40" i="85"/>
  <c r="AC39" i="85"/>
  <c r="AB39" i="85"/>
  <c r="AA39" i="85"/>
  <c r="Z39" i="85"/>
  <c r="Y39" i="85"/>
  <c r="X39" i="85"/>
  <c r="W39" i="85"/>
  <c r="V39" i="85"/>
  <c r="AC38" i="85"/>
  <c r="AB38" i="85"/>
  <c r="AA38" i="85"/>
  <c r="Z38" i="85"/>
  <c r="Y38" i="85"/>
  <c r="X38" i="85"/>
  <c r="W38" i="85"/>
  <c r="V38" i="85"/>
  <c r="AC34" i="85"/>
  <c r="AB34" i="85"/>
  <c r="AA34" i="85"/>
  <c r="Z34" i="85"/>
  <c r="Y34" i="85"/>
  <c r="X34" i="85"/>
  <c r="W34" i="85"/>
  <c r="V34" i="85"/>
  <c r="AC33" i="85"/>
  <c r="AB33" i="85"/>
  <c r="AA33" i="85"/>
  <c r="Z33" i="85"/>
  <c r="Y33" i="85"/>
  <c r="X33" i="85"/>
  <c r="W33" i="85"/>
  <c r="V33" i="85"/>
  <c r="AC28" i="85"/>
  <c r="AB28" i="85"/>
  <c r="AA28" i="85"/>
  <c r="Z28" i="85"/>
  <c r="Y28" i="85"/>
  <c r="X28" i="85"/>
  <c r="W28" i="85"/>
  <c r="V28" i="85"/>
  <c r="AC24" i="85"/>
  <c r="AB24" i="85"/>
  <c r="AA24" i="85"/>
  <c r="Z24" i="85"/>
  <c r="Y24" i="85"/>
  <c r="X24" i="85"/>
  <c r="W24" i="85"/>
  <c r="V24" i="85"/>
  <c r="AC17" i="85"/>
  <c r="AB17" i="85"/>
  <c r="AA17" i="85"/>
  <c r="Z17" i="85"/>
  <c r="Y17" i="85"/>
  <c r="X17" i="85"/>
  <c r="W17" i="85"/>
  <c r="V17" i="85"/>
  <c r="AC13" i="85"/>
  <c r="AB13" i="85"/>
  <c r="AA13" i="85"/>
  <c r="Z13" i="85"/>
  <c r="Y13" i="85"/>
  <c r="X13" i="85"/>
  <c r="W13" i="85"/>
  <c r="V13" i="85"/>
  <c r="W42" i="84"/>
  <c r="V42" i="84"/>
  <c r="U42" i="84"/>
  <c r="T42" i="84"/>
  <c r="S42" i="84"/>
  <c r="W41" i="84"/>
  <c r="V41" i="84"/>
  <c r="U41" i="84"/>
  <c r="T41" i="84"/>
  <c r="S41" i="84"/>
  <c r="W40" i="84"/>
  <c r="V40" i="84"/>
  <c r="U40" i="84"/>
  <c r="T40" i="84"/>
  <c r="S40" i="84"/>
  <c r="W39" i="84"/>
  <c r="V39" i="84"/>
  <c r="U39" i="84"/>
  <c r="T39" i="84"/>
  <c r="S39" i="84"/>
  <c r="W38" i="84"/>
  <c r="V38" i="84"/>
  <c r="U38" i="84"/>
  <c r="T38" i="84"/>
  <c r="S38" i="84"/>
  <c r="W34" i="84"/>
  <c r="V34" i="84"/>
  <c r="U34" i="84"/>
  <c r="T34" i="84"/>
  <c r="S34" i="84"/>
  <c r="W33" i="84"/>
  <c r="V33" i="84"/>
  <c r="U33" i="84"/>
  <c r="T33" i="84"/>
  <c r="S33" i="84"/>
  <c r="Q32" i="84"/>
  <c r="Q31" i="84"/>
  <c r="Q30" i="84"/>
  <c r="Q29" i="84"/>
  <c r="W28" i="84"/>
  <c r="V28" i="84"/>
  <c r="U28" i="84"/>
  <c r="T28" i="84"/>
  <c r="S28" i="84"/>
  <c r="Q27" i="84"/>
  <c r="Q26" i="84"/>
  <c r="Q25" i="84"/>
  <c r="W24" i="84"/>
  <c r="V24" i="84"/>
  <c r="U24" i="84"/>
  <c r="T24" i="84"/>
  <c r="S24" i="84"/>
  <c r="W17" i="84"/>
  <c r="V17" i="84"/>
  <c r="U17" i="84"/>
  <c r="T17" i="84"/>
  <c r="S17" i="84"/>
  <c r="W13" i="84"/>
  <c r="V13" i="84"/>
  <c r="U13" i="84"/>
  <c r="T13" i="84"/>
  <c r="S13" i="84"/>
  <c r="O52" i="83"/>
  <c r="N52" i="83"/>
  <c r="O51" i="83"/>
  <c r="N51" i="83"/>
  <c r="O50" i="83"/>
  <c r="N50" i="83"/>
  <c r="O49" i="83"/>
  <c r="N49" i="83"/>
  <c r="O48" i="83"/>
  <c r="N48" i="83"/>
  <c r="O47" i="83"/>
  <c r="N47" i="83"/>
  <c r="O46" i="83"/>
  <c r="N46" i="83"/>
  <c r="O45" i="83"/>
  <c r="N45" i="83"/>
  <c r="O44" i="83"/>
  <c r="N44" i="83"/>
  <c r="O43" i="83"/>
  <c r="N43" i="83"/>
  <c r="P19" i="83"/>
  <c r="O19" i="83"/>
  <c r="N19" i="83"/>
  <c r="P18" i="83"/>
  <c r="O18" i="83"/>
  <c r="N18" i="83"/>
  <c r="P17" i="83"/>
  <c r="O17" i="83"/>
  <c r="N17" i="83"/>
  <c r="P16" i="83"/>
  <c r="O16" i="83"/>
  <c r="N16" i="83"/>
  <c r="P15" i="83"/>
  <c r="O15" i="83"/>
  <c r="N15" i="83"/>
  <c r="P14" i="83"/>
  <c r="O14" i="83"/>
  <c r="N14" i="83"/>
  <c r="P13" i="83"/>
  <c r="O13" i="83"/>
  <c r="N13" i="83"/>
  <c r="P12" i="83"/>
  <c r="O12" i="83"/>
  <c r="N12" i="83"/>
  <c r="P11" i="83"/>
  <c r="O11" i="83"/>
  <c r="N11" i="83"/>
  <c r="P10" i="83"/>
  <c r="O10" i="83"/>
  <c r="N10" i="83"/>
  <c r="AD40" i="90" l="1"/>
  <c r="AD44" i="90"/>
  <c r="C34" i="79"/>
  <c r="C38" i="79"/>
  <c r="C40" i="79"/>
  <c r="AD20" i="90"/>
  <c r="AD83" i="90"/>
  <c r="Q17" i="84"/>
  <c r="C37" i="79"/>
  <c r="Q13" i="84"/>
  <c r="G12" i="84"/>
  <c r="AD81" i="90"/>
  <c r="G23" i="85"/>
  <c r="G12" i="85"/>
  <c r="H23" i="84"/>
  <c r="E30" i="177"/>
  <c r="C46" i="79"/>
  <c r="AD43" i="90"/>
  <c r="H23" i="85"/>
  <c r="K23" i="85"/>
  <c r="H12" i="85"/>
  <c r="K12" i="85"/>
  <c r="H12" i="84"/>
  <c r="E19" i="177"/>
  <c r="G23" i="84"/>
  <c r="AD41" i="90"/>
  <c r="AD67" i="90"/>
  <c r="AD79" i="90"/>
  <c r="F23" i="85"/>
  <c r="I23" i="85"/>
  <c r="L23" i="85"/>
  <c r="F12" i="85"/>
  <c r="I12" i="85"/>
  <c r="C39" i="79"/>
  <c r="C43" i="79"/>
  <c r="C45" i="79"/>
  <c r="F12" i="84"/>
  <c r="F23" i="84"/>
  <c r="F30" i="177"/>
  <c r="X47" i="89"/>
  <c r="X46" i="89"/>
  <c r="X44" i="89"/>
  <c r="X41" i="89"/>
  <c r="X40" i="89"/>
  <c r="X38" i="89"/>
  <c r="X35" i="89"/>
  <c r="X34" i="89"/>
  <c r="X32" i="89"/>
  <c r="X31" i="89"/>
  <c r="X26" i="89"/>
  <c r="X25" i="89"/>
  <c r="X23" i="89"/>
  <c r="X22" i="89"/>
  <c r="X20" i="89"/>
  <c r="X19" i="89"/>
  <c r="X17" i="89"/>
  <c r="X16" i="89"/>
  <c r="X14" i="89"/>
  <c r="X13" i="89"/>
  <c r="X11" i="89"/>
  <c r="X10" i="89"/>
  <c r="E23" i="85"/>
  <c r="G30" i="177"/>
  <c r="J23" i="85"/>
  <c r="H30" i="177"/>
  <c r="E12" i="85"/>
  <c r="G19" i="177"/>
  <c r="J12" i="85"/>
  <c r="AD37" i="90"/>
  <c r="AD38" i="90"/>
  <c r="AD87" i="90"/>
  <c r="AD28" i="90"/>
  <c r="AD29" i="90"/>
  <c r="AD25" i="90"/>
  <c r="AD26" i="90"/>
  <c r="AD22" i="90"/>
  <c r="AD23" i="90"/>
  <c r="X37" i="89"/>
  <c r="E12" i="84"/>
  <c r="J21" i="84"/>
  <c r="E23" i="84"/>
  <c r="F25" i="84"/>
  <c r="Q12" i="88"/>
  <c r="AC12" i="87"/>
  <c r="AC13" i="87"/>
  <c r="AC14" i="87"/>
  <c r="AC15" i="87"/>
  <c r="AC16" i="87"/>
  <c r="AC17" i="87"/>
  <c r="AC18" i="87"/>
  <c r="AC11" i="87"/>
  <c r="W19" i="86"/>
  <c r="W18" i="86"/>
  <c r="W17" i="86"/>
  <c r="W16" i="86"/>
  <c r="W15" i="86"/>
  <c r="W14" i="86"/>
  <c r="W13" i="86"/>
  <c r="W12" i="86"/>
  <c r="W11" i="86"/>
  <c r="W10" i="86"/>
  <c r="W32" i="86"/>
  <c r="W31" i="86"/>
  <c r="W30" i="86"/>
  <c r="W29" i="86"/>
  <c r="W28" i="86"/>
  <c r="W27" i="86"/>
  <c r="W26" i="86"/>
  <c r="W25" i="86"/>
  <c r="W24" i="86"/>
  <c r="W23" i="86"/>
  <c r="T38" i="85"/>
  <c r="T41" i="85"/>
  <c r="T33" i="85"/>
  <c r="L46" i="83"/>
  <c r="L50" i="83"/>
  <c r="L52" i="83"/>
  <c r="L51" i="83"/>
  <c r="AD19" i="90"/>
  <c r="AD65" i="90"/>
  <c r="AD70" i="90"/>
  <c r="AD71" i="90"/>
  <c r="AD52" i="90"/>
  <c r="AD55" i="90"/>
  <c r="AD56" i="90"/>
  <c r="AD62" i="90"/>
  <c r="M21" i="85"/>
  <c r="AD42" i="90"/>
  <c r="AD24" i="90"/>
  <c r="AD15" i="90"/>
  <c r="X79" i="89"/>
  <c r="AC20" i="87"/>
  <c r="AC25" i="87"/>
  <c r="AC26" i="87"/>
  <c r="AC27" i="87"/>
  <c r="AC28" i="87"/>
  <c r="AC29" i="87"/>
  <c r="AC30" i="87"/>
  <c r="AC31" i="87"/>
  <c r="AC32" i="87"/>
  <c r="L10" i="85"/>
  <c r="AD85" i="90"/>
  <c r="I23" i="84"/>
  <c r="I10" i="84"/>
  <c r="T17" i="85"/>
  <c r="Q42" i="84"/>
  <c r="Q38" i="84"/>
  <c r="L43" i="83"/>
  <c r="L44" i="83"/>
  <c r="L47" i="83"/>
  <c r="L48" i="83"/>
  <c r="L49" i="83"/>
  <c r="L16" i="83"/>
  <c r="X94" i="89"/>
  <c r="X90" i="89"/>
  <c r="X86" i="89"/>
  <c r="X70" i="89"/>
  <c r="L10" i="83"/>
  <c r="L12" i="83"/>
  <c r="L14" i="83"/>
  <c r="L18" i="83"/>
  <c r="AC19" i="87"/>
  <c r="AC24" i="87"/>
  <c r="AC33" i="87"/>
  <c r="Q18" i="88"/>
  <c r="L11" i="83"/>
  <c r="L13" i="83"/>
  <c r="L15" i="83"/>
  <c r="L17" i="83"/>
  <c r="L19" i="83"/>
  <c r="L45" i="83"/>
  <c r="Q24" i="84"/>
  <c r="Q28" i="84"/>
  <c r="Q30" i="88"/>
  <c r="X91" i="89"/>
  <c r="X87" i="89"/>
  <c r="X82" i="89"/>
  <c r="X74" i="89"/>
  <c r="X67" i="89"/>
  <c r="AD10" i="90"/>
  <c r="AD53" i="90"/>
  <c r="AD58" i="90"/>
  <c r="AD59" i="90"/>
  <c r="AD61" i="90"/>
  <c r="AD64" i="90"/>
  <c r="AD68" i="90"/>
  <c r="AD73" i="90"/>
  <c r="AD74" i="90"/>
  <c r="AD76" i="90"/>
  <c r="AD77" i="90"/>
  <c r="AD80" i="90"/>
  <c r="AD82" i="90"/>
  <c r="AD84" i="90"/>
  <c r="AD86" i="90"/>
  <c r="AD88" i="90"/>
  <c r="X80" i="89"/>
  <c r="X77" i="89"/>
  <c r="X64" i="89"/>
  <c r="X83" i="89"/>
  <c r="X71" i="89"/>
  <c r="X92" i="89"/>
  <c r="X88" i="89"/>
  <c r="X76" i="89"/>
  <c r="X68" i="89"/>
  <c r="X65" i="89"/>
  <c r="X93" i="89"/>
  <c r="X89" i="89"/>
  <c r="X85" i="89"/>
  <c r="X73" i="89"/>
  <c r="K95" i="89"/>
  <c r="K61" i="89"/>
  <c r="T24" i="85"/>
  <c r="T34" i="85"/>
  <c r="T39" i="85"/>
  <c r="T42" i="85"/>
  <c r="T40" i="85"/>
  <c r="T13" i="85"/>
  <c r="T28" i="85"/>
  <c r="Q23" i="88"/>
  <c r="Q31" i="88"/>
  <c r="Q24" i="88"/>
  <c r="Q13" i="88"/>
  <c r="Q35" i="88"/>
  <c r="Q25" i="88"/>
  <c r="Q19" i="88"/>
  <c r="Q14" i="88"/>
  <c r="Q10" i="88"/>
  <c r="Q9" i="88"/>
  <c r="Q20" i="88"/>
  <c r="Q15" i="88"/>
  <c r="Q11" i="88"/>
  <c r="Q22" i="84"/>
  <c r="Q40" i="84"/>
  <c r="Q39" i="84"/>
  <c r="Q41" i="84"/>
  <c r="Q33" i="84"/>
  <c r="Q34" i="84"/>
  <c r="G14" i="84" l="1"/>
  <c r="F14" i="84"/>
  <c r="E32" i="177"/>
  <c r="I25" i="84"/>
  <c r="E14" i="85"/>
  <c r="I14" i="85"/>
  <c r="I25" i="85"/>
  <c r="E21" i="177"/>
  <c r="H14" i="85"/>
  <c r="G14" i="85"/>
  <c r="E14" i="84"/>
  <c r="J14" i="85"/>
  <c r="H32" i="177"/>
  <c r="E25" i="85"/>
  <c r="F32" i="177"/>
  <c r="L25" i="85"/>
  <c r="G25" i="84"/>
  <c r="K14" i="85"/>
  <c r="H25" i="85"/>
  <c r="H25" i="84"/>
  <c r="E25" i="84"/>
  <c r="G21" i="177"/>
  <c r="J25" i="85"/>
  <c r="F14" i="85"/>
  <c r="F25" i="85"/>
  <c r="H14" i="84"/>
  <c r="K25" i="85"/>
  <c r="G25" i="85"/>
  <c r="J10" i="84"/>
  <c r="F19" i="177"/>
  <c r="L12" i="85"/>
  <c r="H19" i="177"/>
  <c r="G32" i="177"/>
  <c r="J30" i="177"/>
  <c r="E34" i="177"/>
  <c r="F30" i="84"/>
  <c r="J23" i="84"/>
  <c r="AD12" i="90"/>
  <c r="K28" i="89"/>
  <c r="M10" i="85"/>
  <c r="I12" i="84"/>
  <c r="E30" i="84" l="1"/>
  <c r="G34" i="177"/>
  <c r="H30" i="84"/>
  <c r="E23" i="177"/>
  <c r="G12" i="176" s="1"/>
  <c r="E30" i="85"/>
  <c r="L14" i="85"/>
  <c r="E35" i="84"/>
  <c r="J32" i="177"/>
  <c r="F30" i="85"/>
  <c r="K30" i="85"/>
  <c r="F34" i="177"/>
  <c r="J30" i="85"/>
  <c r="H30" i="85"/>
  <c r="I30" i="85"/>
  <c r="M12" i="85"/>
  <c r="F21" i="177"/>
  <c r="J25" i="84"/>
  <c r="G30" i="84"/>
  <c r="G23" i="177"/>
  <c r="I12" i="176" s="1"/>
  <c r="H34" i="177"/>
  <c r="G30" i="85"/>
  <c r="F35" i="84"/>
  <c r="J19" i="177"/>
  <c r="H21" i="177"/>
  <c r="I14" i="84"/>
  <c r="J12" i="84"/>
  <c r="M23" i="85"/>
  <c r="M25" i="85"/>
  <c r="G35" i="84" l="1"/>
  <c r="J34" i="177"/>
  <c r="I35" i="85"/>
  <c r="L30" i="85"/>
  <c r="M14" i="85"/>
  <c r="E39" i="177"/>
  <c r="G35" i="85"/>
  <c r="J35" i="85"/>
  <c r="F35" i="85"/>
  <c r="E35" i="85"/>
  <c r="H23" i="177"/>
  <c r="J21" i="177"/>
  <c r="F23" i="177"/>
  <c r="H35" i="85"/>
  <c r="K35" i="85"/>
  <c r="H35" i="84"/>
  <c r="G39" i="177"/>
  <c r="J14" i="84"/>
  <c r="I30" i="84"/>
  <c r="M12" i="113"/>
  <c r="J12" i="176" l="1"/>
  <c r="H12" i="176"/>
  <c r="H39" i="177"/>
  <c r="H44" i="177" s="1"/>
  <c r="I21" i="176"/>
  <c r="G21" i="176"/>
  <c r="J23" i="177"/>
  <c r="F39" i="177"/>
  <c r="M30" i="85"/>
  <c r="L35" i="85"/>
  <c r="G44" i="177"/>
  <c r="E44" i="177"/>
  <c r="J30" i="84"/>
  <c r="I35" i="84"/>
  <c r="L12" i="176" l="1"/>
  <c r="J21" i="176"/>
  <c r="F44" i="177"/>
  <c r="H21" i="176"/>
  <c r="J39" i="177"/>
  <c r="M35" i="85"/>
  <c r="J35" i="84"/>
  <c r="F4" i="79"/>
  <c r="G4" i="79" s="1"/>
  <c r="E31" i="113" l="1"/>
  <c r="L21" i="176"/>
  <c r="J44" i="177"/>
  <c r="V819" i="37"/>
  <c r="U819" i="37"/>
  <c r="T819" i="37"/>
  <c r="K819" i="37"/>
  <c r="S818" i="37"/>
  <c r="Q818" i="37"/>
  <c r="R818" i="37" s="1"/>
  <c r="L818" i="37"/>
  <c r="S817" i="37"/>
  <c r="Q817" i="37"/>
  <c r="R817" i="37" s="1"/>
  <c r="L817" i="37"/>
  <c r="S816" i="37"/>
  <c r="Q816" i="37"/>
  <c r="R816" i="37" s="1"/>
  <c r="L816" i="37"/>
  <c r="S815" i="37"/>
  <c r="Q815" i="37"/>
  <c r="R815" i="37" s="1"/>
  <c r="L815" i="37"/>
  <c r="S814" i="37"/>
  <c r="Q814" i="37"/>
  <c r="R814" i="37" s="1"/>
  <c r="S813" i="37"/>
  <c r="Q813" i="37"/>
  <c r="R813" i="37" s="1"/>
  <c r="L813" i="37"/>
  <c r="S812" i="37"/>
  <c r="Q812" i="37"/>
  <c r="R812" i="37" s="1"/>
  <c r="L812" i="37"/>
  <c r="S811" i="37"/>
  <c r="Q811" i="37"/>
  <c r="R811" i="37" s="1"/>
  <c r="L811" i="37"/>
  <c r="S810" i="37"/>
  <c r="Q810" i="37"/>
  <c r="R810" i="37" s="1"/>
  <c r="L810" i="37"/>
  <c r="S809" i="37"/>
  <c r="Q809" i="37"/>
  <c r="R809" i="37" s="1"/>
  <c r="L809" i="37"/>
  <c r="S808" i="37"/>
  <c r="Q808" i="37"/>
  <c r="R808" i="37" s="1"/>
  <c r="L808" i="37"/>
  <c r="S807" i="37"/>
  <c r="Q807" i="37"/>
  <c r="R807" i="37" s="1"/>
  <c r="L807" i="37"/>
  <c r="S806" i="37"/>
  <c r="Q806" i="37"/>
  <c r="R806" i="37" s="1"/>
  <c r="L806" i="37"/>
  <c r="S805" i="37"/>
  <c r="Q805" i="37"/>
  <c r="R805" i="37" s="1"/>
  <c r="L805" i="37"/>
  <c r="S804" i="37"/>
  <c r="Q804" i="37"/>
  <c r="R804" i="37" s="1"/>
  <c r="L804" i="37"/>
  <c r="S803" i="37"/>
  <c r="Q803" i="37"/>
  <c r="R803" i="37" s="1"/>
  <c r="L803" i="37"/>
  <c r="S802" i="37"/>
  <c r="Q802" i="37"/>
  <c r="R802" i="37" s="1"/>
  <c r="L802" i="37"/>
  <c r="S801" i="37"/>
  <c r="Q801" i="37"/>
  <c r="R801" i="37" s="1"/>
  <c r="L801" i="37"/>
  <c r="S800" i="37"/>
  <c r="Q800" i="37"/>
  <c r="R800" i="37" s="1"/>
  <c r="L800" i="37"/>
  <c r="S799" i="37"/>
  <c r="Q799" i="37"/>
  <c r="R799" i="37" s="1"/>
  <c r="L799" i="37"/>
  <c r="S798" i="37"/>
  <c r="Q798" i="37"/>
  <c r="R798" i="37" s="1"/>
  <c r="L798" i="37"/>
  <c r="S797" i="37"/>
  <c r="Q797" i="37"/>
  <c r="R797" i="37" s="1"/>
  <c r="L797" i="37"/>
  <c r="S796" i="37"/>
  <c r="Q796" i="37"/>
  <c r="R796" i="37" s="1"/>
  <c r="L796" i="37"/>
  <c r="S795" i="37"/>
  <c r="Q795" i="37"/>
  <c r="R795" i="37" s="1"/>
  <c r="L795" i="37"/>
  <c r="S794" i="37"/>
  <c r="Q794" i="37"/>
  <c r="R794" i="37" s="1"/>
  <c r="L794" i="37"/>
  <c r="S793" i="37"/>
  <c r="Q793" i="37"/>
  <c r="R793" i="37" s="1"/>
  <c r="L793" i="37"/>
  <c r="S792" i="37"/>
  <c r="Q792" i="37"/>
  <c r="R792" i="37" s="1"/>
  <c r="L792" i="37"/>
  <c r="S791" i="37"/>
  <c r="Q791" i="37"/>
  <c r="R791" i="37" s="1"/>
  <c r="L791" i="37"/>
  <c r="S790" i="37"/>
  <c r="Q790" i="37"/>
  <c r="R790" i="37" s="1"/>
  <c r="L790" i="37"/>
  <c r="S789" i="37"/>
  <c r="Q789" i="37"/>
  <c r="R789" i="37" s="1"/>
  <c r="L789" i="37"/>
  <c r="S788" i="37"/>
  <c r="Q788" i="37"/>
  <c r="R788" i="37" s="1"/>
  <c r="L788" i="37"/>
  <c r="S787" i="37"/>
  <c r="Q787" i="37"/>
  <c r="R787" i="37" s="1"/>
  <c r="L787" i="37"/>
  <c r="S786" i="37"/>
  <c r="Q786" i="37"/>
  <c r="R786" i="37" s="1"/>
  <c r="L786" i="37"/>
  <c r="S785" i="37"/>
  <c r="Q785" i="37"/>
  <c r="R785" i="37" s="1"/>
  <c r="L785" i="37"/>
  <c r="S784" i="37"/>
  <c r="Q784" i="37"/>
  <c r="R784" i="37" s="1"/>
  <c r="L784" i="37"/>
  <c r="S783" i="37"/>
  <c r="Q783" i="37"/>
  <c r="R783" i="37" s="1"/>
  <c r="L783" i="37"/>
  <c r="S782" i="37"/>
  <c r="Q782" i="37"/>
  <c r="R782" i="37" s="1"/>
  <c r="L782" i="37"/>
  <c r="S781" i="37"/>
  <c r="Q781" i="37"/>
  <c r="R781" i="37" s="1"/>
  <c r="L781" i="37"/>
  <c r="S780" i="37"/>
  <c r="Q780" i="37"/>
  <c r="R780" i="37" s="1"/>
  <c r="L780" i="37"/>
  <c r="S779" i="37"/>
  <c r="Q779" i="37"/>
  <c r="R779" i="37" s="1"/>
  <c r="L779" i="37"/>
  <c r="S778" i="37"/>
  <c r="Q778" i="37"/>
  <c r="R778" i="37" s="1"/>
  <c r="L778" i="37"/>
  <c r="S777" i="37"/>
  <c r="Q777" i="37"/>
  <c r="R777" i="37" s="1"/>
  <c r="L777" i="37"/>
  <c r="S776" i="37"/>
  <c r="Q776" i="37"/>
  <c r="R776" i="37" s="1"/>
  <c r="L776" i="37"/>
  <c r="S775" i="37"/>
  <c r="Q775" i="37"/>
  <c r="R775" i="37" s="1"/>
  <c r="L775" i="37"/>
  <c r="S774" i="37"/>
  <c r="Q774" i="37"/>
  <c r="R774" i="37" s="1"/>
  <c r="L774" i="37"/>
  <c r="S773" i="37"/>
  <c r="Q773" i="37"/>
  <c r="R773" i="37" s="1"/>
  <c r="L773" i="37"/>
  <c r="S772" i="37"/>
  <c r="Q772" i="37"/>
  <c r="R772" i="37" s="1"/>
  <c r="L772" i="37"/>
  <c r="S771" i="37"/>
  <c r="Q771" i="37"/>
  <c r="R771" i="37" s="1"/>
  <c r="L771" i="37"/>
  <c r="S770" i="37"/>
  <c r="Q770" i="37"/>
  <c r="R770" i="37" s="1"/>
  <c r="L770" i="37"/>
  <c r="S769" i="37"/>
  <c r="R769" i="37"/>
  <c r="L769" i="37"/>
  <c r="S768" i="37"/>
  <c r="Q768" i="37"/>
  <c r="R768" i="37" s="1"/>
  <c r="L768" i="37"/>
  <c r="S767" i="37"/>
  <c r="Q767" i="37"/>
  <c r="R767" i="37" s="1"/>
  <c r="L767" i="37"/>
  <c r="S766" i="37"/>
  <c r="Q766" i="37"/>
  <c r="R766" i="37" s="1"/>
  <c r="L766" i="37"/>
  <c r="S765" i="37"/>
  <c r="Q765" i="37"/>
  <c r="R765" i="37" s="1"/>
  <c r="L765" i="37"/>
  <c r="S764" i="37"/>
  <c r="Q764" i="37"/>
  <c r="R764" i="37" s="1"/>
  <c r="L764" i="37"/>
  <c r="S763" i="37"/>
  <c r="Q763" i="37"/>
  <c r="R763" i="37" s="1"/>
  <c r="L763" i="37"/>
  <c r="S762" i="37"/>
  <c r="Q762" i="37"/>
  <c r="R762" i="37" s="1"/>
  <c r="L762" i="37"/>
  <c r="S761" i="37"/>
  <c r="Q761" i="37"/>
  <c r="R761" i="37" s="1"/>
  <c r="L761" i="37"/>
  <c r="S760" i="37"/>
  <c r="Q760" i="37"/>
  <c r="R760" i="37" s="1"/>
  <c r="L760" i="37"/>
  <c r="S759" i="37"/>
  <c r="Q759" i="37"/>
  <c r="R759" i="37" s="1"/>
  <c r="L759" i="37"/>
  <c r="S758" i="37"/>
  <c r="Q758" i="37"/>
  <c r="R758" i="37" s="1"/>
  <c r="L758" i="37"/>
  <c r="S757" i="37"/>
  <c r="Q757" i="37"/>
  <c r="R757" i="37" s="1"/>
  <c r="L757" i="37"/>
  <c r="S756" i="37"/>
  <c r="Q756" i="37"/>
  <c r="R756" i="37" s="1"/>
  <c r="L756" i="37"/>
  <c r="S755" i="37"/>
  <c r="Q755" i="37"/>
  <c r="R755" i="37" s="1"/>
  <c r="L755" i="37"/>
  <c r="S754" i="37"/>
  <c r="Q754" i="37"/>
  <c r="R754" i="37" s="1"/>
  <c r="L754" i="37"/>
  <c r="S753" i="37"/>
  <c r="Q753" i="37"/>
  <c r="R753" i="37" s="1"/>
  <c r="L753" i="37"/>
  <c r="S752" i="37"/>
  <c r="Q752" i="37"/>
  <c r="R752" i="37" s="1"/>
  <c r="L752" i="37"/>
  <c r="S751" i="37"/>
  <c r="Q751" i="37"/>
  <c r="R751" i="37" s="1"/>
  <c r="L751" i="37"/>
  <c r="S750" i="37"/>
  <c r="Q750" i="37"/>
  <c r="R750" i="37" s="1"/>
  <c r="L750" i="37"/>
  <c r="S749" i="37"/>
  <c r="Q749" i="37"/>
  <c r="R749" i="37" s="1"/>
  <c r="L749" i="37"/>
  <c r="S748" i="37"/>
  <c r="Q748" i="37"/>
  <c r="R748" i="37" s="1"/>
  <c r="L748" i="37"/>
  <c r="S747" i="37"/>
  <c r="Q747" i="37"/>
  <c r="R747" i="37" s="1"/>
  <c r="L747" i="37"/>
  <c r="S746" i="37"/>
  <c r="Q746" i="37"/>
  <c r="R746" i="37" s="1"/>
  <c r="L746" i="37"/>
  <c r="S745" i="37"/>
  <c r="Q745" i="37"/>
  <c r="R745" i="37" s="1"/>
  <c r="L745" i="37"/>
  <c r="S744" i="37"/>
  <c r="Q744" i="37"/>
  <c r="R744" i="37" s="1"/>
  <c r="L744" i="37"/>
  <c r="S743" i="37"/>
  <c r="Q743" i="37"/>
  <c r="R743" i="37" s="1"/>
  <c r="L743" i="37"/>
  <c r="S742" i="37"/>
  <c r="Q742" i="37"/>
  <c r="R742" i="37" s="1"/>
  <c r="L742" i="37"/>
  <c r="S741" i="37"/>
  <c r="Q741" i="37"/>
  <c r="R741" i="37" s="1"/>
  <c r="L741" i="37"/>
  <c r="S740" i="37"/>
  <c r="Q740" i="37"/>
  <c r="R740" i="37" s="1"/>
  <c r="L740" i="37"/>
  <c r="S739" i="37"/>
  <c r="Q739" i="37"/>
  <c r="R739" i="37" s="1"/>
  <c r="L739" i="37"/>
  <c r="S738" i="37"/>
  <c r="Q738" i="37"/>
  <c r="R738" i="37" s="1"/>
  <c r="L738" i="37"/>
  <c r="S737" i="37"/>
  <c r="Q737" i="37"/>
  <c r="R737" i="37" s="1"/>
  <c r="L737" i="37"/>
  <c r="S736" i="37"/>
  <c r="Q736" i="37"/>
  <c r="R736" i="37" s="1"/>
  <c r="L736" i="37"/>
  <c r="S735" i="37"/>
  <c r="Q735" i="37"/>
  <c r="R735" i="37" s="1"/>
  <c r="L735" i="37"/>
  <c r="S734" i="37"/>
  <c r="Q734" i="37"/>
  <c r="R734" i="37" s="1"/>
  <c r="L734" i="37"/>
  <c r="S733" i="37"/>
  <c r="Q733" i="37"/>
  <c r="R733" i="37" s="1"/>
  <c r="L733" i="37"/>
  <c r="S732" i="37"/>
  <c r="Q732" i="37"/>
  <c r="R732" i="37" s="1"/>
  <c r="L732" i="37"/>
  <c r="S731" i="37"/>
  <c r="Q731" i="37"/>
  <c r="R731" i="37" s="1"/>
  <c r="L731" i="37"/>
  <c r="S730" i="37"/>
  <c r="Q730" i="37"/>
  <c r="R730" i="37" s="1"/>
  <c r="L730" i="37"/>
  <c r="S729" i="37"/>
  <c r="Q729" i="37"/>
  <c r="R729" i="37" s="1"/>
  <c r="L729" i="37"/>
  <c r="S728" i="37"/>
  <c r="Q728" i="37"/>
  <c r="R728" i="37" s="1"/>
  <c r="L728" i="37"/>
  <c r="S727" i="37"/>
  <c r="Q727" i="37"/>
  <c r="R727" i="37" s="1"/>
  <c r="L727" i="37"/>
  <c r="S726" i="37"/>
  <c r="Q726" i="37"/>
  <c r="R726" i="37" s="1"/>
  <c r="L726" i="37"/>
  <c r="S725" i="37"/>
  <c r="Q725" i="37"/>
  <c r="R725" i="37" s="1"/>
  <c r="L725" i="37"/>
  <c r="S724" i="37"/>
  <c r="Q724" i="37"/>
  <c r="R724" i="37" s="1"/>
  <c r="L724" i="37"/>
  <c r="S723" i="37"/>
  <c r="Q723" i="37"/>
  <c r="R723" i="37" s="1"/>
  <c r="L723" i="37"/>
  <c r="S722" i="37"/>
  <c r="Q722" i="37"/>
  <c r="R722" i="37" s="1"/>
  <c r="L722" i="37"/>
  <c r="S721" i="37"/>
  <c r="Q721" i="37"/>
  <c r="R721" i="37" s="1"/>
  <c r="L721" i="37"/>
  <c r="S720" i="37"/>
  <c r="Q720" i="37"/>
  <c r="R720" i="37" s="1"/>
  <c r="L720" i="37"/>
  <c r="S719" i="37"/>
  <c r="Q719" i="37"/>
  <c r="R719" i="37" s="1"/>
  <c r="L719" i="37"/>
  <c r="S718" i="37"/>
  <c r="Q718" i="37"/>
  <c r="R718" i="37" s="1"/>
  <c r="L718" i="37"/>
  <c r="S717" i="37"/>
  <c r="Q717" i="37"/>
  <c r="R717" i="37" s="1"/>
  <c r="L717" i="37"/>
  <c r="S716" i="37"/>
  <c r="Q716" i="37"/>
  <c r="R716" i="37" s="1"/>
  <c r="L716" i="37"/>
  <c r="S715" i="37"/>
  <c r="Q715" i="37"/>
  <c r="R715" i="37" s="1"/>
  <c r="L715" i="37"/>
  <c r="S714" i="37"/>
  <c r="Q714" i="37"/>
  <c r="R714" i="37" s="1"/>
  <c r="L714" i="37"/>
  <c r="S713" i="37"/>
  <c r="Q713" i="37"/>
  <c r="R713" i="37" s="1"/>
  <c r="L713" i="37"/>
  <c r="S712" i="37"/>
  <c r="Q712" i="37"/>
  <c r="R712" i="37" s="1"/>
  <c r="L712" i="37"/>
  <c r="S711" i="37"/>
  <c r="Q711" i="37"/>
  <c r="R711" i="37" s="1"/>
  <c r="L711" i="37"/>
  <c r="S710" i="37"/>
  <c r="Q710" i="37"/>
  <c r="R710" i="37" s="1"/>
  <c r="L710" i="37"/>
  <c r="S709" i="37"/>
  <c r="Q709" i="37"/>
  <c r="R709" i="37" s="1"/>
  <c r="L709" i="37"/>
  <c r="S708" i="37"/>
  <c r="Q708" i="37"/>
  <c r="R708" i="37" s="1"/>
  <c r="L708" i="37"/>
  <c r="S707" i="37"/>
  <c r="Q707" i="37"/>
  <c r="R707" i="37" s="1"/>
  <c r="L707" i="37"/>
  <c r="S706" i="37"/>
  <c r="Q706" i="37"/>
  <c r="R706" i="37" s="1"/>
  <c r="L706" i="37"/>
  <c r="S705" i="37"/>
  <c r="Q705" i="37"/>
  <c r="R705" i="37" s="1"/>
  <c r="L705" i="37"/>
  <c r="S704" i="37"/>
  <c r="Q704" i="37"/>
  <c r="R704" i="37" s="1"/>
  <c r="L704" i="37"/>
  <c r="S703" i="37"/>
  <c r="Q703" i="37"/>
  <c r="R703" i="37" s="1"/>
  <c r="L703" i="37"/>
  <c r="S702" i="37"/>
  <c r="Q702" i="37"/>
  <c r="R702" i="37" s="1"/>
  <c r="L702" i="37"/>
  <c r="S701" i="37"/>
  <c r="Q701" i="37"/>
  <c r="R701" i="37" s="1"/>
  <c r="L701" i="37"/>
  <c r="S700" i="37"/>
  <c r="Q700" i="37"/>
  <c r="R700" i="37" s="1"/>
  <c r="L700" i="37"/>
  <c r="S699" i="37"/>
  <c r="Q699" i="37"/>
  <c r="R699" i="37" s="1"/>
  <c r="L699" i="37"/>
  <c r="S698" i="37"/>
  <c r="Q698" i="37"/>
  <c r="R698" i="37" s="1"/>
  <c r="L698" i="37"/>
  <c r="S697" i="37"/>
  <c r="Q697" i="37"/>
  <c r="R697" i="37" s="1"/>
  <c r="L697" i="37"/>
  <c r="S696" i="37"/>
  <c r="Q696" i="37"/>
  <c r="R696" i="37" s="1"/>
  <c r="L696" i="37"/>
  <c r="S695" i="37"/>
  <c r="Q695" i="37"/>
  <c r="R695" i="37" s="1"/>
  <c r="L695" i="37"/>
  <c r="S694" i="37"/>
  <c r="Q694" i="37"/>
  <c r="R694" i="37" s="1"/>
  <c r="L694" i="37"/>
  <c r="S693" i="37"/>
  <c r="Q693" i="37"/>
  <c r="R693" i="37" s="1"/>
  <c r="L693" i="37"/>
  <c r="S692" i="37"/>
  <c r="Q692" i="37"/>
  <c r="R692" i="37" s="1"/>
  <c r="L692" i="37"/>
  <c r="S691" i="37"/>
  <c r="Q691" i="37"/>
  <c r="R691" i="37" s="1"/>
  <c r="L691" i="37"/>
  <c r="S690" i="37"/>
  <c r="Q690" i="37"/>
  <c r="R690" i="37" s="1"/>
  <c r="L690" i="37"/>
  <c r="S689" i="37"/>
  <c r="Q689" i="37"/>
  <c r="R689" i="37" s="1"/>
  <c r="L689" i="37"/>
  <c r="S688" i="37"/>
  <c r="Q688" i="37"/>
  <c r="R688" i="37" s="1"/>
  <c r="L688" i="37"/>
  <c r="S687" i="37"/>
  <c r="Q687" i="37"/>
  <c r="R687" i="37" s="1"/>
  <c r="L687" i="37"/>
  <c r="S686" i="37"/>
  <c r="Q686" i="37"/>
  <c r="R686" i="37" s="1"/>
  <c r="L686" i="37"/>
  <c r="S685" i="37"/>
  <c r="Q685" i="37"/>
  <c r="R685" i="37" s="1"/>
  <c r="L685" i="37"/>
  <c r="S684" i="37"/>
  <c r="Q684" i="37"/>
  <c r="R684" i="37" s="1"/>
  <c r="L684" i="37"/>
  <c r="S683" i="37"/>
  <c r="Q683" i="37"/>
  <c r="R683" i="37" s="1"/>
  <c r="L683" i="37"/>
  <c r="S682" i="37"/>
  <c r="Q682" i="37"/>
  <c r="R682" i="37" s="1"/>
  <c r="L682" i="37"/>
  <c r="S681" i="37"/>
  <c r="Q681" i="37"/>
  <c r="R681" i="37" s="1"/>
  <c r="L681" i="37"/>
  <c r="S680" i="37"/>
  <c r="Q680" i="37"/>
  <c r="R680" i="37" s="1"/>
  <c r="L680" i="37"/>
  <c r="S679" i="37"/>
  <c r="Q679" i="37"/>
  <c r="R679" i="37" s="1"/>
  <c r="L679" i="37"/>
  <c r="S678" i="37"/>
  <c r="Q678" i="37"/>
  <c r="R678" i="37" s="1"/>
  <c r="L678" i="37"/>
  <c r="S677" i="37"/>
  <c r="Q677" i="37"/>
  <c r="R677" i="37" s="1"/>
  <c r="L677" i="37"/>
  <c r="S676" i="37"/>
  <c r="Q676" i="37"/>
  <c r="R676" i="37" s="1"/>
  <c r="L676" i="37"/>
  <c r="S675" i="37"/>
  <c r="Q675" i="37"/>
  <c r="R675" i="37" s="1"/>
  <c r="L675" i="37"/>
  <c r="S674" i="37"/>
  <c r="Q674" i="37"/>
  <c r="R674" i="37" s="1"/>
  <c r="L674" i="37"/>
  <c r="S673" i="37"/>
  <c r="Q673" i="37"/>
  <c r="R673" i="37" s="1"/>
  <c r="L673" i="37"/>
  <c r="S672" i="37"/>
  <c r="Q672" i="37"/>
  <c r="R672" i="37" s="1"/>
  <c r="L672" i="37"/>
  <c r="S671" i="37"/>
  <c r="Q671" i="37"/>
  <c r="R671" i="37" s="1"/>
  <c r="L671" i="37"/>
  <c r="S670" i="37"/>
  <c r="Q670" i="37"/>
  <c r="R670" i="37" s="1"/>
  <c r="L670" i="37"/>
  <c r="S669" i="37"/>
  <c r="R669" i="37"/>
  <c r="L669" i="37"/>
  <c r="S668" i="37"/>
  <c r="Q668" i="37"/>
  <c r="R668" i="37" s="1"/>
  <c r="L668" i="37"/>
  <c r="S667" i="37"/>
  <c r="Q667" i="37"/>
  <c r="R667" i="37" s="1"/>
  <c r="L667" i="37"/>
  <c r="S666" i="37"/>
  <c r="Q666" i="37"/>
  <c r="R666" i="37" s="1"/>
  <c r="L666" i="37"/>
  <c r="S665" i="37"/>
  <c r="Q665" i="37"/>
  <c r="R665" i="37" s="1"/>
  <c r="L665" i="37"/>
  <c r="S664" i="37"/>
  <c r="Q664" i="37"/>
  <c r="R664" i="37" s="1"/>
  <c r="L664" i="37"/>
  <c r="S663" i="37"/>
  <c r="Q663" i="37"/>
  <c r="R663" i="37" s="1"/>
  <c r="L663" i="37"/>
  <c r="S662" i="37"/>
  <c r="Q662" i="37"/>
  <c r="R662" i="37" s="1"/>
  <c r="L662" i="37"/>
  <c r="S661" i="37"/>
  <c r="Q661" i="37"/>
  <c r="R661" i="37" s="1"/>
  <c r="L661" i="37"/>
  <c r="S660" i="37"/>
  <c r="Q660" i="37"/>
  <c r="R660" i="37" s="1"/>
  <c r="L660" i="37"/>
  <c r="S659" i="37"/>
  <c r="Q659" i="37"/>
  <c r="R659" i="37" s="1"/>
  <c r="L659" i="37"/>
  <c r="S658" i="37"/>
  <c r="Q658" i="37"/>
  <c r="R658" i="37" s="1"/>
  <c r="L658" i="37"/>
  <c r="S657" i="37"/>
  <c r="Q657" i="37"/>
  <c r="R657" i="37" s="1"/>
  <c r="L657" i="37"/>
  <c r="S656" i="37"/>
  <c r="Q656" i="37"/>
  <c r="R656" i="37" s="1"/>
  <c r="L656" i="37"/>
  <c r="S655" i="37"/>
  <c r="Q655" i="37"/>
  <c r="R655" i="37" s="1"/>
  <c r="L655" i="37"/>
  <c r="S654" i="37"/>
  <c r="Q654" i="37"/>
  <c r="R654" i="37" s="1"/>
  <c r="L654" i="37"/>
  <c r="S653" i="37"/>
  <c r="Q653" i="37"/>
  <c r="R653" i="37" s="1"/>
  <c r="L653" i="37"/>
  <c r="S652" i="37"/>
  <c r="Q652" i="37"/>
  <c r="R652" i="37" s="1"/>
  <c r="L652" i="37"/>
  <c r="S651" i="37"/>
  <c r="Q651" i="37"/>
  <c r="R651" i="37" s="1"/>
  <c r="L651" i="37"/>
  <c r="S650" i="37"/>
  <c r="Q650" i="37"/>
  <c r="R650" i="37" s="1"/>
  <c r="L650" i="37"/>
  <c r="S649" i="37"/>
  <c r="Q649" i="37"/>
  <c r="R649" i="37" s="1"/>
  <c r="L649" i="37"/>
  <c r="S648" i="37"/>
  <c r="Q648" i="37"/>
  <c r="R648" i="37" s="1"/>
  <c r="L648" i="37"/>
  <c r="S647" i="37"/>
  <c r="Q647" i="37"/>
  <c r="R647" i="37" s="1"/>
  <c r="L647" i="37"/>
  <c r="S646" i="37"/>
  <c r="Q646" i="37"/>
  <c r="R646" i="37" s="1"/>
  <c r="L646" i="37"/>
  <c r="S645" i="37"/>
  <c r="Q645" i="37"/>
  <c r="R645" i="37" s="1"/>
  <c r="L645" i="37"/>
  <c r="S644" i="37"/>
  <c r="Q644" i="37"/>
  <c r="R644" i="37" s="1"/>
  <c r="L644" i="37"/>
  <c r="S643" i="37"/>
  <c r="Q643" i="37"/>
  <c r="R643" i="37" s="1"/>
  <c r="L643" i="37"/>
  <c r="S642" i="37"/>
  <c r="Q642" i="37"/>
  <c r="R642" i="37" s="1"/>
  <c r="L642" i="37"/>
  <c r="S641" i="37"/>
  <c r="Q641" i="37"/>
  <c r="R641" i="37" s="1"/>
  <c r="L641" i="37"/>
  <c r="S640" i="37"/>
  <c r="Q640" i="37"/>
  <c r="R640" i="37" s="1"/>
  <c r="L640" i="37"/>
  <c r="S639" i="37"/>
  <c r="Q639" i="37"/>
  <c r="R639" i="37" s="1"/>
  <c r="L639" i="37"/>
  <c r="S638" i="37"/>
  <c r="Q638" i="37"/>
  <c r="R638" i="37" s="1"/>
  <c r="L638" i="37"/>
  <c r="S637" i="37"/>
  <c r="Q637" i="37"/>
  <c r="R637" i="37" s="1"/>
  <c r="L637" i="37"/>
  <c r="S636" i="37"/>
  <c r="Q636" i="37"/>
  <c r="R636" i="37" s="1"/>
  <c r="L636" i="37"/>
  <c r="S635" i="37"/>
  <c r="Q635" i="37"/>
  <c r="R635" i="37" s="1"/>
  <c r="L635" i="37"/>
  <c r="S634" i="37"/>
  <c r="Q634" i="37"/>
  <c r="R634" i="37" s="1"/>
  <c r="L634" i="37"/>
  <c r="S633" i="37"/>
  <c r="Q633" i="37"/>
  <c r="R633" i="37" s="1"/>
  <c r="L633" i="37"/>
  <c r="S632" i="37"/>
  <c r="Q632" i="37"/>
  <c r="R632" i="37" s="1"/>
  <c r="L632" i="37"/>
  <c r="S631" i="37"/>
  <c r="Q631" i="37"/>
  <c r="R631" i="37" s="1"/>
  <c r="L631" i="37"/>
  <c r="S630" i="37"/>
  <c r="Q630" i="37"/>
  <c r="R630" i="37" s="1"/>
  <c r="L630" i="37"/>
  <c r="S629" i="37"/>
  <c r="Q629" i="37"/>
  <c r="R629" i="37" s="1"/>
  <c r="L629" i="37"/>
  <c r="S628" i="37"/>
  <c r="Q628" i="37"/>
  <c r="R628" i="37" s="1"/>
  <c r="L628" i="37"/>
  <c r="S627" i="37"/>
  <c r="Q627" i="37"/>
  <c r="R627" i="37" s="1"/>
  <c r="L627" i="37"/>
  <c r="S626" i="37"/>
  <c r="Q626" i="37"/>
  <c r="R626" i="37" s="1"/>
  <c r="L626" i="37"/>
  <c r="S625" i="37"/>
  <c r="Q625" i="37"/>
  <c r="R625" i="37" s="1"/>
  <c r="L625" i="37"/>
  <c r="S624" i="37"/>
  <c r="Q624" i="37"/>
  <c r="R624" i="37" s="1"/>
  <c r="L624" i="37"/>
  <c r="S623" i="37"/>
  <c r="Q623" i="37"/>
  <c r="R623" i="37" s="1"/>
  <c r="L623" i="37"/>
  <c r="S622" i="37"/>
  <c r="Q622" i="37"/>
  <c r="R622" i="37" s="1"/>
  <c r="L622" i="37"/>
  <c r="S621" i="37"/>
  <c r="Q621" i="37"/>
  <c r="R621" i="37" s="1"/>
  <c r="L621" i="37"/>
  <c r="S620" i="37"/>
  <c r="Q620" i="37"/>
  <c r="R620" i="37" s="1"/>
  <c r="L620" i="37"/>
  <c r="V616" i="37"/>
  <c r="U616" i="37"/>
  <c r="S614" i="37"/>
  <c r="Q614" i="37"/>
  <c r="R614" i="37" s="1"/>
  <c r="L614" i="37"/>
  <c r="S613" i="37"/>
  <c r="Q613" i="37"/>
  <c r="R613" i="37" s="1"/>
  <c r="L613" i="37"/>
  <c r="S612" i="37"/>
  <c r="Q612" i="37"/>
  <c r="R612" i="37" s="1"/>
  <c r="L612" i="37"/>
  <c r="S611" i="37"/>
  <c r="Q611" i="37"/>
  <c r="R611" i="37" s="1"/>
  <c r="L611" i="37"/>
  <c r="S610" i="37"/>
  <c r="Q610" i="37"/>
  <c r="R610" i="37" s="1"/>
  <c r="L610" i="37"/>
  <c r="S609" i="37"/>
  <c r="Q609" i="37"/>
  <c r="R609" i="37" s="1"/>
  <c r="L609" i="37"/>
  <c r="S608" i="37"/>
  <c r="Q608" i="37"/>
  <c r="R608" i="37" s="1"/>
  <c r="L608" i="37"/>
  <c r="S607" i="37"/>
  <c r="Q607" i="37"/>
  <c r="R607" i="37" s="1"/>
  <c r="L607" i="37"/>
  <c r="S606" i="37"/>
  <c r="Q606" i="37"/>
  <c r="R606" i="37" s="1"/>
  <c r="L606" i="37"/>
  <c r="S605" i="37"/>
  <c r="Q605" i="37"/>
  <c r="R605" i="37" s="1"/>
  <c r="L605" i="37"/>
  <c r="S604" i="37"/>
  <c r="Q604" i="37"/>
  <c r="R604" i="37" s="1"/>
  <c r="L604" i="37"/>
  <c r="S603" i="37"/>
  <c r="Q603" i="37"/>
  <c r="R603" i="37" s="1"/>
  <c r="L603" i="37"/>
  <c r="S602" i="37"/>
  <c r="Q602" i="37"/>
  <c r="R602" i="37" s="1"/>
  <c r="L602" i="37"/>
  <c r="S601" i="37"/>
  <c r="Q601" i="37"/>
  <c r="R601" i="37" s="1"/>
  <c r="L601" i="37"/>
  <c r="S600" i="37"/>
  <c r="Q600" i="37"/>
  <c r="R600" i="37" s="1"/>
  <c r="L600" i="37"/>
  <c r="S599" i="37"/>
  <c r="Q599" i="37"/>
  <c r="R599" i="37" s="1"/>
  <c r="L599" i="37"/>
  <c r="S598" i="37"/>
  <c r="Q598" i="37"/>
  <c r="R598" i="37" s="1"/>
  <c r="L598" i="37"/>
  <c r="S597" i="37"/>
  <c r="Q597" i="37"/>
  <c r="R597" i="37" s="1"/>
  <c r="L597" i="37"/>
  <c r="S596" i="37"/>
  <c r="Q596" i="37"/>
  <c r="R596" i="37" s="1"/>
  <c r="L596" i="37"/>
  <c r="S595" i="37"/>
  <c r="Q595" i="37"/>
  <c r="R595" i="37" s="1"/>
  <c r="L595" i="37"/>
  <c r="S594" i="37"/>
  <c r="Q594" i="37"/>
  <c r="R594" i="37" s="1"/>
  <c r="L594" i="37"/>
  <c r="S593" i="37"/>
  <c r="Q593" i="37"/>
  <c r="R593" i="37" s="1"/>
  <c r="L593" i="37"/>
  <c r="S592" i="37"/>
  <c r="Q592" i="37"/>
  <c r="R592" i="37" s="1"/>
  <c r="L592" i="37"/>
  <c r="S591" i="37"/>
  <c r="Q591" i="37"/>
  <c r="R591" i="37" s="1"/>
  <c r="L591" i="37"/>
  <c r="S590" i="37"/>
  <c r="Q590" i="37"/>
  <c r="R590" i="37" s="1"/>
  <c r="L590" i="37"/>
  <c r="S589" i="37"/>
  <c r="Q589" i="37"/>
  <c r="R589" i="37" s="1"/>
  <c r="L589" i="37"/>
  <c r="S588" i="37"/>
  <c r="Q588" i="37"/>
  <c r="R588" i="37" s="1"/>
  <c r="L588" i="37"/>
  <c r="S587" i="37"/>
  <c r="Q587" i="37"/>
  <c r="R587" i="37" s="1"/>
  <c r="L587" i="37"/>
  <c r="S586" i="37"/>
  <c r="Q586" i="37"/>
  <c r="R586" i="37" s="1"/>
  <c r="L586" i="37"/>
  <c r="S585" i="37"/>
  <c r="Q585" i="37"/>
  <c r="R585" i="37" s="1"/>
  <c r="L585" i="37"/>
  <c r="S584" i="37"/>
  <c r="Q584" i="37"/>
  <c r="R584" i="37" s="1"/>
  <c r="L584" i="37"/>
  <c r="S583" i="37"/>
  <c r="Q583" i="37"/>
  <c r="R583" i="37" s="1"/>
  <c r="L583" i="37"/>
  <c r="S582" i="37"/>
  <c r="Q582" i="37"/>
  <c r="R582" i="37" s="1"/>
  <c r="L582" i="37"/>
  <c r="S581" i="37"/>
  <c r="Q581" i="37"/>
  <c r="R581" i="37" s="1"/>
  <c r="L581" i="37"/>
  <c r="S580" i="37"/>
  <c r="Q580" i="37"/>
  <c r="R580" i="37" s="1"/>
  <c r="L580" i="37"/>
  <c r="S579" i="37"/>
  <c r="Q579" i="37"/>
  <c r="R579" i="37" s="1"/>
  <c r="L579" i="37"/>
  <c r="S578" i="37"/>
  <c r="Q578" i="37"/>
  <c r="R578" i="37" s="1"/>
  <c r="L578" i="37"/>
  <c r="S577" i="37"/>
  <c r="Q577" i="37"/>
  <c r="R577" i="37" s="1"/>
  <c r="L577" i="37"/>
  <c r="S576" i="37"/>
  <c r="Q576" i="37"/>
  <c r="R576" i="37" s="1"/>
  <c r="L576" i="37"/>
  <c r="S575" i="37"/>
  <c r="Q575" i="37"/>
  <c r="R575" i="37" s="1"/>
  <c r="L575" i="37"/>
  <c r="S574" i="37"/>
  <c r="Q574" i="37"/>
  <c r="R574" i="37" s="1"/>
  <c r="L574" i="37"/>
  <c r="S573" i="37"/>
  <c r="Q573" i="37"/>
  <c r="R573" i="37" s="1"/>
  <c r="L573" i="37"/>
  <c r="S572" i="37"/>
  <c r="Q572" i="37"/>
  <c r="R572" i="37" s="1"/>
  <c r="L572" i="37"/>
  <c r="S571" i="37"/>
  <c r="Q571" i="37"/>
  <c r="R571" i="37" s="1"/>
  <c r="L571" i="37"/>
  <c r="S570" i="37"/>
  <c r="Q570" i="37"/>
  <c r="R570" i="37" s="1"/>
  <c r="L570" i="37"/>
  <c r="S569" i="37"/>
  <c r="Q569" i="37"/>
  <c r="R569" i="37" s="1"/>
  <c r="L569" i="37"/>
  <c r="S568" i="37"/>
  <c r="Q568" i="37"/>
  <c r="R568" i="37" s="1"/>
  <c r="L568" i="37"/>
  <c r="S567" i="37"/>
  <c r="Q567" i="37"/>
  <c r="R567" i="37" s="1"/>
  <c r="L567" i="37"/>
  <c r="S566" i="37"/>
  <c r="Q566" i="37"/>
  <c r="R566" i="37" s="1"/>
  <c r="L566" i="37"/>
  <c r="S565" i="37"/>
  <c r="Q565" i="37"/>
  <c r="R565" i="37" s="1"/>
  <c r="L565" i="37"/>
  <c r="S564" i="37"/>
  <c r="Q564" i="37"/>
  <c r="R564" i="37" s="1"/>
  <c r="L564" i="37"/>
  <c r="S563" i="37"/>
  <c r="Q563" i="37"/>
  <c r="R563" i="37" s="1"/>
  <c r="L563" i="37"/>
  <c r="S562" i="37"/>
  <c r="Q562" i="37"/>
  <c r="R562" i="37" s="1"/>
  <c r="L562" i="37"/>
  <c r="S561" i="37"/>
  <c r="Q561" i="37"/>
  <c r="R561" i="37" s="1"/>
  <c r="L561" i="37"/>
  <c r="S560" i="37"/>
  <c r="Q560" i="37"/>
  <c r="R560" i="37" s="1"/>
  <c r="L560" i="37"/>
  <c r="S559" i="37"/>
  <c r="Q559" i="37"/>
  <c r="R559" i="37" s="1"/>
  <c r="L559" i="37"/>
  <c r="S558" i="37"/>
  <c r="Q558" i="37"/>
  <c r="R558" i="37" s="1"/>
  <c r="L558" i="37"/>
  <c r="S557" i="37"/>
  <c r="Q557" i="37"/>
  <c r="R557" i="37" s="1"/>
  <c r="L557" i="37"/>
  <c r="S556" i="37"/>
  <c r="Q556" i="37"/>
  <c r="R556" i="37" s="1"/>
  <c r="L556" i="37"/>
  <c r="S555" i="37"/>
  <c r="Q555" i="37"/>
  <c r="R555" i="37" s="1"/>
  <c r="L555" i="37"/>
  <c r="S554" i="37"/>
  <c r="Q554" i="37"/>
  <c r="R554" i="37" s="1"/>
  <c r="L554" i="37"/>
  <c r="S553" i="37"/>
  <c r="Q553" i="37"/>
  <c r="R553" i="37" s="1"/>
  <c r="L553" i="37"/>
  <c r="S552" i="37"/>
  <c r="Q552" i="37"/>
  <c r="R552" i="37" s="1"/>
  <c r="L552" i="37"/>
  <c r="S551" i="37"/>
  <c r="Q551" i="37"/>
  <c r="R551" i="37" s="1"/>
  <c r="L551" i="37"/>
  <c r="S550" i="37"/>
  <c r="Q550" i="37"/>
  <c r="R550" i="37" s="1"/>
  <c r="L550" i="37"/>
  <c r="S549" i="37"/>
  <c r="Q549" i="37"/>
  <c r="R549" i="37" s="1"/>
  <c r="L549" i="37"/>
  <c r="S548" i="37"/>
  <c r="Q548" i="37"/>
  <c r="R548" i="37" s="1"/>
  <c r="L548" i="37"/>
  <c r="S547" i="37"/>
  <c r="Q547" i="37"/>
  <c r="R547" i="37" s="1"/>
  <c r="L547" i="37"/>
  <c r="S546" i="37"/>
  <c r="Q546" i="37"/>
  <c r="R546" i="37" s="1"/>
  <c r="L546" i="37"/>
  <c r="S545" i="37"/>
  <c r="Q545" i="37"/>
  <c r="R545" i="37" s="1"/>
  <c r="L545" i="37"/>
  <c r="S544" i="37"/>
  <c r="Q544" i="37"/>
  <c r="R544" i="37" s="1"/>
  <c r="L544" i="37"/>
  <c r="S543" i="37"/>
  <c r="Q543" i="37"/>
  <c r="R543" i="37" s="1"/>
  <c r="L543" i="37"/>
  <c r="S542" i="37"/>
  <c r="Q542" i="37"/>
  <c r="R542" i="37" s="1"/>
  <c r="L542" i="37"/>
  <c r="S541" i="37"/>
  <c r="Q541" i="37"/>
  <c r="R541" i="37" s="1"/>
  <c r="L541" i="37"/>
  <c r="S540" i="37"/>
  <c r="Q540" i="37"/>
  <c r="R540" i="37" s="1"/>
  <c r="L540" i="37"/>
  <c r="S539" i="37"/>
  <c r="Q539" i="37"/>
  <c r="R539" i="37" s="1"/>
  <c r="L539" i="37"/>
  <c r="S538" i="37"/>
  <c r="Q538" i="37"/>
  <c r="R538" i="37" s="1"/>
  <c r="L538" i="37"/>
  <c r="S537" i="37"/>
  <c r="Q537" i="37"/>
  <c r="R537" i="37" s="1"/>
  <c r="L537" i="37"/>
  <c r="S536" i="37"/>
  <c r="Q536" i="37"/>
  <c r="R536" i="37" s="1"/>
  <c r="L536" i="37"/>
  <c r="S535" i="37"/>
  <c r="Q535" i="37"/>
  <c r="R535" i="37" s="1"/>
  <c r="L535" i="37"/>
  <c r="S534" i="37"/>
  <c r="Q534" i="37"/>
  <c r="R534" i="37" s="1"/>
  <c r="L534" i="37"/>
  <c r="S533" i="37"/>
  <c r="Q533" i="37"/>
  <c r="R533" i="37" s="1"/>
  <c r="L533" i="37"/>
  <c r="S532" i="37"/>
  <c r="Q532" i="37"/>
  <c r="R532" i="37" s="1"/>
  <c r="L532" i="37"/>
  <c r="S531" i="37"/>
  <c r="Q531" i="37"/>
  <c r="R531" i="37" s="1"/>
  <c r="L531" i="37"/>
  <c r="S530" i="37"/>
  <c r="Q530" i="37"/>
  <c r="R530" i="37" s="1"/>
  <c r="L530" i="37"/>
  <c r="S529" i="37"/>
  <c r="Q529" i="37"/>
  <c r="R529" i="37" s="1"/>
  <c r="L529" i="37"/>
  <c r="S528" i="37"/>
  <c r="Q528" i="37"/>
  <c r="R528" i="37" s="1"/>
  <c r="L528" i="37"/>
  <c r="S527" i="37"/>
  <c r="Q527" i="37"/>
  <c r="R527" i="37" s="1"/>
  <c r="L527" i="37"/>
  <c r="S526" i="37"/>
  <c r="Q526" i="37"/>
  <c r="R526" i="37" s="1"/>
  <c r="L526" i="37"/>
  <c r="S525" i="37"/>
  <c r="Q525" i="37"/>
  <c r="R525" i="37" s="1"/>
  <c r="L525" i="37"/>
  <c r="S524" i="37"/>
  <c r="Q524" i="37"/>
  <c r="R524" i="37" s="1"/>
  <c r="L524" i="37"/>
  <c r="S523" i="37"/>
  <c r="Q523" i="37"/>
  <c r="R523" i="37" s="1"/>
  <c r="L523" i="37"/>
  <c r="S522" i="37"/>
  <c r="Q522" i="37"/>
  <c r="R522" i="37" s="1"/>
  <c r="L522" i="37"/>
  <c r="S521" i="37"/>
  <c r="Q521" i="37"/>
  <c r="R521" i="37" s="1"/>
  <c r="L521" i="37"/>
  <c r="S520" i="37"/>
  <c r="Q520" i="37"/>
  <c r="R520" i="37" s="1"/>
  <c r="L520" i="37"/>
  <c r="S519" i="37"/>
  <c r="Q519" i="37"/>
  <c r="R519" i="37" s="1"/>
  <c r="L519" i="37"/>
  <c r="S518" i="37"/>
  <c r="Q518" i="37"/>
  <c r="R518" i="37" s="1"/>
  <c r="L518" i="37"/>
  <c r="S517" i="37"/>
  <c r="Q517" i="37"/>
  <c r="R517" i="37" s="1"/>
  <c r="L517" i="37"/>
  <c r="S516" i="37"/>
  <c r="Q516" i="37"/>
  <c r="R516" i="37" s="1"/>
  <c r="L516" i="37"/>
  <c r="S515" i="37"/>
  <c r="Q515" i="37"/>
  <c r="R515" i="37" s="1"/>
  <c r="L515" i="37"/>
  <c r="S514" i="37"/>
  <c r="Q514" i="37"/>
  <c r="R514" i="37" s="1"/>
  <c r="L514" i="37"/>
  <c r="S513" i="37"/>
  <c r="Q513" i="37"/>
  <c r="R513" i="37" s="1"/>
  <c r="L513" i="37"/>
  <c r="S512" i="37"/>
  <c r="Q512" i="37"/>
  <c r="R512" i="37" s="1"/>
  <c r="L512" i="37"/>
  <c r="S511" i="37"/>
  <c r="Q511" i="37"/>
  <c r="R511" i="37" s="1"/>
  <c r="L511" i="37"/>
  <c r="S510" i="37"/>
  <c r="Q510" i="37"/>
  <c r="R510" i="37" s="1"/>
  <c r="L510" i="37"/>
  <c r="S509" i="37"/>
  <c r="Q509" i="37"/>
  <c r="R509" i="37" s="1"/>
  <c r="L509" i="37"/>
  <c r="S508" i="37"/>
  <c r="Q508" i="37"/>
  <c r="R508" i="37" s="1"/>
  <c r="L508" i="37"/>
  <c r="S507" i="37"/>
  <c r="Q507" i="37"/>
  <c r="R507" i="37" s="1"/>
  <c r="L507" i="37"/>
  <c r="S506" i="37"/>
  <c r="Q506" i="37"/>
  <c r="R506" i="37" s="1"/>
  <c r="L506" i="37"/>
  <c r="S505" i="37"/>
  <c r="Q505" i="37"/>
  <c r="R505" i="37" s="1"/>
  <c r="L505" i="37"/>
  <c r="S504" i="37"/>
  <c r="Q504" i="37"/>
  <c r="R504" i="37" s="1"/>
  <c r="L504" i="37"/>
  <c r="S503" i="37"/>
  <c r="Q503" i="37"/>
  <c r="R503" i="37" s="1"/>
  <c r="L503" i="37"/>
  <c r="S502" i="37"/>
  <c r="Q502" i="37"/>
  <c r="R502" i="37" s="1"/>
  <c r="L502" i="37"/>
  <c r="S501" i="37"/>
  <c r="Q501" i="37"/>
  <c r="R501" i="37" s="1"/>
  <c r="L501" i="37"/>
  <c r="S500" i="37"/>
  <c r="Q500" i="37"/>
  <c r="R500" i="37" s="1"/>
  <c r="L500" i="37"/>
  <c r="S499" i="37"/>
  <c r="Q499" i="37"/>
  <c r="R499" i="37" s="1"/>
  <c r="L499" i="37"/>
  <c r="S498" i="37"/>
  <c r="Q498" i="37"/>
  <c r="R498" i="37" s="1"/>
  <c r="L498" i="37"/>
  <c r="S497" i="37"/>
  <c r="Q497" i="37"/>
  <c r="R497" i="37" s="1"/>
  <c r="L497" i="37"/>
  <c r="S496" i="37"/>
  <c r="Q496" i="37"/>
  <c r="R496" i="37" s="1"/>
  <c r="L496" i="37"/>
  <c r="S495" i="37"/>
  <c r="Q495" i="37"/>
  <c r="R495" i="37" s="1"/>
  <c r="L495" i="37"/>
  <c r="S494" i="37"/>
  <c r="Q494" i="37"/>
  <c r="R494" i="37" s="1"/>
  <c r="L494" i="37"/>
  <c r="S493" i="37"/>
  <c r="Q493" i="37"/>
  <c r="R493" i="37" s="1"/>
  <c r="L493" i="37"/>
  <c r="S492" i="37"/>
  <c r="Q492" i="37"/>
  <c r="R492" i="37" s="1"/>
  <c r="L492" i="37"/>
  <c r="S491" i="37"/>
  <c r="Q491" i="37"/>
  <c r="R491" i="37" s="1"/>
  <c r="L491" i="37"/>
  <c r="S490" i="37"/>
  <c r="Q490" i="37"/>
  <c r="R490" i="37" s="1"/>
  <c r="L490" i="37"/>
  <c r="S489" i="37"/>
  <c r="Q489" i="37"/>
  <c r="R489" i="37" s="1"/>
  <c r="L489" i="37"/>
  <c r="S488" i="37"/>
  <c r="Q488" i="37"/>
  <c r="R488" i="37" s="1"/>
  <c r="L488" i="37"/>
  <c r="S487" i="37"/>
  <c r="Q487" i="37"/>
  <c r="R487" i="37" s="1"/>
  <c r="L487" i="37"/>
  <c r="S486" i="37"/>
  <c r="Q486" i="37"/>
  <c r="R486" i="37" s="1"/>
  <c r="L486" i="37"/>
  <c r="S485" i="37"/>
  <c r="Q485" i="37"/>
  <c r="R485" i="37" s="1"/>
  <c r="L485" i="37"/>
  <c r="S484" i="37"/>
  <c r="Q484" i="37"/>
  <c r="R484" i="37" s="1"/>
  <c r="L484" i="37"/>
  <c r="S483" i="37"/>
  <c r="Q483" i="37"/>
  <c r="R483" i="37" s="1"/>
  <c r="L483" i="37"/>
  <c r="S482" i="37"/>
  <c r="Q482" i="37"/>
  <c r="R482" i="37" s="1"/>
  <c r="L482" i="37"/>
  <c r="S481" i="37"/>
  <c r="Q481" i="37"/>
  <c r="R481" i="37" s="1"/>
  <c r="L481" i="37"/>
  <c r="S480" i="37"/>
  <c r="Q480" i="37"/>
  <c r="R480" i="37" s="1"/>
  <c r="L480" i="37"/>
  <c r="S479" i="37"/>
  <c r="Q479" i="37"/>
  <c r="R479" i="37" s="1"/>
  <c r="L479" i="37"/>
  <c r="S478" i="37"/>
  <c r="Q478" i="37"/>
  <c r="R478" i="37" s="1"/>
  <c r="L478" i="37"/>
  <c r="S477" i="37"/>
  <c r="Q477" i="37"/>
  <c r="R477" i="37" s="1"/>
  <c r="L477" i="37"/>
  <c r="S476" i="37"/>
  <c r="Q476" i="37"/>
  <c r="R476" i="37" s="1"/>
  <c r="L476" i="37"/>
  <c r="S475" i="37"/>
  <c r="Q475" i="37"/>
  <c r="R475" i="37" s="1"/>
  <c r="L475" i="37"/>
  <c r="S474" i="37"/>
  <c r="Q474" i="37"/>
  <c r="R474" i="37" s="1"/>
  <c r="L474" i="37"/>
  <c r="S473" i="37"/>
  <c r="Q473" i="37"/>
  <c r="R473" i="37" s="1"/>
  <c r="L473" i="37"/>
  <c r="S472" i="37"/>
  <c r="Q472" i="37"/>
  <c r="R472" i="37" s="1"/>
  <c r="L472" i="37"/>
  <c r="S471" i="37"/>
  <c r="Q471" i="37"/>
  <c r="R471" i="37" s="1"/>
  <c r="L471" i="37"/>
  <c r="S470" i="37"/>
  <c r="Q470" i="37"/>
  <c r="R470" i="37" s="1"/>
  <c r="L470" i="37"/>
  <c r="S469" i="37"/>
  <c r="Q469" i="37"/>
  <c r="R469" i="37" s="1"/>
  <c r="L469" i="37"/>
  <c r="S468" i="37"/>
  <c r="Q468" i="37"/>
  <c r="R468" i="37" s="1"/>
  <c r="L468" i="37"/>
  <c r="S467" i="37"/>
  <c r="Q467" i="37"/>
  <c r="R467" i="37" s="1"/>
  <c r="L467" i="37"/>
  <c r="S466" i="37"/>
  <c r="Q466" i="37"/>
  <c r="R466" i="37" s="1"/>
  <c r="L466" i="37"/>
  <c r="S465" i="37"/>
  <c r="Q465" i="37"/>
  <c r="R465" i="37" s="1"/>
  <c r="L465" i="37"/>
  <c r="S464" i="37"/>
  <c r="Q464" i="37"/>
  <c r="R464" i="37" s="1"/>
  <c r="L464" i="37"/>
  <c r="S463" i="37"/>
  <c r="Q463" i="37"/>
  <c r="R463" i="37" s="1"/>
  <c r="L463" i="37"/>
  <c r="S462" i="37"/>
  <c r="Q462" i="37"/>
  <c r="R462" i="37" s="1"/>
  <c r="L462" i="37"/>
  <c r="S461" i="37"/>
  <c r="Q461" i="37"/>
  <c r="R461" i="37" s="1"/>
  <c r="L461" i="37"/>
  <c r="S460" i="37"/>
  <c r="Q460" i="37"/>
  <c r="R460" i="37" s="1"/>
  <c r="L460" i="37"/>
  <c r="S459" i="37"/>
  <c r="Q459" i="37"/>
  <c r="R459" i="37" s="1"/>
  <c r="L459" i="37"/>
  <c r="S458" i="37"/>
  <c r="Q458" i="37"/>
  <c r="R458" i="37" s="1"/>
  <c r="L458" i="37"/>
  <c r="S457" i="37"/>
  <c r="Q457" i="37"/>
  <c r="R457" i="37" s="1"/>
  <c r="L457" i="37"/>
  <c r="S456" i="37"/>
  <c r="Q456" i="37"/>
  <c r="R456" i="37" s="1"/>
  <c r="L456" i="37"/>
  <c r="S455" i="37"/>
  <c r="Q455" i="37"/>
  <c r="R455" i="37" s="1"/>
  <c r="L455" i="37"/>
  <c r="S454" i="37"/>
  <c r="Q454" i="37"/>
  <c r="R454" i="37" s="1"/>
  <c r="L454" i="37"/>
  <c r="S453" i="37"/>
  <c r="Q453" i="37"/>
  <c r="R453" i="37" s="1"/>
  <c r="L453" i="37"/>
  <c r="S452" i="37"/>
  <c r="Q452" i="37"/>
  <c r="R452" i="37" s="1"/>
  <c r="L452" i="37"/>
  <c r="S451" i="37"/>
  <c r="Q451" i="37"/>
  <c r="R451" i="37" s="1"/>
  <c r="L451" i="37"/>
  <c r="S450" i="37"/>
  <c r="Q450" i="37"/>
  <c r="R450" i="37" s="1"/>
  <c r="L450" i="37"/>
  <c r="S449" i="37"/>
  <c r="Q449" i="37"/>
  <c r="R449" i="37" s="1"/>
  <c r="L449" i="37"/>
  <c r="S448" i="37"/>
  <c r="Q448" i="37"/>
  <c r="R448" i="37" s="1"/>
  <c r="L448" i="37"/>
  <c r="S447" i="37"/>
  <c r="Q447" i="37"/>
  <c r="R447" i="37" s="1"/>
  <c r="L447" i="37"/>
  <c r="S446" i="37"/>
  <c r="Q446" i="37"/>
  <c r="R446" i="37" s="1"/>
  <c r="L446" i="37"/>
  <c r="S445" i="37"/>
  <c r="Q445" i="37"/>
  <c r="R445" i="37" s="1"/>
  <c r="L445" i="37"/>
  <c r="S444" i="37"/>
  <c r="Q444" i="37"/>
  <c r="R444" i="37" s="1"/>
  <c r="S443" i="37"/>
  <c r="Q443" i="37"/>
  <c r="R443" i="37" s="1"/>
  <c r="S442" i="37"/>
  <c r="Q442" i="37"/>
  <c r="R442" i="37" s="1"/>
  <c r="S441" i="37"/>
  <c r="Q441" i="37"/>
  <c r="R441" i="37" s="1"/>
  <c r="S440" i="37"/>
  <c r="Q440" i="37"/>
  <c r="R440" i="37" s="1"/>
  <c r="S439" i="37"/>
  <c r="Q439" i="37"/>
  <c r="R439" i="37" s="1"/>
  <c r="S438" i="37"/>
  <c r="Q438" i="37"/>
  <c r="R438" i="37" s="1"/>
  <c r="S437" i="37"/>
  <c r="Q437" i="37"/>
  <c r="R437" i="37" s="1"/>
  <c r="S436" i="37"/>
  <c r="Q436" i="37"/>
  <c r="R436" i="37" s="1"/>
  <c r="S435" i="37"/>
  <c r="Q435" i="37"/>
  <c r="R435" i="37" s="1"/>
  <c r="S434" i="37"/>
  <c r="Q434" i="37"/>
  <c r="R434" i="37" s="1"/>
  <c r="S433" i="37"/>
  <c r="Q433" i="37"/>
  <c r="R433" i="37" s="1"/>
  <c r="S432" i="37"/>
  <c r="Q432" i="37"/>
  <c r="R432" i="37" s="1"/>
  <c r="S431" i="37"/>
  <c r="Q431" i="37"/>
  <c r="R431" i="37" s="1"/>
  <c r="S430" i="37"/>
  <c r="Q430" i="37"/>
  <c r="R430" i="37" s="1"/>
  <c r="S429" i="37"/>
  <c r="Q429" i="37"/>
  <c r="R429" i="37" s="1"/>
  <c r="S428" i="37"/>
  <c r="Q428" i="37"/>
  <c r="R428" i="37" s="1"/>
  <c r="S427" i="37"/>
  <c r="Q427" i="37"/>
  <c r="R427" i="37" s="1"/>
  <c r="S426" i="37"/>
  <c r="Q426" i="37"/>
  <c r="R426" i="37" s="1"/>
  <c r="S425" i="37"/>
  <c r="Q425" i="37"/>
  <c r="R425" i="37" s="1"/>
  <c r="S424" i="37"/>
  <c r="Q424" i="37"/>
  <c r="R424" i="37" s="1"/>
  <c r="S423" i="37"/>
  <c r="Q423" i="37"/>
  <c r="R423" i="37" s="1"/>
  <c r="S422" i="37"/>
  <c r="Q422" i="37"/>
  <c r="R422" i="37" s="1"/>
  <c r="S421" i="37"/>
  <c r="Q421" i="37"/>
  <c r="R421" i="37" s="1"/>
  <c r="S420" i="37"/>
  <c r="Q420" i="37"/>
  <c r="R420" i="37" s="1"/>
  <c r="S419" i="37"/>
  <c r="Q419" i="37"/>
  <c r="R419" i="37" s="1"/>
  <c r="S418" i="37"/>
  <c r="Q418" i="37"/>
  <c r="R418" i="37" s="1"/>
  <c r="S417" i="37"/>
  <c r="Q417" i="37"/>
  <c r="R417" i="37" s="1"/>
  <c r="V413" i="37"/>
  <c r="V821" i="37" s="1"/>
  <c r="U413" i="37"/>
  <c r="U821" i="37" s="1"/>
  <c r="T413" i="37"/>
  <c r="T821" i="37" s="1"/>
  <c r="K413" i="37"/>
  <c r="K821" i="37" s="1"/>
  <c r="J413" i="37"/>
  <c r="Q411" i="37"/>
  <c r="L411" i="37"/>
  <c r="Q410" i="37"/>
  <c r="L410" i="37"/>
  <c r="Q409" i="37"/>
  <c r="M409" i="37" s="1"/>
  <c r="L409" i="37"/>
  <c r="Q408" i="37"/>
  <c r="M408" i="37" s="1"/>
  <c r="L408" i="37"/>
  <c r="Q407" i="37"/>
  <c r="M407" i="37" s="1"/>
  <c r="L407" i="37"/>
  <c r="Q406" i="37"/>
  <c r="N406" i="37" s="1"/>
  <c r="L406" i="37"/>
  <c r="Q405" i="37"/>
  <c r="M405" i="37" s="1"/>
  <c r="L405" i="37"/>
  <c r="Q404" i="37"/>
  <c r="N404" i="37" s="1"/>
  <c r="L404" i="37"/>
  <c r="Q403" i="37"/>
  <c r="L403" i="37"/>
  <c r="Q402" i="37"/>
  <c r="M402" i="37" s="1"/>
  <c r="L402" i="37"/>
  <c r="Q401" i="37"/>
  <c r="M401" i="37" s="1"/>
  <c r="L401" i="37"/>
  <c r="Q400" i="37"/>
  <c r="M400" i="37" s="1"/>
  <c r="L400" i="37"/>
  <c r="Q399" i="37"/>
  <c r="M399" i="37" s="1"/>
  <c r="L399" i="37"/>
  <c r="Q398" i="37"/>
  <c r="L398" i="37"/>
  <c r="Q397" i="37"/>
  <c r="M397" i="37" s="1"/>
  <c r="L397" i="37"/>
  <c r="Q396" i="37"/>
  <c r="N396" i="37" s="1"/>
  <c r="L396" i="37"/>
  <c r="Q395" i="37"/>
  <c r="L395" i="37"/>
  <c r="Q394" i="37"/>
  <c r="M394" i="37" s="1"/>
  <c r="L394" i="37"/>
  <c r="Q393" i="37"/>
  <c r="M393" i="37" s="1"/>
  <c r="L393" i="37"/>
  <c r="Q392" i="37"/>
  <c r="L392" i="37"/>
  <c r="Q391" i="37"/>
  <c r="M391" i="37" s="1"/>
  <c r="L391" i="37"/>
  <c r="Q390" i="37"/>
  <c r="N390" i="37" s="1"/>
  <c r="L390" i="37"/>
  <c r="Q389" i="37"/>
  <c r="M389" i="37" s="1"/>
  <c r="L389" i="37"/>
  <c r="Q388" i="37"/>
  <c r="N388" i="37" s="1"/>
  <c r="L388" i="37"/>
  <c r="Q387" i="37"/>
  <c r="L387" i="37"/>
  <c r="Q386" i="37"/>
  <c r="M386" i="37" s="1"/>
  <c r="L386" i="37"/>
  <c r="Q385" i="37"/>
  <c r="M385" i="37" s="1"/>
  <c r="L385" i="37"/>
  <c r="Q384" i="37"/>
  <c r="M384" i="37" s="1"/>
  <c r="L384" i="37"/>
  <c r="Q383" i="37"/>
  <c r="M383" i="37" s="1"/>
  <c r="L383" i="37"/>
  <c r="Q382" i="37"/>
  <c r="N382" i="37" s="1"/>
  <c r="L382" i="37"/>
  <c r="Q381" i="37"/>
  <c r="M381" i="37" s="1"/>
  <c r="L381" i="37"/>
  <c r="Q380" i="37"/>
  <c r="L380" i="37"/>
  <c r="Q379" i="37"/>
  <c r="L379" i="37"/>
  <c r="Q378" i="37"/>
  <c r="L378" i="37"/>
  <c r="Q377" i="37"/>
  <c r="M377" i="37" s="1"/>
  <c r="L377" i="37"/>
  <c r="Q376" i="37"/>
  <c r="M376" i="37" s="1"/>
  <c r="L376" i="37"/>
  <c r="Q375" i="37"/>
  <c r="M375" i="37" s="1"/>
  <c r="L375" i="37"/>
  <c r="Q374" i="37"/>
  <c r="N374" i="37" s="1"/>
  <c r="L374" i="37"/>
  <c r="Q373" i="37"/>
  <c r="M373" i="37" s="1"/>
  <c r="L373" i="37"/>
  <c r="Q372" i="37"/>
  <c r="N372" i="37" s="1"/>
  <c r="L372" i="37"/>
  <c r="Q371" i="37"/>
  <c r="L371" i="37"/>
  <c r="Q370" i="37"/>
  <c r="M370" i="37" s="1"/>
  <c r="L370" i="37"/>
  <c r="Q369" i="37"/>
  <c r="M369" i="37" s="1"/>
  <c r="L369" i="37"/>
  <c r="Q368" i="37"/>
  <c r="M368" i="37" s="1"/>
  <c r="L368" i="37"/>
  <c r="Q367" i="37"/>
  <c r="M367" i="37" s="1"/>
  <c r="L367" i="37"/>
  <c r="Q366" i="37"/>
  <c r="N366" i="37" s="1"/>
  <c r="L366" i="37"/>
  <c r="Q365" i="37"/>
  <c r="M365" i="37" s="1"/>
  <c r="L365" i="37"/>
  <c r="Q364" i="37"/>
  <c r="N364" i="37" s="1"/>
  <c r="L364" i="37"/>
  <c r="Q363" i="37"/>
  <c r="L363" i="37"/>
  <c r="Q362" i="37"/>
  <c r="N362" i="37" s="1"/>
  <c r="L362" i="37"/>
  <c r="Q361" i="37"/>
  <c r="N361" i="37" s="1"/>
  <c r="L361" i="37"/>
  <c r="Q360" i="37"/>
  <c r="L360" i="37"/>
  <c r="Q359" i="37"/>
  <c r="L359" i="37"/>
  <c r="Q358" i="37"/>
  <c r="R358" i="37" s="1"/>
  <c r="S358" i="37" s="1"/>
  <c r="L358" i="37"/>
  <c r="Q357" i="37"/>
  <c r="R357" i="37" s="1"/>
  <c r="S357" i="37" s="1"/>
  <c r="L357" i="37"/>
  <c r="Q356" i="37"/>
  <c r="R356" i="37" s="1"/>
  <c r="S356" i="37" s="1"/>
  <c r="L356" i="37"/>
  <c r="Q355" i="37"/>
  <c r="R355" i="37" s="1"/>
  <c r="S355" i="37" s="1"/>
  <c r="L355" i="37"/>
  <c r="Q354" i="37"/>
  <c r="N354" i="37" s="1"/>
  <c r="L354" i="37"/>
  <c r="Q353" i="37"/>
  <c r="L353" i="37"/>
  <c r="Q352" i="37"/>
  <c r="L352" i="37"/>
  <c r="Q351" i="37"/>
  <c r="L351" i="37"/>
  <c r="Q350" i="37"/>
  <c r="R350" i="37" s="1"/>
  <c r="S350" i="37" s="1"/>
  <c r="L350" i="37"/>
  <c r="Q349" i="37"/>
  <c r="R349" i="37" s="1"/>
  <c r="S349" i="37" s="1"/>
  <c r="L349" i="37"/>
  <c r="Q348" i="37"/>
  <c r="R348" i="37" s="1"/>
  <c r="S348" i="37" s="1"/>
  <c r="L348" i="37"/>
  <c r="Q347" i="37"/>
  <c r="R347" i="37" s="1"/>
  <c r="S347" i="37" s="1"/>
  <c r="L347" i="37"/>
  <c r="Q346" i="37"/>
  <c r="L346" i="37"/>
  <c r="Q345" i="37"/>
  <c r="N345" i="37" s="1"/>
  <c r="L345" i="37"/>
  <c r="Q344" i="37"/>
  <c r="L344" i="37"/>
  <c r="Q343" i="37"/>
  <c r="L343" i="37"/>
  <c r="Q342" i="37"/>
  <c r="R342" i="37" s="1"/>
  <c r="S342" i="37" s="1"/>
  <c r="L342" i="37"/>
  <c r="Q341" i="37"/>
  <c r="R341" i="37" s="1"/>
  <c r="L341" i="37"/>
  <c r="Q340" i="37"/>
  <c r="R340" i="37" s="1"/>
  <c r="S340" i="37" s="1"/>
  <c r="L340" i="37"/>
  <c r="Q339" i="37"/>
  <c r="R339" i="37" s="1"/>
  <c r="S339" i="37" s="1"/>
  <c r="L339" i="37"/>
  <c r="Q338" i="37"/>
  <c r="N338" i="37" s="1"/>
  <c r="L338" i="37"/>
  <c r="Q337" i="37"/>
  <c r="N337" i="37" s="1"/>
  <c r="L337" i="37"/>
  <c r="Q336" i="37"/>
  <c r="L336" i="37"/>
  <c r="Q335" i="37"/>
  <c r="L335" i="37"/>
  <c r="Q334" i="37"/>
  <c r="R334" i="37" s="1"/>
  <c r="S334" i="37" s="1"/>
  <c r="L334" i="37"/>
  <c r="Q333" i="37"/>
  <c r="R333" i="37" s="1"/>
  <c r="S333" i="37" s="1"/>
  <c r="L333" i="37"/>
  <c r="Q332" i="37"/>
  <c r="R332" i="37" s="1"/>
  <c r="S332" i="37" s="1"/>
  <c r="L332" i="37"/>
  <c r="Q331" i="37"/>
  <c r="R331" i="37" s="1"/>
  <c r="S331" i="37" s="1"/>
  <c r="L331" i="37"/>
  <c r="Q330" i="37"/>
  <c r="N330" i="37" s="1"/>
  <c r="L330" i="37"/>
  <c r="Q329" i="37"/>
  <c r="N329" i="37" s="1"/>
  <c r="L329" i="37"/>
  <c r="Q328" i="37"/>
  <c r="L328" i="37"/>
  <c r="Q327" i="37"/>
  <c r="L327" i="37"/>
  <c r="Q326" i="37"/>
  <c r="R326" i="37" s="1"/>
  <c r="S326" i="37" s="1"/>
  <c r="L326" i="37"/>
  <c r="Q325" i="37"/>
  <c r="R325" i="37" s="1"/>
  <c r="S325" i="37" s="1"/>
  <c r="L325" i="37"/>
  <c r="Q324" i="37"/>
  <c r="R324" i="37" s="1"/>
  <c r="S324" i="37" s="1"/>
  <c r="L324" i="37"/>
  <c r="Q323" i="37"/>
  <c r="R323" i="37" s="1"/>
  <c r="S323" i="37" s="1"/>
  <c r="L323" i="37"/>
  <c r="Q322" i="37"/>
  <c r="N322" i="37" s="1"/>
  <c r="L322" i="37"/>
  <c r="Q321" i="37"/>
  <c r="L321" i="37"/>
  <c r="Q320" i="37"/>
  <c r="L320" i="37"/>
  <c r="Q319" i="37"/>
  <c r="L319" i="37"/>
  <c r="Q318" i="37"/>
  <c r="R318" i="37" s="1"/>
  <c r="S318" i="37" s="1"/>
  <c r="L318" i="37"/>
  <c r="Q317" i="37"/>
  <c r="R317" i="37" s="1"/>
  <c r="S317" i="37" s="1"/>
  <c r="L317" i="37"/>
  <c r="Q316" i="37"/>
  <c r="R316" i="37" s="1"/>
  <c r="S316" i="37" s="1"/>
  <c r="L316" i="37"/>
  <c r="Q315" i="37"/>
  <c r="R315" i="37" s="1"/>
  <c r="S315" i="37" s="1"/>
  <c r="L315" i="37"/>
  <c r="Q314" i="37"/>
  <c r="L314" i="37"/>
  <c r="Q313" i="37"/>
  <c r="N313" i="37" s="1"/>
  <c r="L313" i="37"/>
  <c r="Q312" i="37"/>
  <c r="L312" i="37"/>
  <c r="Q311" i="37"/>
  <c r="L311" i="37"/>
  <c r="Q310" i="37"/>
  <c r="R310" i="37" s="1"/>
  <c r="S310" i="37" s="1"/>
  <c r="L310" i="37"/>
  <c r="Q309" i="37"/>
  <c r="M309" i="37" s="1"/>
  <c r="L309" i="37"/>
  <c r="Q308" i="37"/>
  <c r="R308" i="37" s="1"/>
  <c r="S308" i="37" s="1"/>
  <c r="L308" i="37"/>
  <c r="Q307" i="37"/>
  <c r="L307" i="37"/>
  <c r="Q306" i="37"/>
  <c r="R306" i="37" s="1"/>
  <c r="S306" i="37" s="1"/>
  <c r="L306" i="37"/>
  <c r="Q305" i="37"/>
  <c r="R305" i="37" s="1"/>
  <c r="S305" i="37" s="1"/>
  <c r="L305" i="37"/>
  <c r="Q304" i="37"/>
  <c r="L304" i="37"/>
  <c r="Q303" i="37"/>
  <c r="L303" i="37"/>
  <c r="Q302" i="37"/>
  <c r="R302" i="37" s="1"/>
  <c r="S302" i="37" s="1"/>
  <c r="L302" i="37"/>
  <c r="Q301" i="37"/>
  <c r="L301" i="37"/>
  <c r="Q300" i="37"/>
  <c r="R300" i="37" s="1"/>
  <c r="S300" i="37" s="1"/>
  <c r="L300" i="37"/>
  <c r="Q299" i="37"/>
  <c r="L299" i="37"/>
  <c r="Q298" i="37"/>
  <c r="R298" i="37" s="1"/>
  <c r="S298" i="37" s="1"/>
  <c r="L298" i="37"/>
  <c r="Q297" i="37"/>
  <c r="R297" i="37" s="1"/>
  <c r="S297" i="37" s="1"/>
  <c r="L297" i="37"/>
  <c r="Q296" i="37"/>
  <c r="N296" i="37" s="1"/>
  <c r="L296" i="37"/>
  <c r="Q295" i="37"/>
  <c r="L295" i="37"/>
  <c r="Q294" i="37"/>
  <c r="R294" i="37" s="1"/>
  <c r="S294" i="37" s="1"/>
  <c r="L294" i="37"/>
  <c r="Q293" i="37"/>
  <c r="M293" i="37" s="1"/>
  <c r="L293" i="37"/>
  <c r="Q292" i="37"/>
  <c r="R292" i="37" s="1"/>
  <c r="S292" i="37" s="1"/>
  <c r="L292" i="37"/>
  <c r="Q291" i="37"/>
  <c r="L291" i="37"/>
  <c r="Q290" i="37"/>
  <c r="R290" i="37" s="1"/>
  <c r="S290" i="37" s="1"/>
  <c r="L290" i="37"/>
  <c r="Q289" i="37"/>
  <c r="R289" i="37" s="1"/>
  <c r="S289" i="37" s="1"/>
  <c r="L289" i="37"/>
  <c r="Q288" i="37"/>
  <c r="L288" i="37"/>
  <c r="Q287" i="37"/>
  <c r="L287" i="37"/>
  <c r="Q286" i="37"/>
  <c r="R286" i="37" s="1"/>
  <c r="S286" i="37" s="1"/>
  <c r="L286" i="37"/>
  <c r="Q285" i="37"/>
  <c r="L285" i="37"/>
  <c r="Q284" i="37"/>
  <c r="R284" i="37" s="1"/>
  <c r="S284" i="37" s="1"/>
  <c r="L284" i="37"/>
  <c r="Q283" i="37"/>
  <c r="L283" i="37"/>
  <c r="Q282" i="37"/>
  <c r="R282" i="37" s="1"/>
  <c r="S282" i="37" s="1"/>
  <c r="L282" i="37"/>
  <c r="Q281" i="37"/>
  <c r="R281" i="37" s="1"/>
  <c r="S281" i="37" s="1"/>
  <c r="L281" i="37"/>
  <c r="Q280" i="37"/>
  <c r="N280" i="37" s="1"/>
  <c r="L280" i="37"/>
  <c r="Q279" i="37"/>
  <c r="L279" i="37"/>
  <c r="Q278" i="37"/>
  <c r="R278" i="37" s="1"/>
  <c r="S278" i="37" s="1"/>
  <c r="L278" i="37"/>
  <c r="Q277" i="37"/>
  <c r="M277" i="37" s="1"/>
  <c r="L277" i="37"/>
  <c r="Q276" i="37"/>
  <c r="R276" i="37" s="1"/>
  <c r="S276" i="37" s="1"/>
  <c r="L276" i="37"/>
  <c r="Q275" i="37"/>
  <c r="L275" i="37"/>
  <c r="Q274" i="37"/>
  <c r="R274" i="37" s="1"/>
  <c r="S274" i="37" s="1"/>
  <c r="L274" i="37"/>
  <c r="Q273" i="37"/>
  <c r="R273" i="37" s="1"/>
  <c r="S273" i="37" s="1"/>
  <c r="L273" i="37"/>
  <c r="Q272" i="37"/>
  <c r="L272" i="37"/>
  <c r="Q271" i="37"/>
  <c r="L271" i="37"/>
  <c r="Q270" i="37"/>
  <c r="R270" i="37" s="1"/>
  <c r="S270" i="37" s="1"/>
  <c r="L270" i="37"/>
  <c r="Q269" i="37"/>
  <c r="L269" i="37"/>
  <c r="Q268" i="37"/>
  <c r="R268" i="37" s="1"/>
  <c r="S268" i="37" s="1"/>
  <c r="L268" i="37"/>
  <c r="Q267" i="37"/>
  <c r="L267" i="37"/>
  <c r="Q266" i="37"/>
  <c r="R266" i="37" s="1"/>
  <c r="S266" i="37" s="1"/>
  <c r="L266" i="37"/>
  <c r="Q265" i="37"/>
  <c r="R265" i="37" s="1"/>
  <c r="S265" i="37" s="1"/>
  <c r="L265" i="37"/>
  <c r="Q264" i="37"/>
  <c r="N264" i="37" s="1"/>
  <c r="L264" i="37"/>
  <c r="Q263" i="37"/>
  <c r="L263" i="37"/>
  <c r="Q262" i="37"/>
  <c r="R262" i="37" s="1"/>
  <c r="S262" i="37" s="1"/>
  <c r="L262" i="37"/>
  <c r="Q261" i="37"/>
  <c r="M261" i="37" s="1"/>
  <c r="L261" i="37"/>
  <c r="Q260" i="37"/>
  <c r="R260" i="37" s="1"/>
  <c r="S260" i="37" s="1"/>
  <c r="L260" i="37"/>
  <c r="Q259" i="37"/>
  <c r="L259" i="37"/>
  <c r="Q258" i="37"/>
  <c r="R258" i="37" s="1"/>
  <c r="S258" i="37" s="1"/>
  <c r="L258" i="37"/>
  <c r="Q257" i="37"/>
  <c r="R257" i="37" s="1"/>
  <c r="S257" i="37" s="1"/>
  <c r="L257" i="37"/>
  <c r="Q256" i="37"/>
  <c r="L256" i="37"/>
  <c r="Q255" i="37"/>
  <c r="L255" i="37"/>
  <c r="Q254" i="37"/>
  <c r="R254" i="37" s="1"/>
  <c r="S254" i="37" s="1"/>
  <c r="L254" i="37"/>
  <c r="Q253" i="37"/>
  <c r="L253" i="37"/>
  <c r="Q252" i="37"/>
  <c r="R252" i="37" s="1"/>
  <c r="S252" i="37" s="1"/>
  <c r="L252" i="37"/>
  <c r="Q251" i="37"/>
  <c r="L251" i="37"/>
  <c r="Q250" i="37"/>
  <c r="R250" i="37" s="1"/>
  <c r="S250" i="37" s="1"/>
  <c r="L250" i="37"/>
  <c r="Q249" i="37"/>
  <c r="R249" i="37" s="1"/>
  <c r="S249" i="37" s="1"/>
  <c r="L249" i="37"/>
  <c r="Q248" i="37"/>
  <c r="N248" i="37" s="1"/>
  <c r="L248" i="37"/>
  <c r="Q247" i="37"/>
  <c r="L247" i="37"/>
  <c r="Q246" i="37"/>
  <c r="R246" i="37" s="1"/>
  <c r="S246" i="37" s="1"/>
  <c r="L246" i="37"/>
  <c r="Q245" i="37"/>
  <c r="M245" i="37" s="1"/>
  <c r="L245" i="37"/>
  <c r="Q244" i="37"/>
  <c r="R244" i="37" s="1"/>
  <c r="S244" i="37" s="1"/>
  <c r="L244" i="37"/>
  <c r="Q243" i="37"/>
  <c r="L243" i="37"/>
  <c r="Q242" i="37"/>
  <c r="R242" i="37" s="1"/>
  <c r="S242" i="37" s="1"/>
  <c r="L242" i="37"/>
  <c r="Q241" i="37"/>
  <c r="R241" i="37" s="1"/>
  <c r="S241" i="37" s="1"/>
  <c r="L241" i="37"/>
  <c r="Q240" i="37"/>
  <c r="R240" i="37" s="1"/>
  <c r="S240" i="37" s="1"/>
  <c r="L240" i="37"/>
  <c r="Q239" i="37"/>
  <c r="L239" i="37"/>
  <c r="Q238" i="37"/>
  <c r="R238" i="37" s="1"/>
  <c r="S238" i="37" s="1"/>
  <c r="L238" i="37"/>
  <c r="Q237" i="37"/>
  <c r="R237" i="37" s="1"/>
  <c r="S237" i="37" s="1"/>
  <c r="L237" i="37"/>
  <c r="Q236" i="37"/>
  <c r="R236" i="37" s="1"/>
  <c r="S236" i="37" s="1"/>
  <c r="L236" i="37"/>
  <c r="Q235" i="37"/>
  <c r="L235" i="37"/>
  <c r="Q234" i="37"/>
  <c r="R234" i="37" s="1"/>
  <c r="S234" i="37" s="1"/>
  <c r="L234" i="37"/>
  <c r="Q233" i="37"/>
  <c r="R233" i="37" s="1"/>
  <c r="S233" i="37" s="1"/>
  <c r="L233" i="37"/>
  <c r="Q232" i="37"/>
  <c r="R232" i="37" s="1"/>
  <c r="S232" i="37" s="1"/>
  <c r="L232" i="37"/>
  <c r="Q231" i="37"/>
  <c r="L231" i="37"/>
  <c r="Q230" i="37"/>
  <c r="R230" i="37" s="1"/>
  <c r="S230" i="37" s="1"/>
  <c r="L230" i="37"/>
  <c r="Q229" i="37"/>
  <c r="R229" i="37" s="1"/>
  <c r="S229" i="37" s="1"/>
  <c r="L229" i="37"/>
  <c r="Q228" i="37"/>
  <c r="R228" i="37" s="1"/>
  <c r="S228" i="37" s="1"/>
  <c r="L228" i="37"/>
  <c r="Q227" i="37"/>
  <c r="L227" i="37"/>
  <c r="Q226" i="37"/>
  <c r="R226" i="37" s="1"/>
  <c r="S226" i="37" s="1"/>
  <c r="L226" i="37"/>
  <c r="Q225" i="37"/>
  <c r="R225" i="37" s="1"/>
  <c r="S225" i="37" s="1"/>
  <c r="L225" i="37"/>
  <c r="Q224" i="37"/>
  <c r="R224" i="37" s="1"/>
  <c r="S224" i="37" s="1"/>
  <c r="L224" i="37"/>
  <c r="Q223" i="37"/>
  <c r="L223" i="37"/>
  <c r="Q222" i="37"/>
  <c r="R222" i="37" s="1"/>
  <c r="S222" i="37" s="1"/>
  <c r="L222" i="37"/>
  <c r="Q221" i="37"/>
  <c r="R221" i="37" s="1"/>
  <c r="S221" i="37" s="1"/>
  <c r="L221" i="37"/>
  <c r="Q220" i="37"/>
  <c r="R220" i="37" s="1"/>
  <c r="S220" i="37" s="1"/>
  <c r="L220" i="37"/>
  <c r="Q219" i="37"/>
  <c r="L219" i="37"/>
  <c r="Q218" i="37"/>
  <c r="R218" i="37" s="1"/>
  <c r="S218" i="37" s="1"/>
  <c r="L218" i="37"/>
  <c r="Q217" i="37"/>
  <c r="R217" i="37" s="1"/>
  <c r="S217" i="37" s="1"/>
  <c r="L217" i="37"/>
  <c r="Q216" i="37"/>
  <c r="R216" i="37" s="1"/>
  <c r="S216" i="37" s="1"/>
  <c r="L216" i="37"/>
  <c r="Q215" i="37"/>
  <c r="L215" i="37"/>
  <c r="Q214" i="37"/>
  <c r="R214" i="37" s="1"/>
  <c r="R209" i="37"/>
  <c r="S209" i="37" s="1"/>
  <c r="R208" i="37"/>
  <c r="S208" i="37" s="1"/>
  <c r="R207" i="37"/>
  <c r="S207" i="37" s="1"/>
  <c r="R206" i="37"/>
  <c r="S206" i="37" s="1"/>
  <c r="R205" i="37"/>
  <c r="S205" i="37" s="1"/>
  <c r="R204" i="37"/>
  <c r="S204" i="37" s="1"/>
  <c r="R203" i="37"/>
  <c r="S203" i="37" s="1"/>
  <c r="R202" i="37"/>
  <c r="S202" i="37" s="1"/>
  <c r="R201" i="37"/>
  <c r="S201" i="37" s="1"/>
  <c r="R200" i="37"/>
  <c r="S200" i="37" s="1"/>
  <c r="R199" i="37"/>
  <c r="S199" i="37" s="1"/>
  <c r="R198" i="37"/>
  <c r="S198" i="37" s="1"/>
  <c r="R197" i="37"/>
  <c r="S197" i="37" s="1"/>
  <c r="R196" i="37"/>
  <c r="S196" i="37" s="1"/>
  <c r="R195" i="37"/>
  <c r="S195" i="37" s="1"/>
  <c r="R194" i="37"/>
  <c r="S194" i="37" s="1"/>
  <c r="R193" i="37"/>
  <c r="S193" i="37" s="1"/>
  <c r="R192" i="37"/>
  <c r="S192" i="37" s="1"/>
  <c r="R191" i="37"/>
  <c r="S191" i="37" s="1"/>
  <c r="R190" i="37"/>
  <c r="S190" i="37" s="1"/>
  <c r="R189" i="37"/>
  <c r="S189" i="37" s="1"/>
  <c r="R188" i="37"/>
  <c r="S188" i="37" s="1"/>
  <c r="R187" i="37"/>
  <c r="S187" i="37" s="1"/>
  <c r="R186" i="37"/>
  <c r="S186" i="37" s="1"/>
  <c r="R185" i="37"/>
  <c r="S185" i="37" s="1"/>
  <c r="R184" i="37"/>
  <c r="S184" i="37" s="1"/>
  <c r="R183" i="37"/>
  <c r="S183" i="37" s="1"/>
  <c r="R182" i="37"/>
  <c r="S182" i="37" s="1"/>
  <c r="R181" i="37"/>
  <c r="S181" i="37" s="1"/>
  <c r="R180" i="37"/>
  <c r="S180" i="37" s="1"/>
  <c r="R179" i="37"/>
  <c r="S179" i="37" s="1"/>
  <c r="R178" i="37"/>
  <c r="S178" i="37" s="1"/>
  <c r="R177" i="37"/>
  <c r="S177" i="37" s="1"/>
  <c r="R176" i="37"/>
  <c r="S176" i="37" s="1"/>
  <c r="R175" i="37"/>
  <c r="S175" i="37" s="1"/>
  <c r="R174" i="37"/>
  <c r="S174" i="37" s="1"/>
  <c r="R173" i="37"/>
  <c r="S173" i="37" s="1"/>
  <c r="R172" i="37"/>
  <c r="S172" i="37" s="1"/>
  <c r="R171" i="37"/>
  <c r="S171" i="37" s="1"/>
  <c r="R170" i="37"/>
  <c r="S170" i="37" s="1"/>
  <c r="R169" i="37"/>
  <c r="S169" i="37" s="1"/>
  <c r="R168" i="37"/>
  <c r="S168" i="37" s="1"/>
  <c r="R167" i="37"/>
  <c r="S167" i="37" s="1"/>
  <c r="R166" i="37"/>
  <c r="S166" i="37" s="1"/>
  <c r="R165" i="37"/>
  <c r="S165" i="37" s="1"/>
  <c r="R164" i="37"/>
  <c r="S164" i="37" s="1"/>
  <c r="R163" i="37"/>
  <c r="S163" i="37" s="1"/>
  <c r="R162" i="37"/>
  <c r="S162" i="37" s="1"/>
  <c r="R161" i="37"/>
  <c r="R160" i="37"/>
  <c r="S160" i="37" s="1"/>
  <c r="R159" i="37"/>
  <c r="S159" i="37" s="1"/>
  <c r="R158" i="37"/>
  <c r="S158" i="37" s="1"/>
  <c r="R157" i="37"/>
  <c r="S157" i="37" s="1"/>
  <c r="R156" i="37"/>
  <c r="S156" i="37" s="1"/>
  <c r="R155" i="37"/>
  <c r="S155" i="37" s="1"/>
  <c r="R154" i="37"/>
  <c r="S154" i="37" s="1"/>
  <c r="R153" i="37"/>
  <c r="S153" i="37" s="1"/>
  <c r="R152" i="37"/>
  <c r="S152" i="37" s="1"/>
  <c r="R151" i="37"/>
  <c r="S151" i="37" s="1"/>
  <c r="R150" i="37"/>
  <c r="S150" i="37" s="1"/>
  <c r="R149" i="37"/>
  <c r="S149" i="37" s="1"/>
  <c r="R148" i="37"/>
  <c r="S148" i="37" s="1"/>
  <c r="R147" i="37"/>
  <c r="S147" i="37" s="1"/>
  <c r="R146" i="37"/>
  <c r="S146" i="37" s="1"/>
  <c r="R145" i="37"/>
  <c r="S145" i="37" s="1"/>
  <c r="R144" i="37"/>
  <c r="S144" i="37" s="1"/>
  <c r="R143" i="37"/>
  <c r="S143" i="37" s="1"/>
  <c r="R142" i="37"/>
  <c r="S142" i="37" s="1"/>
  <c r="R141" i="37"/>
  <c r="S141" i="37" s="1"/>
  <c r="R140" i="37"/>
  <c r="S140" i="37" s="1"/>
  <c r="R139" i="37"/>
  <c r="S139" i="37" s="1"/>
  <c r="R138" i="37"/>
  <c r="S138" i="37" s="1"/>
  <c r="R137" i="37"/>
  <c r="S137" i="37" s="1"/>
  <c r="R136" i="37"/>
  <c r="S136" i="37" s="1"/>
  <c r="R135" i="37"/>
  <c r="S135" i="37" s="1"/>
  <c r="R134" i="37"/>
  <c r="S134" i="37" s="1"/>
  <c r="R133" i="37"/>
  <c r="S133" i="37" s="1"/>
  <c r="R132" i="37"/>
  <c r="S132" i="37" s="1"/>
  <c r="R131" i="37"/>
  <c r="S131" i="37" s="1"/>
  <c r="R130" i="37"/>
  <c r="S130" i="37" s="1"/>
  <c r="R129" i="37"/>
  <c r="S129" i="37" s="1"/>
  <c r="R128" i="37"/>
  <c r="S128" i="37" s="1"/>
  <c r="R127" i="37"/>
  <c r="S127" i="37" s="1"/>
  <c r="R126" i="37"/>
  <c r="S126" i="37" s="1"/>
  <c r="R125" i="37"/>
  <c r="S125" i="37" s="1"/>
  <c r="R124" i="37"/>
  <c r="S124" i="37" s="1"/>
  <c r="R123" i="37"/>
  <c r="S123" i="37" s="1"/>
  <c r="R122" i="37"/>
  <c r="S122" i="37" s="1"/>
  <c r="R121" i="37"/>
  <c r="S121" i="37" s="1"/>
  <c r="R120" i="37"/>
  <c r="S120" i="37" s="1"/>
  <c r="R119" i="37"/>
  <c r="S119" i="37" s="1"/>
  <c r="R118" i="37"/>
  <c r="S118" i="37" s="1"/>
  <c r="R117" i="37"/>
  <c r="S117" i="37" s="1"/>
  <c r="R116" i="37"/>
  <c r="S116" i="37" s="1"/>
  <c r="R115" i="37"/>
  <c r="S115" i="37" s="1"/>
  <c r="R114" i="37"/>
  <c r="S114" i="37" s="1"/>
  <c r="R113" i="37"/>
  <c r="S113" i="37" s="1"/>
  <c r="R112" i="37"/>
  <c r="S112" i="37" s="1"/>
  <c r="R111" i="37"/>
  <c r="S111" i="37" s="1"/>
  <c r="R110" i="37"/>
  <c r="S110" i="37" s="1"/>
  <c r="R109" i="37"/>
  <c r="S109" i="37" s="1"/>
  <c r="R108" i="37"/>
  <c r="S108" i="37" s="1"/>
  <c r="R107" i="37"/>
  <c r="S107" i="37" s="1"/>
  <c r="R106" i="37"/>
  <c r="S106" i="37" s="1"/>
  <c r="R105" i="37"/>
  <c r="S105" i="37" s="1"/>
  <c r="R104" i="37"/>
  <c r="S104" i="37" s="1"/>
  <c r="R103" i="37"/>
  <c r="S103" i="37" s="1"/>
  <c r="R102" i="37"/>
  <c r="S102" i="37" s="1"/>
  <c r="R101" i="37"/>
  <c r="S101" i="37" s="1"/>
  <c r="R100" i="37"/>
  <c r="S100" i="37" s="1"/>
  <c r="R99" i="37"/>
  <c r="S99" i="37" s="1"/>
  <c r="R98" i="37"/>
  <c r="S98" i="37" s="1"/>
  <c r="R97" i="37"/>
  <c r="S97" i="37" s="1"/>
  <c r="R96" i="37"/>
  <c r="S96" i="37" s="1"/>
  <c r="R95" i="37"/>
  <c r="S95" i="37" s="1"/>
  <c r="R94" i="37"/>
  <c r="S94" i="37" s="1"/>
  <c r="R93" i="37"/>
  <c r="S93" i="37" s="1"/>
  <c r="R92" i="37"/>
  <c r="S92" i="37" s="1"/>
  <c r="R91" i="37"/>
  <c r="S91" i="37" s="1"/>
  <c r="R90" i="37"/>
  <c r="S90" i="37" s="1"/>
  <c r="R89" i="37"/>
  <c r="S89" i="37" s="1"/>
  <c r="R88" i="37"/>
  <c r="S88" i="37" s="1"/>
  <c r="R87" i="37"/>
  <c r="S87" i="37" s="1"/>
  <c r="R86" i="37"/>
  <c r="S86" i="37" s="1"/>
  <c r="R85" i="37"/>
  <c r="S85" i="37" s="1"/>
  <c r="R84" i="37"/>
  <c r="S84" i="37" s="1"/>
  <c r="R83" i="37"/>
  <c r="S83" i="37" s="1"/>
  <c r="R82" i="37"/>
  <c r="S82" i="37" s="1"/>
  <c r="R81" i="37"/>
  <c r="S81" i="37" s="1"/>
  <c r="R80" i="37"/>
  <c r="S80" i="37" s="1"/>
  <c r="R79" i="37"/>
  <c r="S79" i="37" s="1"/>
  <c r="R78" i="37"/>
  <c r="S78" i="37" s="1"/>
  <c r="R77" i="37"/>
  <c r="S77" i="37" s="1"/>
  <c r="R76" i="37"/>
  <c r="S76" i="37" s="1"/>
  <c r="R75" i="37"/>
  <c r="S75" i="37" s="1"/>
  <c r="R74" i="37"/>
  <c r="S74" i="37" s="1"/>
  <c r="R73" i="37"/>
  <c r="S73" i="37" s="1"/>
  <c r="R72" i="37"/>
  <c r="S72" i="37" s="1"/>
  <c r="R71" i="37"/>
  <c r="S71" i="37" s="1"/>
  <c r="R70" i="37"/>
  <c r="S70" i="37" s="1"/>
  <c r="R69" i="37"/>
  <c r="S69" i="37" s="1"/>
  <c r="R68" i="37"/>
  <c r="S68" i="37" s="1"/>
  <c r="R67" i="37"/>
  <c r="S67" i="37" s="1"/>
  <c r="R66" i="37"/>
  <c r="S66" i="37" s="1"/>
  <c r="R65" i="37"/>
  <c r="S65" i="37" s="1"/>
  <c r="R64" i="37"/>
  <c r="S64" i="37" s="1"/>
  <c r="R63" i="37"/>
  <c r="S63" i="37" s="1"/>
  <c r="R62" i="37"/>
  <c r="S62" i="37" s="1"/>
  <c r="R61" i="37"/>
  <c r="S61" i="37" s="1"/>
  <c r="R60" i="37"/>
  <c r="S60" i="37" s="1"/>
  <c r="R59" i="37"/>
  <c r="S59" i="37" s="1"/>
  <c r="R58" i="37"/>
  <c r="S58" i="37" s="1"/>
  <c r="R57" i="37"/>
  <c r="S57" i="37" s="1"/>
  <c r="R56" i="37"/>
  <c r="S56" i="37" s="1"/>
  <c r="R55" i="37"/>
  <c r="S55" i="37" s="1"/>
  <c r="R54" i="37"/>
  <c r="S54" i="37" s="1"/>
  <c r="R53" i="37"/>
  <c r="S53" i="37" s="1"/>
  <c r="R52" i="37"/>
  <c r="S52" i="37" s="1"/>
  <c r="R51" i="37"/>
  <c r="S51" i="37" s="1"/>
  <c r="R50" i="37"/>
  <c r="S50" i="37" s="1"/>
  <c r="R49" i="37"/>
  <c r="S49" i="37" s="1"/>
  <c r="R48" i="37"/>
  <c r="S48" i="37" s="1"/>
  <c r="R47" i="37"/>
  <c r="S47" i="37" s="1"/>
  <c r="R46" i="37"/>
  <c r="S46" i="37" s="1"/>
  <c r="R45" i="37"/>
  <c r="S45" i="37" s="1"/>
  <c r="R44" i="37"/>
  <c r="S44" i="37" s="1"/>
  <c r="R43" i="37"/>
  <c r="S43" i="37" s="1"/>
  <c r="R42" i="37"/>
  <c r="S42" i="37" s="1"/>
  <c r="R41" i="37"/>
  <c r="S41" i="37" s="1"/>
  <c r="R40" i="37"/>
  <c r="S40" i="37" s="1"/>
  <c r="R39" i="37"/>
  <c r="S39" i="37" s="1"/>
  <c r="R38" i="37"/>
  <c r="S38" i="37" s="1"/>
  <c r="R37" i="37"/>
  <c r="S37" i="37" s="1"/>
  <c r="R36" i="37"/>
  <c r="S36" i="37" s="1"/>
  <c r="R35" i="37"/>
  <c r="S35" i="37" s="1"/>
  <c r="R34" i="37"/>
  <c r="S34" i="37" s="1"/>
  <c r="R33" i="37"/>
  <c r="S33" i="37" s="1"/>
  <c r="R32" i="37"/>
  <c r="S32" i="37" s="1"/>
  <c r="R31" i="37"/>
  <c r="S31" i="37" s="1"/>
  <c r="R30" i="37"/>
  <c r="S30" i="37" s="1"/>
  <c r="R29" i="37"/>
  <c r="S29" i="37" s="1"/>
  <c r="R28" i="37"/>
  <c r="S28" i="37" s="1"/>
  <c r="R27" i="37"/>
  <c r="S27" i="37" s="1"/>
  <c r="R25" i="37"/>
  <c r="S25" i="37" s="1"/>
  <c r="R24" i="37"/>
  <c r="S24" i="37" s="1"/>
  <c r="R23" i="37"/>
  <c r="S23" i="37" s="1"/>
  <c r="R22" i="37"/>
  <c r="S22" i="37" s="1"/>
  <c r="R21" i="37"/>
  <c r="S21" i="37" s="1"/>
  <c r="R20" i="37"/>
  <c r="S20" i="37" s="1"/>
  <c r="R19" i="37"/>
  <c r="S19" i="37" s="1"/>
  <c r="R18" i="37"/>
  <c r="S18" i="37" s="1"/>
  <c r="R17" i="37"/>
  <c r="S17" i="37" s="1"/>
  <c r="R16" i="37"/>
  <c r="S16" i="37" s="1"/>
  <c r="R15" i="37"/>
  <c r="S15" i="37" s="1"/>
  <c r="R14" i="37"/>
  <c r="S14" i="37" s="1"/>
  <c r="R13" i="37"/>
  <c r="S13" i="37" s="1"/>
  <c r="R12" i="37"/>
  <c r="S12" i="37" s="1"/>
  <c r="R11" i="37"/>
  <c r="S11" i="37" s="1"/>
  <c r="J821" i="37" l="1"/>
  <c r="C835" i="37" s="1"/>
  <c r="R616" i="37"/>
  <c r="L616" i="37"/>
  <c r="S616" i="37"/>
  <c r="S341" i="37"/>
  <c r="S161" i="37"/>
  <c r="S210" i="37" s="1"/>
  <c r="R210" i="37"/>
  <c r="M332" i="37"/>
  <c r="M323" i="37"/>
  <c r="M324" i="37"/>
  <c r="M276" i="37"/>
  <c r="N323" i="37"/>
  <c r="N324" i="37"/>
  <c r="N213" i="37"/>
  <c r="N380" i="37"/>
  <c r="R380" i="37"/>
  <c r="S380" i="37" s="1"/>
  <c r="N398" i="37"/>
  <c r="R398" i="37"/>
  <c r="S398" i="37" s="1"/>
  <c r="R374" i="37"/>
  <c r="S374" i="37" s="1"/>
  <c r="R404" i="37"/>
  <c r="S404" i="37" s="1"/>
  <c r="M252" i="37"/>
  <c r="M228" i="37"/>
  <c r="N252" i="37"/>
  <c r="M273" i="37"/>
  <c r="M331" i="37"/>
  <c r="M350" i="37"/>
  <c r="R364" i="37"/>
  <c r="S364" i="37" s="1"/>
  <c r="R390" i="37"/>
  <c r="S390" i="37" s="1"/>
  <c r="M244" i="37"/>
  <c r="N273" i="37"/>
  <c r="N276" i="37"/>
  <c r="N294" i="37"/>
  <c r="M305" i="37"/>
  <c r="M308" i="37"/>
  <c r="N331" i="37"/>
  <c r="N332" i="37"/>
  <c r="M333" i="37"/>
  <c r="M340" i="37"/>
  <c r="M342" i="37"/>
  <c r="R396" i="37"/>
  <c r="S396" i="37" s="1"/>
  <c r="R406" i="37"/>
  <c r="S406" i="37" s="1"/>
  <c r="M213" i="37"/>
  <c r="N302" i="37"/>
  <c r="N305" i="37"/>
  <c r="N308" i="37"/>
  <c r="M315" i="37"/>
  <c r="M316" i="37"/>
  <c r="M317" i="37"/>
  <c r="M339" i="37"/>
  <c r="N340" i="37"/>
  <c r="M341" i="37"/>
  <c r="M366" i="37"/>
  <c r="M220" i="37"/>
  <c r="M236" i="37"/>
  <c r="M284" i="37"/>
  <c r="N315" i="37"/>
  <c r="N316" i="37"/>
  <c r="M325" i="37"/>
  <c r="M358" i="37"/>
  <c r="M406" i="37"/>
  <c r="M225" i="37"/>
  <c r="M233" i="37"/>
  <c r="M241" i="37"/>
  <c r="N262" i="37"/>
  <c r="N270" i="37"/>
  <c r="N284" i="37"/>
  <c r="N339" i="37"/>
  <c r="M347" i="37"/>
  <c r="M348" i="37"/>
  <c r="M355" i="37"/>
  <c r="M356" i="37"/>
  <c r="R382" i="37"/>
  <c r="S382" i="37" s="1"/>
  <c r="R388" i="37"/>
  <c r="S388" i="37" s="1"/>
  <c r="M390" i="37"/>
  <c r="S412" i="37"/>
  <c r="N225" i="37"/>
  <c r="N233" i="37"/>
  <c r="N241" i="37"/>
  <c r="M257" i="37"/>
  <c r="M260" i="37"/>
  <c r="M268" i="37"/>
  <c r="M289" i="37"/>
  <c r="M292" i="37"/>
  <c r="M300" i="37"/>
  <c r="N347" i="37"/>
  <c r="N348" i="37"/>
  <c r="M349" i="37"/>
  <c r="N355" i="37"/>
  <c r="N356" i="37"/>
  <c r="M357" i="37"/>
  <c r="R366" i="37"/>
  <c r="S366" i="37" s="1"/>
  <c r="R372" i="37"/>
  <c r="S372" i="37" s="1"/>
  <c r="M374" i="37"/>
  <c r="M398" i="37"/>
  <c r="N246" i="37"/>
  <c r="N254" i="37"/>
  <c r="N257" i="37"/>
  <c r="N260" i="37"/>
  <c r="N268" i="37"/>
  <c r="N278" i="37"/>
  <c r="N286" i="37"/>
  <c r="N289" i="37"/>
  <c r="N292" i="37"/>
  <c r="N300" i="37"/>
  <c r="N310" i="37"/>
  <c r="M318" i="37"/>
  <c r="M326" i="37"/>
  <c r="M334" i="37"/>
  <c r="M382" i="37"/>
  <c r="R253" i="37"/>
  <c r="S253" i="37" s="1"/>
  <c r="N253" i="37"/>
  <c r="R256" i="37"/>
  <c r="S256" i="37" s="1"/>
  <c r="M256" i="37"/>
  <c r="R269" i="37"/>
  <c r="S269" i="37" s="1"/>
  <c r="N269" i="37"/>
  <c r="R272" i="37"/>
  <c r="S272" i="37" s="1"/>
  <c r="M272" i="37"/>
  <c r="R285" i="37"/>
  <c r="S285" i="37" s="1"/>
  <c r="N285" i="37"/>
  <c r="R288" i="37"/>
  <c r="S288" i="37" s="1"/>
  <c r="M288" i="37"/>
  <c r="R301" i="37"/>
  <c r="S301" i="37" s="1"/>
  <c r="N301" i="37"/>
  <c r="R304" i="37"/>
  <c r="S304" i="37" s="1"/>
  <c r="M304" i="37"/>
  <c r="R314" i="37"/>
  <c r="S314" i="37" s="1"/>
  <c r="M314" i="37"/>
  <c r="R320" i="37"/>
  <c r="S320" i="37" s="1"/>
  <c r="M320" i="37"/>
  <c r="N320" i="37"/>
  <c r="R321" i="37"/>
  <c r="S321" i="37" s="1"/>
  <c r="M321" i="37"/>
  <c r="R335" i="37"/>
  <c r="S335" i="37" s="1"/>
  <c r="M335" i="37"/>
  <c r="N335" i="37"/>
  <c r="R346" i="37"/>
  <c r="S346" i="37" s="1"/>
  <c r="M346" i="37"/>
  <c r="R352" i="37"/>
  <c r="S352" i="37" s="1"/>
  <c r="M352" i="37"/>
  <c r="N352" i="37"/>
  <c r="R353" i="37"/>
  <c r="S353" i="37" s="1"/>
  <c r="M353" i="37"/>
  <c r="N378" i="37"/>
  <c r="R378" i="37"/>
  <c r="S378" i="37" s="1"/>
  <c r="N392" i="37"/>
  <c r="R392" i="37"/>
  <c r="S392" i="37" s="1"/>
  <c r="N410" i="37"/>
  <c r="R410" i="37"/>
  <c r="S410" i="37" s="1"/>
  <c r="M216" i="37"/>
  <c r="N220" i="37"/>
  <c r="M221" i="37"/>
  <c r="N222" i="37"/>
  <c r="N228" i="37"/>
  <c r="M229" i="37"/>
  <c r="N230" i="37"/>
  <c r="N236" i="37"/>
  <c r="M237" i="37"/>
  <c r="N238" i="37"/>
  <c r="N244" i="37"/>
  <c r="M249" i="37"/>
  <c r="N250" i="37"/>
  <c r="M265" i="37"/>
  <c r="N266" i="37"/>
  <c r="M281" i="37"/>
  <c r="N282" i="37"/>
  <c r="M297" i="37"/>
  <c r="N298" i="37"/>
  <c r="R312" i="37"/>
  <c r="S312" i="37" s="1"/>
  <c r="M312" i="37"/>
  <c r="N312" i="37"/>
  <c r="R313" i="37"/>
  <c r="S313" i="37" s="1"/>
  <c r="M313" i="37"/>
  <c r="R327" i="37"/>
  <c r="S327" i="37" s="1"/>
  <c r="M327" i="37"/>
  <c r="N327" i="37"/>
  <c r="R338" i="37"/>
  <c r="S338" i="37" s="1"/>
  <c r="M338" i="37"/>
  <c r="R344" i="37"/>
  <c r="S344" i="37" s="1"/>
  <c r="M344" i="37"/>
  <c r="N344" i="37"/>
  <c r="R345" i="37"/>
  <c r="S345" i="37" s="1"/>
  <c r="M345" i="37"/>
  <c r="R359" i="37"/>
  <c r="S359" i="37" s="1"/>
  <c r="M359" i="37"/>
  <c r="N359" i="37"/>
  <c r="N370" i="37"/>
  <c r="R370" i="37"/>
  <c r="S370" i="37" s="1"/>
  <c r="N384" i="37"/>
  <c r="R384" i="37"/>
  <c r="S384" i="37" s="1"/>
  <c r="N402" i="37"/>
  <c r="R402" i="37"/>
  <c r="S402" i="37" s="1"/>
  <c r="N216" i="37"/>
  <c r="M217" i="37"/>
  <c r="N218" i="37"/>
  <c r="N221" i="37"/>
  <c r="M224" i="37"/>
  <c r="N229" i="37"/>
  <c r="M232" i="37"/>
  <c r="N237" i="37"/>
  <c r="M240" i="37"/>
  <c r="R245" i="37"/>
  <c r="S245" i="37" s="1"/>
  <c r="N245" i="37"/>
  <c r="R248" i="37"/>
  <c r="S248" i="37" s="1"/>
  <c r="M248" i="37"/>
  <c r="N249" i="37"/>
  <c r="R261" i="37"/>
  <c r="S261" i="37" s="1"/>
  <c r="N261" i="37"/>
  <c r="R264" i="37"/>
  <c r="S264" i="37" s="1"/>
  <c r="M264" i="37"/>
  <c r="N265" i="37"/>
  <c r="R277" i="37"/>
  <c r="S277" i="37" s="1"/>
  <c r="N277" i="37"/>
  <c r="R280" i="37"/>
  <c r="S280" i="37" s="1"/>
  <c r="M280" i="37"/>
  <c r="N281" i="37"/>
  <c r="R293" i="37"/>
  <c r="S293" i="37" s="1"/>
  <c r="N293" i="37"/>
  <c r="R296" i="37"/>
  <c r="S296" i="37" s="1"/>
  <c r="M296" i="37"/>
  <c r="N297" i="37"/>
  <c r="R309" i="37"/>
  <c r="S309" i="37" s="1"/>
  <c r="N309" i="37"/>
  <c r="R319" i="37"/>
  <c r="S319" i="37" s="1"/>
  <c r="M319" i="37"/>
  <c r="N319" i="37"/>
  <c r="R330" i="37"/>
  <c r="S330" i="37" s="1"/>
  <c r="M330" i="37"/>
  <c r="R336" i="37"/>
  <c r="S336" i="37" s="1"/>
  <c r="M336" i="37"/>
  <c r="N336" i="37"/>
  <c r="R337" i="37"/>
  <c r="S337" i="37" s="1"/>
  <c r="M337" i="37"/>
  <c r="R351" i="37"/>
  <c r="S351" i="37" s="1"/>
  <c r="M351" i="37"/>
  <c r="N351" i="37"/>
  <c r="R362" i="37"/>
  <c r="S362" i="37" s="1"/>
  <c r="M362" i="37"/>
  <c r="N376" i="37"/>
  <c r="R376" i="37"/>
  <c r="S376" i="37" s="1"/>
  <c r="N394" i="37"/>
  <c r="R394" i="37"/>
  <c r="S394" i="37" s="1"/>
  <c r="N408" i="37"/>
  <c r="R408" i="37"/>
  <c r="S408" i="37" s="1"/>
  <c r="N214" i="37"/>
  <c r="N217" i="37"/>
  <c r="N224" i="37"/>
  <c r="N226" i="37"/>
  <c r="N232" i="37"/>
  <c r="N234" i="37"/>
  <c r="N240" i="37"/>
  <c r="N242" i="37"/>
  <c r="M253" i="37"/>
  <c r="N256" i="37"/>
  <c r="N258" i="37"/>
  <c r="M269" i="37"/>
  <c r="N272" i="37"/>
  <c r="N274" i="37"/>
  <c r="M285" i="37"/>
  <c r="N288" i="37"/>
  <c r="N290" i="37"/>
  <c r="M301" i="37"/>
  <c r="N304" i="37"/>
  <c r="N306" i="37"/>
  <c r="N314" i="37"/>
  <c r="N321" i="37"/>
  <c r="R322" i="37"/>
  <c r="S322" i="37" s="1"/>
  <c r="M322" i="37"/>
  <c r="R328" i="37"/>
  <c r="S328" i="37" s="1"/>
  <c r="M328" i="37"/>
  <c r="N328" i="37"/>
  <c r="R329" i="37"/>
  <c r="S329" i="37" s="1"/>
  <c r="M329" i="37"/>
  <c r="R343" i="37"/>
  <c r="S343" i="37" s="1"/>
  <c r="M343" i="37"/>
  <c r="N343" i="37"/>
  <c r="N346" i="37"/>
  <c r="N353" i="37"/>
  <c r="R354" i="37"/>
  <c r="S354" i="37" s="1"/>
  <c r="M354" i="37"/>
  <c r="R360" i="37"/>
  <c r="S360" i="37" s="1"/>
  <c r="M360" i="37"/>
  <c r="N360" i="37"/>
  <c r="R361" i="37"/>
  <c r="S361" i="37" s="1"/>
  <c r="M361" i="37"/>
  <c r="N368" i="37"/>
  <c r="R368" i="37"/>
  <c r="S368" i="37" s="1"/>
  <c r="M378" i="37"/>
  <c r="N386" i="37"/>
  <c r="R386" i="37"/>
  <c r="S386" i="37" s="1"/>
  <c r="M392" i="37"/>
  <c r="N400" i="37"/>
  <c r="R400" i="37"/>
  <c r="S400" i="37" s="1"/>
  <c r="M410" i="37"/>
  <c r="N317" i="37"/>
  <c r="N318" i="37"/>
  <c r="N325" i="37"/>
  <c r="N326" i="37"/>
  <c r="N333" i="37"/>
  <c r="N334" i="37"/>
  <c r="N341" i="37"/>
  <c r="N342" i="37"/>
  <c r="N349" i="37"/>
  <c r="N350" i="37"/>
  <c r="N357" i="37"/>
  <c r="N358" i="37"/>
  <c r="M364" i="37"/>
  <c r="M372" i="37"/>
  <c r="M380" i="37"/>
  <c r="M388" i="37"/>
  <c r="M396" i="37"/>
  <c r="M404" i="37"/>
  <c r="N379" i="37"/>
  <c r="R379" i="37"/>
  <c r="S379" i="37" s="1"/>
  <c r="M379" i="37"/>
  <c r="N411" i="37"/>
  <c r="R411" i="37"/>
  <c r="S411" i="37" s="1"/>
  <c r="M411" i="37"/>
  <c r="N387" i="37"/>
  <c r="R387" i="37"/>
  <c r="S387" i="37" s="1"/>
  <c r="M387" i="37"/>
  <c r="N371" i="37"/>
  <c r="R371" i="37"/>
  <c r="S371" i="37" s="1"/>
  <c r="M371" i="37"/>
  <c r="N403" i="37"/>
  <c r="R403" i="37"/>
  <c r="S403" i="37" s="1"/>
  <c r="M403" i="37"/>
  <c r="R215" i="37"/>
  <c r="S215" i="37" s="1"/>
  <c r="N215" i="37"/>
  <c r="M215" i="37"/>
  <c r="R219" i="37"/>
  <c r="S219" i="37" s="1"/>
  <c r="N219" i="37"/>
  <c r="M219" i="37"/>
  <c r="R223" i="37"/>
  <c r="S223" i="37" s="1"/>
  <c r="N223" i="37"/>
  <c r="M223" i="37"/>
  <c r="R227" i="37"/>
  <c r="S227" i="37" s="1"/>
  <c r="N227" i="37"/>
  <c r="M227" i="37"/>
  <c r="R231" i="37"/>
  <c r="S231" i="37" s="1"/>
  <c r="N231" i="37"/>
  <c r="M231" i="37"/>
  <c r="R235" i="37"/>
  <c r="S235" i="37" s="1"/>
  <c r="N235" i="37"/>
  <c r="M235" i="37"/>
  <c r="R239" i="37"/>
  <c r="S239" i="37" s="1"/>
  <c r="N239" i="37"/>
  <c r="M239" i="37"/>
  <c r="R243" i="37"/>
  <c r="S243" i="37" s="1"/>
  <c r="N243" i="37"/>
  <c r="M243" i="37"/>
  <c r="R247" i="37"/>
  <c r="S247" i="37" s="1"/>
  <c r="N247" i="37"/>
  <c r="M247" i="37"/>
  <c r="R251" i="37"/>
  <c r="S251" i="37" s="1"/>
  <c r="N251" i="37"/>
  <c r="M251" i="37"/>
  <c r="R255" i="37"/>
  <c r="S255" i="37" s="1"/>
  <c r="N255" i="37"/>
  <c r="M255" i="37"/>
  <c r="R259" i="37"/>
  <c r="S259" i="37" s="1"/>
  <c r="N259" i="37"/>
  <c r="M259" i="37"/>
  <c r="R263" i="37"/>
  <c r="S263" i="37" s="1"/>
  <c r="N263" i="37"/>
  <c r="M263" i="37"/>
  <c r="R267" i="37"/>
  <c r="S267" i="37" s="1"/>
  <c r="N267" i="37"/>
  <c r="M267" i="37"/>
  <c r="R271" i="37"/>
  <c r="S271" i="37" s="1"/>
  <c r="N271" i="37"/>
  <c r="M271" i="37"/>
  <c r="R275" i="37"/>
  <c r="S275" i="37" s="1"/>
  <c r="N275" i="37"/>
  <c r="M275" i="37"/>
  <c r="R279" i="37"/>
  <c r="S279" i="37" s="1"/>
  <c r="N279" i="37"/>
  <c r="M279" i="37"/>
  <c r="R283" i="37"/>
  <c r="S283" i="37" s="1"/>
  <c r="N283" i="37"/>
  <c r="M283" i="37"/>
  <c r="R287" i="37"/>
  <c r="S287" i="37" s="1"/>
  <c r="N287" i="37"/>
  <c r="M287" i="37"/>
  <c r="R291" i="37"/>
  <c r="S291" i="37" s="1"/>
  <c r="N291" i="37"/>
  <c r="M291" i="37"/>
  <c r="R295" i="37"/>
  <c r="S295" i="37" s="1"/>
  <c r="N295" i="37"/>
  <c r="M295" i="37"/>
  <c r="R299" i="37"/>
  <c r="S299" i="37" s="1"/>
  <c r="N299" i="37"/>
  <c r="M299" i="37"/>
  <c r="R303" i="37"/>
  <c r="S303" i="37" s="1"/>
  <c r="N303" i="37"/>
  <c r="M303" i="37"/>
  <c r="R307" i="37"/>
  <c r="S307" i="37" s="1"/>
  <c r="N307" i="37"/>
  <c r="M307" i="37"/>
  <c r="R311" i="37"/>
  <c r="S311" i="37" s="1"/>
  <c r="N311" i="37"/>
  <c r="M311" i="37"/>
  <c r="N363" i="37"/>
  <c r="R363" i="37"/>
  <c r="S363" i="37" s="1"/>
  <c r="M363" i="37"/>
  <c r="N395" i="37"/>
  <c r="R395" i="37"/>
  <c r="S395" i="37" s="1"/>
  <c r="M395" i="37"/>
  <c r="N373" i="37"/>
  <c r="R373" i="37"/>
  <c r="S373" i="37" s="1"/>
  <c r="N397" i="37"/>
  <c r="R397" i="37"/>
  <c r="S397" i="37" s="1"/>
  <c r="N405" i="37"/>
  <c r="R405" i="37"/>
  <c r="S405" i="37" s="1"/>
  <c r="S214" i="37"/>
  <c r="N367" i="37"/>
  <c r="R367" i="37"/>
  <c r="S367" i="37" s="1"/>
  <c r="N375" i="37"/>
  <c r="R375" i="37"/>
  <c r="S375" i="37" s="1"/>
  <c r="N383" i="37"/>
  <c r="R383" i="37"/>
  <c r="S383" i="37" s="1"/>
  <c r="N391" i="37"/>
  <c r="R391" i="37"/>
  <c r="S391" i="37" s="1"/>
  <c r="N399" i="37"/>
  <c r="R399" i="37"/>
  <c r="S399" i="37" s="1"/>
  <c r="N407" i="37"/>
  <c r="R407" i="37"/>
  <c r="S407" i="37" s="1"/>
  <c r="R819" i="37"/>
  <c r="N365" i="37"/>
  <c r="R365" i="37"/>
  <c r="S365" i="37" s="1"/>
  <c r="N381" i="37"/>
  <c r="R381" i="37"/>
  <c r="S381" i="37" s="1"/>
  <c r="N389" i="37"/>
  <c r="R389" i="37"/>
  <c r="S389" i="37" s="1"/>
  <c r="L413" i="37"/>
  <c r="M214" i="37"/>
  <c r="M218" i="37"/>
  <c r="M222" i="37"/>
  <c r="M226" i="37"/>
  <c r="M230" i="37"/>
  <c r="M234" i="37"/>
  <c r="M238" i="37"/>
  <c r="M242" i="37"/>
  <c r="M246" i="37"/>
  <c r="M250" i="37"/>
  <c r="M254" i="37"/>
  <c r="M258" i="37"/>
  <c r="M262" i="37"/>
  <c r="M266" i="37"/>
  <c r="M270" i="37"/>
  <c r="M274" i="37"/>
  <c r="M278" i="37"/>
  <c r="M282" i="37"/>
  <c r="M286" i="37"/>
  <c r="M290" i="37"/>
  <c r="M294" i="37"/>
  <c r="M298" i="37"/>
  <c r="M302" i="37"/>
  <c r="M306" i="37"/>
  <c r="M310" i="37"/>
  <c r="N369" i="37"/>
  <c r="R369" i="37"/>
  <c r="S369" i="37" s="1"/>
  <c r="N377" i="37"/>
  <c r="R377" i="37"/>
  <c r="S377" i="37" s="1"/>
  <c r="N385" i="37"/>
  <c r="R385" i="37"/>
  <c r="S385" i="37" s="1"/>
  <c r="N393" i="37"/>
  <c r="R393" i="37"/>
  <c r="S393" i="37" s="1"/>
  <c r="N401" i="37"/>
  <c r="R401" i="37"/>
  <c r="S401" i="37" s="1"/>
  <c r="N409" i="37"/>
  <c r="R409" i="37"/>
  <c r="S409" i="37" s="1"/>
  <c r="L819" i="37"/>
  <c r="S819" i="37"/>
  <c r="C833" i="37" l="1"/>
  <c r="C836" i="37"/>
  <c r="C834" i="37"/>
  <c r="C832" i="37"/>
  <c r="L821" i="37"/>
  <c r="C838" i="37" s="1"/>
  <c r="R413" i="37"/>
  <c r="R821" i="37" s="1"/>
  <c r="C828" i="37" s="1"/>
  <c r="S413" i="37"/>
  <c r="S821" i="37" s="1"/>
  <c r="C829" i="37" s="1"/>
  <c r="C837" i="37" l="1"/>
</calcChain>
</file>

<file path=xl/sharedStrings.xml><?xml version="1.0" encoding="utf-8"?>
<sst xmlns="http://schemas.openxmlformats.org/spreadsheetml/2006/main" count="33694" uniqueCount="27692">
  <si>
    <t>Lists</t>
  </si>
  <si>
    <t>Fountain name</t>
  </si>
  <si>
    <t>Name</t>
  </si>
  <si>
    <t>Acronym</t>
  </si>
  <si>
    <t>WaSC or Woc</t>
  </si>
  <si>
    <t>Sewage Treatment Work</t>
  </si>
  <si>
    <t>Anglian Water</t>
  </si>
  <si>
    <t>Northumbrian Water</t>
  </si>
  <si>
    <t>United Utilities</t>
  </si>
  <si>
    <t>Southern Water</t>
  </si>
  <si>
    <t>Severn Trent Water (England)</t>
  </si>
  <si>
    <t>South West Water</t>
  </si>
  <si>
    <t>Thames Water</t>
  </si>
  <si>
    <t>Wessex Water</t>
  </si>
  <si>
    <t>Dŵr Cymru</t>
  </si>
  <si>
    <t>Yorkshire Water</t>
  </si>
  <si>
    <t>Select company</t>
  </si>
  <si>
    <t>WaSC</t>
  </si>
  <si>
    <t>Large STW1</t>
  </si>
  <si>
    <t>ANWICK STW</t>
  </si>
  <si>
    <t>AYCLIFFE</t>
  </si>
  <si>
    <t>ALTRINCHAM WWTW</t>
  </si>
  <si>
    <t>ASHFORD</t>
  </si>
  <si>
    <t>ABBEY LATHE - MALTBY (STW)</t>
  </si>
  <si>
    <t>BARNSTAPLE (ASHFORD)</t>
  </si>
  <si>
    <t>ABINGDON</t>
  </si>
  <si>
    <t>AVONMOUTH</t>
  </si>
  <si>
    <t>ABERYSTWYTH (GLAN YR AFON)</t>
  </si>
  <si>
    <t>ALDWARKE/STW</t>
  </si>
  <si>
    <t>Affinity Water</t>
  </si>
  <si>
    <t>afw</t>
  </si>
  <si>
    <t>WoC</t>
  </si>
  <si>
    <t>Large STW2</t>
  </si>
  <si>
    <t>BASILDON STW</t>
  </si>
  <si>
    <t>BARKERSHAUGH</t>
  </si>
  <si>
    <t>ASHTON-U-LYNE WWTW</t>
  </si>
  <si>
    <t>AYLESFORD</t>
  </si>
  <si>
    <t>ALFRETON (STW)</t>
  </si>
  <si>
    <t>BIDEFORD (CORNBOROUGH)</t>
  </si>
  <si>
    <t>ALDERSHOT</t>
  </si>
  <si>
    <t>BATH</t>
  </si>
  <si>
    <t>AFAN</t>
  </si>
  <si>
    <t>BEVERLEY/STW</t>
  </si>
  <si>
    <t>Albion Eco</t>
  </si>
  <si>
    <t>ALE</t>
  </si>
  <si>
    <t>Large STW3</t>
  </si>
  <si>
    <t>BEDFORD STW</t>
  </si>
  <si>
    <t>BELMONT</t>
  </si>
  <si>
    <t>BARROW IN FURNESS WWTW</t>
  </si>
  <si>
    <t>BEXHILL AND HASTINGS</t>
  </si>
  <si>
    <t>BARNHURST (STW)</t>
  </si>
  <si>
    <t>CAMBORNE</t>
  </si>
  <si>
    <t>ALTON</t>
  </si>
  <si>
    <t>BATH (SALTFORD)</t>
  </si>
  <si>
    <t>BANGOR TREBORTH NORTH WEST</t>
  </si>
  <si>
    <t>BLACKBURN MEADOWS/STW</t>
  </si>
  <si>
    <t>Albion Water</t>
  </si>
  <si>
    <t>ALB</t>
  </si>
  <si>
    <t>Large STW4</t>
  </si>
  <si>
    <t>BENFLEET STW</t>
  </si>
  <si>
    <t>BERWICK</t>
  </si>
  <si>
    <t>BIRKENHEAD WWTW</t>
  </si>
  <si>
    <t>BROOMFIELD BANK</t>
  </si>
  <si>
    <t>BARSTON (STW)</t>
  </si>
  <si>
    <t>CAMBORNE REDRUTH</t>
  </si>
  <si>
    <t>ASCOT</t>
  </si>
  <si>
    <t>BRIDGWATER</t>
  </si>
  <si>
    <t>CARDIFF</t>
  </si>
  <si>
    <t>BOLTON ON DEARNE/STW</t>
  </si>
  <si>
    <t>Anglian Water Services</t>
  </si>
  <si>
    <t>ANH</t>
  </si>
  <si>
    <t>Large STW5</t>
  </si>
  <si>
    <t>BOSTON STW</t>
  </si>
  <si>
    <t>BILLINGHAM</t>
  </si>
  <si>
    <t>BLACKBURN WWTW</t>
  </si>
  <si>
    <t>BUDDS FARM</t>
  </si>
  <si>
    <t>Beeston - Lilac Grove STW</t>
  </si>
  <si>
    <t>CAMELS HEAD</t>
  </si>
  <si>
    <t>AYLESBURY</t>
  </si>
  <si>
    <t>BRIDPORT (WEST BAY)</t>
  </si>
  <si>
    <t>CARDIFF BAY</t>
  </si>
  <si>
    <t>BRADFORD ESHOLT/NO 1 STW</t>
  </si>
  <si>
    <t>Bournemouth Water</t>
  </si>
  <si>
    <t>South West Water – Bournemouth area</t>
  </si>
  <si>
    <t>sbw</t>
  </si>
  <si>
    <t>Large STW6</t>
  </si>
  <si>
    <t>BOURNE STW</t>
  </si>
  <si>
    <t>BIRTLEY</t>
  </si>
  <si>
    <t>BOLTON WWTW</t>
  </si>
  <si>
    <t>CANTERBURY</t>
  </si>
  <si>
    <t>BELPER (STW)</t>
  </si>
  <si>
    <t>ERNESETTLE</t>
  </si>
  <si>
    <t>BANBURY</t>
  </si>
  <si>
    <t>CHARD</t>
  </si>
  <si>
    <t>CARDIFF EAST</t>
  </si>
  <si>
    <t>BRADFORD ESHOLT/NO 2 STW</t>
  </si>
  <si>
    <t>Bristol Water plc</t>
  </si>
  <si>
    <t>Bristol Water</t>
  </si>
  <si>
    <t>brl</t>
  </si>
  <si>
    <t>Large STW7</t>
  </si>
  <si>
    <t>BRACKLEY STW (NEW)</t>
  </si>
  <si>
    <t>BISHOP AUCKLAND</t>
  </si>
  <si>
    <t>BROMBOROUGH WWTW</t>
  </si>
  <si>
    <t>CHICHESTER</t>
  </si>
  <si>
    <t>BRANCOTE (STW)</t>
  </si>
  <si>
    <t>EXETER (COUNTESS WEAR)</t>
  </si>
  <si>
    <t>BASINGSTOKE</t>
  </si>
  <si>
    <t>CHIPPENHAM</t>
  </si>
  <si>
    <t>CHESTER</t>
  </si>
  <si>
    <t>BRIDLINGTON STW</t>
  </si>
  <si>
    <t>County Water Limited</t>
  </si>
  <si>
    <t>CTY</t>
  </si>
  <si>
    <t>Large STW8</t>
  </si>
  <si>
    <t>BRAINTREE</t>
  </si>
  <si>
    <t>BLYTH</t>
  </si>
  <si>
    <t>BURNLEY WWTW</t>
  </si>
  <si>
    <t>CHICKENHALL EASTLIEGH</t>
  </si>
  <si>
    <t>BROMSGROVE (STW)</t>
  </si>
  <si>
    <t>EXMOUTH (MEAR LANE)</t>
  </si>
  <si>
    <t>BECKTON</t>
  </si>
  <si>
    <t>CHRISTCHURCH</t>
  </si>
  <si>
    <t>CILFYNYDD</t>
  </si>
  <si>
    <t>BRIGHOUSE/UPPER STW</t>
  </si>
  <si>
    <t>Dwr Cymru Cyfyngedig (Welsh)</t>
  </si>
  <si>
    <t>WSH</t>
  </si>
  <si>
    <t>Large STW9</t>
  </si>
  <si>
    <t>BROADHOLME STW</t>
  </si>
  <si>
    <t>BRAN SANDS DOMESTIC</t>
  </si>
  <si>
    <t>BURSCOUGH WWTW</t>
  </si>
  <si>
    <t>EASTBOURNE</t>
  </si>
  <si>
    <t>BURNTWOOD (STW)</t>
  </si>
  <si>
    <t>FALMOUTH</t>
  </si>
  <si>
    <t>BEDDINGTON</t>
  </si>
  <si>
    <t>DORCHESTER</t>
  </si>
  <si>
    <t>COG MOORS</t>
  </si>
  <si>
    <t>CALDER VALE/STW</t>
  </si>
  <si>
    <t>Hafren Dyfrdwy Cyfyngedig</t>
  </si>
  <si>
    <t>Hafren Dyfrdwy</t>
  </si>
  <si>
    <t>HDD</t>
  </si>
  <si>
    <t>Large STW10</t>
  </si>
  <si>
    <t>CAISTER - PUMP LANE STW</t>
  </si>
  <si>
    <t>CAMBOIS</t>
  </si>
  <si>
    <t>BURY WWTW</t>
  </si>
  <si>
    <t>FAIRLEE</t>
  </si>
  <si>
    <t>CANNOCK (STW)</t>
  </si>
  <si>
    <t>HAYLE</t>
  </si>
  <si>
    <t>BERKHAMSTED</t>
  </si>
  <si>
    <t>FROME</t>
  </si>
  <si>
    <t>COSLECH</t>
  </si>
  <si>
    <t>CASTLEFORD/STW</t>
  </si>
  <si>
    <t>Icosa Water Services</t>
  </si>
  <si>
    <t>ICW</t>
  </si>
  <si>
    <t>Large STW11</t>
  </si>
  <si>
    <t>CAMBRIDGE STW</t>
  </si>
  <si>
    <t>CHESTER-LE-STREET</t>
  </si>
  <si>
    <t>CARLISLE WWTW</t>
  </si>
  <si>
    <t>FAVERSHAM</t>
  </si>
  <si>
    <t>CHECKLEY (STW)</t>
  </si>
  <si>
    <t>NEWQUAY</t>
  </si>
  <si>
    <t>BICESTER</t>
  </si>
  <si>
    <t>GLASTONBURY</t>
  </si>
  <si>
    <t>CYNON</t>
  </si>
  <si>
    <t>DEIGHTON/STW</t>
  </si>
  <si>
    <t>Independent Water Networks Ltd</t>
  </si>
  <si>
    <t>IWN</t>
  </si>
  <si>
    <t>Large STW12</t>
  </si>
  <si>
    <t>CANVEY ISLAND STW</t>
  </si>
  <si>
    <t>CONSETT</t>
  </si>
  <si>
    <t>CHORLEY WWTW</t>
  </si>
  <si>
    <t>FORD</t>
  </si>
  <si>
    <t>CLAYMILLS (STW)</t>
  </si>
  <si>
    <t>NEWTON ABBOT (BUCKLAND)</t>
  </si>
  <si>
    <t>BISHOP'S STORTFORD</t>
  </si>
  <si>
    <t>HOLDENHURST</t>
  </si>
  <si>
    <t>FIVE FORDS</t>
  </si>
  <si>
    <t>DENABY/NO 2 STW</t>
  </si>
  <si>
    <t>Northumbrian Water Ltd</t>
  </si>
  <si>
    <t>NES</t>
  </si>
  <si>
    <t>Large STW13</t>
  </si>
  <si>
    <t>CANWICK STW</t>
  </si>
  <si>
    <t>CRAMLINGTON</t>
  </si>
  <si>
    <t>COLNE WWTW</t>
  </si>
  <si>
    <t>FULLERTON</t>
  </si>
  <si>
    <t>COALPORT (STW)</t>
  </si>
  <si>
    <t>PAR</t>
  </si>
  <si>
    <t>BLACKBIRDS</t>
  </si>
  <si>
    <t>KINGSTON SEYMOUR</t>
  </si>
  <si>
    <t>FLINT</t>
  </si>
  <si>
    <t>DEWSBURY/STW</t>
  </si>
  <si>
    <t>Peel Water Networks</t>
  </si>
  <si>
    <t>PWN</t>
  </si>
  <si>
    <t>Large STW14</t>
  </si>
  <si>
    <t>CHELMSFORD STW</t>
  </si>
  <si>
    <t>HENDON</t>
  </si>
  <si>
    <t>CONGLETON WWTW</t>
  </si>
  <si>
    <t>GODDARDS GREEN</t>
  </si>
  <si>
    <t>COLESHILL (STW)</t>
  </si>
  <si>
    <t>PLYMOUTH (CAMELS HEAD)</t>
  </si>
  <si>
    <t>BORDON</t>
  </si>
  <si>
    <t>KINSON</t>
  </si>
  <si>
    <t>GANOL</t>
  </si>
  <si>
    <t>DOWLEY GAP/STW</t>
  </si>
  <si>
    <t>Portsmouth Water Ltd</t>
  </si>
  <si>
    <t>Portsmouth Water</t>
  </si>
  <si>
    <t>prt</t>
  </si>
  <si>
    <t>Large STW15</t>
  </si>
  <si>
    <t>CLACTON-HOLLAND HAVEN STW</t>
  </si>
  <si>
    <t>HEXHAM</t>
  </si>
  <si>
    <t>CREWE WWTW</t>
  </si>
  <si>
    <t>GRAVESEND</t>
  </si>
  <si>
    <t>COVEN HEATH (STW)</t>
  </si>
  <si>
    <t>PLYMOUTH (CENTRAL)</t>
  </si>
  <si>
    <t>BRACKNELL</t>
  </si>
  <si>
    <t>PALMERSFORD</t>
  </si>
  <si>
    <t>GARNSWALLT</t>
  </si>
  <si>
    <t>GARFORTH/STW</t>
  </si>
  <si>
    <t>Scottish &amp; Southern Energy Water Limited</t>
  </si>
  <si>
    <t>SSE</t>
  </si>
  <si>
    <t>Large STW16</t>
  </si>
  <si>
    <t>COLCHESTER STW</t>
  </si>
  <si>
    <t>HORDEN</t>
  </si>
  <si>
    <t>DARWEN WWTW</t>
  </si>
  <si>
    <t>HAILSHAM SOUTH</t>
  </si>
  <si>
    <t>COVENTRY - FINHAM (STW)</t>
  </si>
  <si>
    <t>PLYMOUTH (ERNESETTLE)</t>
  </si>
  <si>
    <t>BRENTWOOD</t>
  </si>
  <si>
    <t>POOLE</t>
  </si>
  <si>
    <t>GOWERTON</t>
  </si>
  <si>
    <t>HALIFAX/STW</t>
  </si>
  <si>
    <t>Severn Trent Water Ltd (England)</t>
  </si>
  <si>
    <t>SVE</t>
  </si>
  <si>
    <t>Large STW17</t>
  </si>
  <si>
    <t>CORBY STW</t>
  </si>
  <si>
    <t>HOWDON</t>
  </si>
  <si>
    <t>DAVYHULME WWTW</t>
  </si>
  <si>
    <t>HAILSHAM SOUTH NEW WORKS</t>
  </si>
  <si>
    <t>CRANKLEY POINT (STW)</t>
  </si>
  <si>
    <t>PLYMPTON (MARSH MILLS)</t>
  </si>
  <si>
    <t>CAMBERLEY</t>
  </si>
  <si>
    <t>PORTBURY WHARF</t>
  </si>
  <si>
    <t>HEREFORD</t>
  </si>
  <si>
    <t>HARROGATE NORTH/STW</t>
  </si>
  <si>
    <t>Severn Trent Water Service</t>
  </si>
  <si>
    <t>STS</t>
  </si>
  <si>
    <t>Large STW18</t>
  </si>
  <si>
    <t>COTTON VALLEY STW</t>
  </si>
  <si>
    <t>MARSKE</t>
  </si>
  <si>
    <t>DUKINFIELD WWTW</t>
  </si>
  <si>
    <t>HAM HILL</t>
  </si>
  <si>
    <t>DERBY (STW)</t>
  </si>
  <si>
    <t>TORBAY (BROKENBURY QUARRY)</t>
  </si>
  <si>
    <t>CHERTSEY</t>
  </si>
  <si>
    <t>RADSTOCK</t>
  </si>
  <si>
    <t>KINMEL BAY</t>
  </si>
  <si>
    <t>HARROGATE SOUTH/STW</t>
  </si>
  <si>
    <t>South East Water Ltd</t>
  </si>
  <si>
    <t>South East Water</t>
  </si>
  <si>
    <t>sew</t>
  </si>
  <si>
    <t>Large STW19</t>
  </si>
  <si>
    <t>CROMER STW</t>
  </si>
  <si>
    <t>NEWBIGGIN</t>
  </si>
  <si>
    <t>ECCLES WWTW</t>
  </si>
  <si>
    <t>HERNE BAY</t>
  </si>
  <si>
    <t>DINNINGTON STW</t>
  </si>
  <si>
    <t>TRURO (NEWHAM)</t>
  </si>
  <si>
    <t>CHESHAM</t>
  </si>
  <si>
    <t>SALISBURY</t>
  </si>
  <si>
    <t>LLANASA</t>
  </si>
  <si>
    <t>HUDDERSFIELD STW GROUP</t>
  </si>
  <si>
    <t>South Staffordshire Cambridge</t>
  </si>
  <si>
    <t>South Staffordshire / Cambridge Water</t>
  </si>
  <si>
    <t>ssc</t>
  </si>
  <si>
    <t>Large STW20</t>
  </si>
  <si>
    <t>DUNSTABLE STW</t>
  </si>
  <si>
    <t>SEAHAM</t>
  </si>
  <si>
    <t>ELLESMERE PORT WWTW</t>
  </si>
  <si>
    <t>HORSHAM NEW</t>
  </si>
  <si>
    <t>DROITWICH- LADYWOOD (STW)</t>
  </si>
  <si>
    <t>Other (Specify Below)</t>
  </si>
  <si>
    <t>CIRENCESTER</t>
  </si>
  <si>
    <t>SHEPTON MALLETT</t>
  </si>
  <si>
    <t>LLANELLI</t>
  </si>
  <si>
    <t>HULL/STW</t>
  </si>
  <si>
    <t>South West Water (including Bournemouth)</t>
  </si>
  <si>
    <t>SWB</t>
  </si>
  <si>
    <t>Large STW21</t>
  </si>
  <si>
    <t>FELIXSTOWE STW</t>
  </si>
  <si>
    <t>SEATON CAREW</t>
  </si>
  <si>
    <t>FAZAKERLEY (LIVERPOOL NORTH) WWTW</t>
  </si>
  <si>
    <t>MILLBROOK</t>
  </si>
  <si>
    <t>EARL SHILTON STW</t>
  </si>
  <si>
    <t>CRAWLEY</t>
  </si>
  <si>
    <t>TAUNTON</t>
  </si>
  <si>
    <t>LLANGEFNI</t>
  </si>
  <si>
    <t>KEIGHLEY MARLEY/STW</t>
  </si>
  <si>
    <t>South West Water Ltd</t>
  </si>
  <si>
    <t>South West Water – South West area</t>
  </si>
  <si>
    <t>SWT</t>
  </si>
  <si>
    <t>Large STW22</t>
  </si>
  <si>
    <t>FLITWICK STW</t>
  </si>
  <si>
    <t>SEDGELETCH</t>
  </si>
  <si>
    <t>FLEETWOOD MARSH WWTW</t>
  </si>
  <si>
    <t>MORESTEAD</t>
  </si>
  <si>
    <t>EVESHAM STW</t>
  </si>
  <si>
    <t>CROSSNESS</t>
  </si>
  <si>
    <t>TROWBRIDGE</t>
  </si>
  <si>
    <t>NASH</t>
  </si>
  <si>
    <t>KNOSTROP/H LEVEL STW</t>
  </si>
  <si>
    <t>Southern Water Services Ltd</t>
  </si>
  <si>
    <t>SRN</t>
  </si>
  <si>
    <t>Large STW23</t>
  </si>
  <si>
    <t>FORNHAM ALL SAINTS STW</t>
  </si>
  <si>
    <t>STRESSHOLME</t>
  </si>
  <si>
    <t>GLAZEBURY WWTW</t>
  </si>
  <si>
    <t>MOTNEY HILL</t>
  </si>
  <si>
    <t>GAINSBOROUGH LEA ROAD</t>
  </si>
  <si>
    <t>DEEPHAMS</t>
  </si>
  <si>
    <t>WARMINSTER</t>
  </si>
  <si>
    <t>NEWLANDS</t>
  </si>
  <si>
    <t>KNOSTROP/L LEVEL STW</t>
  </si>
  <si>
    <t>Sutton &amp; East Surrey Water Ltd</t>
  </si>
  <si>
    <t>Sutton &amp; East Surrey Water</t>
  </si>
  <si>
    <t>ses</t>
  </si>
  <si>
    <t>Large STW24</t>
  </si>
  <si>
    <t>GREAT BILLING STW</t>
  </si>
  <si>
    <t>WASHINGTON</t>
  </si>
  <si>
    <t>GLOSSOP WWTW (MELANDRA)</t>
  </si>
  <si>
    <t>NEWHAVEN EAST</t>
  </si>
  <si>
    <t>GOSCOTE (STW)</t>
  </si>
  <si>
    <t>DIDCOT</t>
  </si>
  <si>
    <t>WEST HUNTSPILL</t>
  </si>
  <si>
    <t>PENYBONT</t>
  </si>
  <si>
    <t>KNOSTROP/STW</t>
  </si>
  <si>
    <t>Thames Tideway Tunnel</t>
  </si>
  <si>
    <t>Bazalgette Tunnel Ltd (Tideway)</t>
  </si>
  <si>
    <t>TTT</t>
  </si>
  <si>
    <t>Large STW25</t>
  </si>
  <si>
    <t>GRIMSBY-PYEWIPE STW</t>
  </si>
  <si>
    <t>WESTWOOD (CONSETT)</t>
  </si>
  <si>
    <t>HAZEL GROVE WWTW</t>
  </si>
  <si>
    <t>NORTHFLEET</t>
  </si>
  <si>
    <t>HAYDEN (STW)</t>
  </si>
  <si>
    <t>DORKING</t>
  </si>
  <si>
    <t>WESTBURY</t>
  </si>
  <si>
    <t>PONTHIR</t>
  </si>
  <si>
    <t>LEMONROYD/STW</t>
  </si>
  <si>
    <t>Thames Water Utilities Ltd</t>
  </si>
  <si>
    <t>TMS</t>
  </si>
  <si>
    <t>Large STW26</t>
  </si>
  <si>
    <t>HARWICH AND DOVERCOURT</t>
  </si>
  <si>
    <t>HILLHOUSE WWTW</t>
  </si>
  <si>
    <t>PEACEHAVEN</t>
  </si>
  <si>
    <t>HEANOR-MILNE HAY (STW)</t>
  </si>
  <si>
    <t>ESHER</t>
  </si>
  <si>
    <t>WESTON-SUPER-MARE</t>
  </si>
  <si>
    <t>QUEENSFERRY</t>
  </si>
  <si>
    <t>LUNDWOOD/STW</t>
  </si>
  <si>
    <t>United Utilities Water Plc</t>
  </si>
  <si>
    <t>NWT</t>
  </si>
  <si>
    <t>Large STW27</t>
  </si>
  <si>
    <t>HAVERHILL STW</t>
  </si>
  <si>
    <t>HORWICH WWTW</t>
  </si>
  <si>
    <t>PEEL COMMON</t>
  </si>
  <si>
    <t>HINCKLEY (STW)</t>
  </si>
  <si>
    <t>FARNHAM</t>
  </si>
  <si>
    <t>WEYMOUTH</t>
  </si>
  <si>
    <t>SWANSEA BAY</t>
  </si>
  <si>
    <t>MALTON/STW</t>
  </si>
  <si>
    <t>Veolia Water Projects Ltd</t>
  </si>
  <si>
    <t>VWP</t>
  </si>
  <si>
    <t>Large STW28</t>
  </si>
  <si>
    <t>HITCHIN STW</t>
  </si>
  <si>
    <t>HUYTON WWTW</t>
  </si>
  <si>
    <t>PENNINGTON</t>
  </si>
  <si>
    <t>ILKESTON - HALLAM FIELDS (STW)</t>
  </si>
  <si>
    <t>FLEET</t>
  </si>
  <si>
    <t>YEOVIL</t>
  </si>
  <si>
    <t>TENBY</t>
  </si>
  <si>
    <t>NEILEY/NO 1 STW</t>
  </si>
  <si>
    <t>Wessex Water Services Ltd</t>
  </si>
  <si>
    <t>WSX</t>
  </si>
  <si>
    <t>Large STW29</t>
  </si>
  <si>
    <t>HUNTINGDON (GODMANCHESTER) STW</t>
  </si>
  <si>
    <t>HYDE WWTW</t>
  </si>
  <si>
    <t>PORTOBELLO BRIGHTON</t>
  </si>
  <si>
    <t>KIDDERMINSTER OLDINGTON (STW)</t>
  </si>
  <si>
    <t>GODALMING</t>
  </si>
  <si>
    <t>TOTAL</t>
  </si>
  <si>
    <t>NEILEY/NO 2 STW</t>
  </si>
  <si>
    <t>Yorkshire Water Services Ltd</t>
  </si>
  <si>
    <t>YKY</t>
  </si>
  <si>
    <t>Large STW30</t>
  </si>
  <si>
    <t>INGOLDMELLS STW</t>
  </si>
  <si>
    <t>HYNDBURN WWTW</t>
  </si>
  <si>
    <t>PORTSLADE SHOREHAM</t>
  </si>
  <si>
    <t>KIRKBY IN ASHFIELD (STW)</t>
  </si>
  <si>
    <t>GUILDFORD</t>
  </si>
  <si>
    <t>NORMANTON/STW</t>
  </si>
  <si>
    <t>Large STW31</t>
  </si>
  <si>
    <t>IPSWICH CLIFF QUAY RAEBURN STW</t>
  </si>
  <si>
    <t>KENDAL WWTW</t>
  </si>
  <si>
    <t>PORTSWOOD</t>
  </si>
  <si>
    <t>LEEK (STW)</t>
  </si>
  <si>
    <t>HARPENDEN</t>
  </si>
  <si>
    <t>NORTH BIERLEY/STW</t>
  </si>
  <si>
    <t>Large STW32</t>
  </si>
  <si>
    <t>JAYWICK NEW</t>
  </si>
  <si>
    <t>KIDSGROVE WWTW</t>
  </si>
  <si>
    <t>QUEENBOROUGH</t>
  </si>
  <si>
    <t>LICHFIELD (STW)</t>
  </si>
  <si>
    <t>HOGSMILL</t>
  </si>
  <si>
    <t>NORTHALLERTON/STW</t>
  </si>
  <si>
    <t>Large STW33</t>
  </si>
  <si>
    <t>KINGS LYNN STW</t>
  </si>
  <si>
    <t>LANCASTER (STODDAY) WWTW</t>
  </si>
  <si>
    <t>SANDOWN</t>
  </si>
  <si>
    <t>LONG EATON-TOTON (STW)</t>
  </si>
  <si>
    <t>HOGSMILL (A &amp; B)</t>
  </si>
  <si>
    <t>OLD WHITTINGTON/STW</t>
  </si>
  <si>
    <t>Large STW34</t>
  </si>
  <si>
    <t>LEIGHTON LINSLADE STW</t>
  </si>
  <si>
    <t>LEIGH WWTW</t>
  </si>
  <si>
    <t>SCAYNES HILL</t>
  </si>
  <si>
    <t>LOUGHBOROUGH (STW)</t>
  </si>
  <si>
    <t>HOGSMILL (A)</t>
  </si>
  <si>
    <t>RAWCLIFFE YORK/STW</t>
  </si>
  <si>
    <t>Large STW35</t>
  </si>
  <si>
    <t>LETCHWORTH STW</t>
  </si>
  <si>
    <t>LEYLAND WWTW</t>
  </si>
  <si>
    <t>SITTINGBOURNE</t>
  </si>
  <si>
    <t>LOWER GORNAL (STW)</t>
  </si>
  <si>
    <t>HORLEY</t>
  </si>
  <si>
    <t>SALTERHEBBLE</t>
  </si>
  <si>
    <t>Large STW36</t>
  </si>
  <si>
    <t>LOWESTOFT STW</t>
  </si>
  <si>
    <t>LIVERPOOL SOUTH (WOOLTON) WWTW</t>
  </si>
  <si>
    <t>SLOWHILL COPSE</t>
  </si>
  <si>
    <t>MALVERN (STW)</t>
  </si>
  <si>
    <t>LEATHERHEAD</t>
  </si>
  <si>
    <t>SANDALL/STW</t>
  </si>
  <si>
    <t>Large STW37</t>
  </si>
  <si>
    <t>MARCH STW</t>
  </si>
  <si>
    <t>MACCLESFIELD WWTW</t>
  </si>
  <si>
    <t>SWALECLIFFE</t>
  </si>
  <si>
    <t>MANSFIELD-BATH LANE (STW)</t>
  </si>
  <si>
    <t>LITTLE MARLOW</t>
  </si>
  <si>
    <t>SCARBOROUGH/STW</t>
  </si>
  <si>
    <t>Large STW38</t>
  </si>
  <si>
    <t>MARKET HARBOROUGH</t>
  </si>
  <si>
    <t>MEOLS (NORTH WIRRAL)</t>
  </si>
  <si>
    <t>TONBRIDGE</t>
  </si>
  <si>
    <t>MELTON (STW)</t>
  </si>
  <si>
    <t>LONG REACH</t>
  </si>
  <si>
    <t>SELBY/NO.2 STW</t>
  </si>
  <si>
    <t>Large STW39</t>
  </si>
  <si>
    <t>MARSTON STW (LINCS)</t>
  </si>
  <si>
    <t>MORECAMBE WWTW</t>
  </si>
  <si>
    <t>TUNBRIDGE WELLS NORTH</t>
  </si>
  <si>
    <t>MILE OAK STW</t>
  </si>
  <si>
    <t>LUTON (EAST HYDE)</t>
  </si>
  <si>
    <t>SOUTH ELMSALL/STW</t>
  </si>
  <si>
    <t>Large STW40</t>
  </si>
  <si>
    <t>NEWMARKET STW</t>
  </si>
  <si>
    <t>NORTH WIRRAL (MEOLS) WWTW</t>
  </si>
  <si>
    <t>TUNBRIDGE WELLS SOUTH</t>
  </si>
  <si>
    <t>MINWORTH (STW)</t>
  </si>
  <si>
    <t>MAIDENHEAD</t>
  </si>
  <si>
    <t>SPENBOROUGH/STW</t>
  </si>
  <si>
    <t>Large STW41</t>
  </si>
  <si>
    <t>PETERBOROUGH (FLAG FEN) STW</t>
  </si>
  <si>
    <t>NORTHWICH WWTW</t>
  </si>
  <si>
    <t>WEATHERLEES HILL</t>
  </si>
  <si>
    <t>MONKMOOR (STW)</t>
  </si>
  <si>
    <t>MAPLE LODGE</t>
  </si>
  <si>
    <t>STAVELEY/STW</t>
  </si>
  <si>
    <t>Large STW42</t>
  </si>
  <si>
    <t>RAYLEIGH-EAST STW</t>
  </si>
  <si>
    <t>OLDHAM WWTW</t>
  </si>
  <si>
    <t>WEATHERLEES HILL B</t>
  </si>
  <si>
    <t>NETHERIDGE (STW)</t>
  </si>
  <si>
    <t>MOGDEN</t>
  </si>
  <si>
    <t>SUTTON/STW</t>
  </si>
  <si>
    <t>Large STW43</t>
  </si>
  <si>
    <t>RAYLEIGH-WEST</t>
  </si>
  <si>
    <t>PRESTON (CLIFTON MARSH) WWTW</t>
  </si>
  <si>
    <t>WHITEWALL CREEK</t>
  </si>
  <si>
    <t>NEWTHORPE - STW</t>
  </si>
  <si>
    <t>NEWBURY</t>
  </si>
  <si>
    <t>TADCASTER/TRADE STW</t>
  </si>
  <si>
    <t>Large STW44</t>
  </si>
  <si>
    <t>ROCHFORD STW</t>
  </si>
  <si>
    <t>ROCHDALE WWTW</t>
  </si>
  <si>
    <t>WOOLSTON</t>
  </si>
  <si>
    <t>NUNEATON- HARSHILL - STW</t>
  </si>
  <si>
    <t>OXFORD</t>
  </si>
  <si>
    <t>THORNE/STW</t>
  </si>
  <si>
    <t>Large STW45</t>
  </si>
  <si>
    <t>SHENFIELD AND HUTTON STW</t>
  </si>
  <si>
    <t>ROSSENDALE WWTW</t>
  </si>
  <si>
    <t>WORTHING EAST</t>
  </si>
  <si>
    <t>PACKINGTON (STW)</t>
  </si>
  <si>
    <t>READING</t>
  </si>
  <si>
    <t>WHITBY/STW</t>
  </si>
  <si>
    <t>Large STW46</t>
  </si>
  <si>
    <t>SOUTHEND STW</t>
  </si>
  <si>
    <t>ROYTON WWTW</t>
  </si>
  <si>
    <t>RAINWORTH (STW)</t>
  </si>
  <si>
    <t>REIGATE</t>
  </si>
  <si>
    <t>WOMBWELL/STW</t>
  </si>
  <si>
    <t>Large STW47</t>
  </si>
  <si>
    <t>SPALDING STW</t>
  </si>
  <si>
    <t>RUNCORN WWTW</t>
  </si>
  <si>
    <t>RAY HALL (STW)</t>
  </si>
  <si>
    <t>RIVERSIDE</t>
  </si>
  <si>
    <t>WOODHOUSE MILL/STW</t>
  </si>
  <si>
    <t>Large STW48</t>
  </si>
  <si>
    <t>ST NEOTS STW</t>
  </si>
  <si>
    <t>SALE WWTW</t>
  </si>
  <si>
    <t>REDDITCH (SPERNAL) WRW</t>
  </si>
  <si>
    <t>RYE MEADS</t>
  </si>
  <si>
    <t>YORK NABURN/STW</t>
  </si>
  <si>
    <t>Large STW49</t>
  </si>
  <si>
    <t>TETNEY-NEWTON MARSH STW</t>
  </si>
  <si>
    <t>SALFORD WWTW</t>
  </si>
  <si>
    <t>RETFORD STW</t>
  </si>
  <si>
    <t>SANDHURST</t>
  </si>
  <si>
    <t>YORK/NABURN</t>
  </si>
  <si>
    <t>Large STW50</t>
  </si>
  <si>
    <t>THETFORD STW</t>
  </si>
  <si>
    <t>SANDON (NORTH LIVERPOOL DOCKS) WWTW</t>
  </si>
  <si>
    <t>ROUNDHILL (STW)</t>
  </si>
  <si>
    <t>SLOUGH</t>
  </si>
  <si>
    <t>Large STW51</t>
  </si>
  <si>
    <t>TILBURY STW</t>
  </si>
  <si>
    <t>SKELMERSDALE WWTW</t>
  </si>
  <si>
    <t>RUGBY NEWBOLD (STW)</t>
  </si>
  <si>
    <t>SWINDON</t>
  </si>
  <si>
    <t>Large STW52</t>
  </si>
  <si>
    <t>WEST WALTON STW</t>
  </si>
  <si>
    <t>SOUTHPORT (BANK END) WWTW</t>
  </si>
  <si>
    <t>RUGELEY (STW)</t>
  </si>
  <si>
    <t>WANTAGE</t>
  </si>
  <si>
    <t>Large STW53</t>
  </si>
  <si>
    <t>WHILTON STW</t>
  </si>
  <si>
    <t>ST HELENS WWTW</t>
  </si>
  <si>
    <t>RUSHMOOR (STW)</t>
  </si>
  <si>
    <t>WARGRAVE</t>
  </si>
  <si>
    <t>Large STW54</t>
  </si>
  <si>
    <t>WHITLINGHAM TROWSE STW</t>
  </si>
  <si>
    <t>STOCKPORT WWTW</t>
  </si>
  <si>
    <t>SCUNTHORPE-YADDLETHORPE (STW)</t>
  </si>
  <si>
    <t>WINDSOR</t>
  </si>
  <si>
    <t>Large STW55</t>
  </si>
  <si>
    <t>WICKFORD STW</t>
  </si>
  <si>
    <t>TYLDESLEY WWTW</t>
  </si>
  <si>
    <t>SNARROWS (STW)</t>
  </si>
  <si>
    <t>WISLEY</t>
  </si>
  <si>
    <t>Large STW56</t>
  </si>
  <si>
    <t>WITHAM STW</t>
  </si>
  <si>
    <t>URMSTON WWTW</t>
  </si>
  <si>
    <t>STANLEY DOWNTON (STW)</t>
  </si>
  <si>
    <t>WITNEY</t>
  </si>
  <si>
    <t>Large STW57</t>
  </si>
  <si>
    <t>WALTON-LE-DALE WWTW</t>
  </si>
  <si>
    <t>STANTON-DERBYSHIRE (STW)</t>
  </si>
  <si>
    <t>WOKING</t>
  </si>
  <si>
    <t>Large STW58</t>
  </si>
  <si>
    <t>WARRINGTON NORTH WWTW</t>
  </si>
  <si>
    <t>STAPLEFORD-BESSEL LANE (STW)</t>
  </si>
  <si>
    <t>Large STW59</t>
  </si>
  <si>
    <t>WARRINGTON SOUTH WWTW</t>
  </si>
  <si>
    <t>STOKE BARDOLPH (STW)</t>
  </si>
  <si>
    <t>Large STW60</t>
  </si>
  <si>
    <t>WESTHOUGHTON WWTW</t>
  </si>
  <si>
    <t>STRATFORD-MILCOTE (STW)</t>
  </si>
  <si>
    <t>Large STW61</t>
  </si>
  <si>
    <t>WHALEY BRIDGE WWTW</t>
  </si>
  <si>
    <t>STRONGFORD (STW)</t>
  </si>
  <si>
    <t>Large STW62</t>
  </si>
  <si>
    <t>WHITEHAVEN WWTW</t>
  </si>
  <si>
    <t>SUTTON IN ASHFIELD (STW)</t>
  </si>
  <si>
    <t>Large STW63</t>
  </si>
  <si>
    <t>WIDNES WWTW</t>
  </si>
  <si>
    <t>TAMWORTH (STW)</t>
  </si>
  <si>
    <t>Large STW64</t>
  </si>
  <si>
    <t>WIGAN (HOSCAR) WWTW</t>
  </si>
  <si>
    <t>Tenbury STW</t>
  </si>
  <si>
    <t>Large STW65</t>
  </si>
  <si>
    <t>WINSFORD WWTW</t>
  </si>
  <si>
    <t>TEWKESBURY STW</t>
  </si>
  <si>
    <t>Large STW66</t>
  </si>
  <si>
    <t>WORKINGTON WWTW</t>
  </si>
  <si>
    <t>TOTON (STW)</t>
  </si>
  <si>
    <t>Large STW67</t>
  </si>
  <si>
    <t>TRESCOTT (STW)</t>
  </si>
  <si>
    <t>Large STW68</t>
  </si>
  <si>
    <t>UTTOXETER (STW)</t>
  </si>
  <si>
    <t>Large STW69</t>
  </si>
  <si>
    <t>WANLIP (STW)</t>
  </si>
  <si>
    <t>Large STW70</t>
  </si>
  <si>
    <t>WARWICK-LONGBRIDGE (STW)</t>
  </si>
  <si>
    <t>Large STW71</t>
  </si>
  <si>
    <t>WHETSTONE (STW)</t>
  </si>
  <si>
    <t>Large STW72</t>
  </si>
  <si>
    <t>WIGSTON (STW)</t>
  </si>
  <si>
    <t>Large STW73</t>
  </si>
  <si>
    <t>WILLENHALL (STW)</t>
  </si>
  <si>
    <t>Large STW74</t>
  </si>
  <si>
    <t>WORCESTER - BROMWICH ROAD (STW)</t>
  </si>
  <si>
    <t>Large STW75</t>
  </si>
  <si>
    <t>WORKSOP-MANTON (STW)</t>
  </si>
  <si>
    <t>Large STW76</t>
  </si>
  <si>
    <t>YADDLETHORPE SCUNTHORPE (STW)</t>
  </si>
  <si>
    <t>Large STW77</t>
  </si>
  <si>
    <t>Large STW78</t>
  </si>
  <si>
    <t>Large STW79</t>
  </si>
  <si>
    <t>Large STW80</t>
  </si>
  <si>
    <t>Large STW81</t>
  </si>
  <si>
    <t>Large STW82</t>
  </si>
  <si>
    <t>Large STW83</t>
  </si>
  <si>
    <t>Large STW84</t>
  </si>
  <si>
    <t>Large STW85</t>
  </si>
  <si>
    <t>Large STW86</t>
  </si>
  <si>
    <t>Large STW87</t>
  </si>
  <si>
    <t>Large STW88</t>
  </si>
  <si>
    <t>Large STW89</t>
  </si>
  <si>
    <t>Large STW90</t>
  </si>
  <si>
    <t>Large STW91</t>
  </si>
  <si>
    <t>Large STW92</t>
  </si>
  <si>
    <t>Large STW93</t>
  </si>
  <si>
    <t>Large STW94</t>
  </si>
  <si>
    <t>Large STW95</t>
  </si>
  <si>
    <t>Large STW96</t>
  </si>
  <si>
    <t>Large STW97</t>
  </si>
  <si>
    <t>Large STW98</t>
  </si>
  <si>
    <t>Large STW99</t>
  </si>
  <si>
    <t>Large STW100</t>
  </si>
  <si>
    <t>2021 Annual performance report tables</t>
  </si>
  <si>
    <t xml:space="preserve">Introduction </t>
  </si>
  <si>
    <t>Companies are required to prepare an annual performance report for which we have set out the minimum requirement in the Regulatory Accounting Guidelines. The purpose of this spreadsheet is to allow companies to submit the tables required as part of that report in a format to allow Ofwat to process the data provided by companies. Companies should complete these tables and return them to us at the same time as they submit their annual performance report. This should be as soon as reasonably practicable and no later than Thursday, 15 July 2021.</t>
  </si>
  <si>
    <t>Tables</t>
  </si>
  <si>
    <t xml:space="preserve">Select the company name from the drop down list on the 'validation' tab.
The validation sheet within the file will highlight where there are outstanding issues with the data you are submitting. Please review this prior to submission and address any outstanding issues prior to submission.
Companies should have particular regard to the regulatory accounting guidelines set out for each table when preparing their submission. Note that Ofwat will collect the input value as given, the number of decimal places stated is for Ofwat's database visual view. 
The calculations are locked in the table template to prevent editing and for the inputs that are not relevant to your company, please leave blank. 
We have set input cells that require a '%' entry as a 'percentage' rather than as a 'number' format. The underlying data saved will be between a figure of 0 and 1 but will be displayed as a percentage. For example, an input of '10', will display as 10%, but will hold an underlying value of 0.1.
</t>
  </si>
  <si>
    <t>Queries</t>
  </si>
  <si>
    <t xml:space="preserve">To raise queries about the 2020-21 Annual performance report tables template, a query form should be emailed to OfwatPandO@ofwat.gov.uk. The query form has been emailed to the Regulatory Accounts Working Group (RAWG) members and to your Regulatory Directors (RDs). </t>
  </si>
  <si>
    <t>Submissions</t>
  </si>
  <si>
    <t>Your completed spreadsheet should be uploaded to the ‘July APR 2021’ in your company’s area of our SharePoint DCS website. If you require any assistance with this, please contact OfwatPandO@ofwat.gov.uk. The comment column is not to be used for commentaries which are required by RAG3 – it is for your own internal use only and to flag any technical issues you have with this spreadsheet. You should not use it to comment in response to the general instructions set out in RAG4.</t>
  </si>
  <si>
    <t>Links to additional information / guidance</t>
  </si>
  <si>
    <t xml:space="preserve">Pro forma tables for the Regulatory Accounting Guidelines 2020-21
</t>
  </si>
  <si>
    <t xml:space="preserve">RAG 3.12 – Guideline for the format and disclosures for the annual performance report </t>
  </si>
  <si>
    <t xml:space="preserve">RAG 4.09 – Guideline for the table definitions in the annual performance report </t>
  </si>
  <si>
    <t>Pro forma tables - Annual performance report</t>
  </si>
  <si>
    <t>Section 1  Regulatory financial reporting</t>
  </si>
  <si>
    <t>Pro forma 1A</t>
  </si>
  <si>
    <t>Income statement for the 12 months ended 31 March 2021</t>
  </si>
  <si>
    <t>Pro forma 1B</t>
  </si>
  <si>
    <t>Statement of comprehensive income for the 12 months ended 31 March 2021</t>
  </si>
  <si>
    <t>Pro forma 1C</t>
  </si>
  <si>
    <t>Statement of financial position for the 12 months ended 31 March 2021</t>
  </si>
  <si>
    <t>Pro forma 1D</t>
  </si>
  <si>
    <t>Statement of cashflows for the 12 months ended 31 March 2021</t>
  </si>
  <si>
    <t>Pro forma 1E</t>
  </si>
  <si>
    <t>Net debt analysis (appointed activities) at 31 March 2021</t>
  </si>
  <si>
    <t>Pro forma 1F</t>
  </si>
  <si>
    <t>Financial flows for the 12 months ended 31 March 2021 and for the price review to date - (2017-18 financial year average CPIH)</t>
  </si>
  <si>
    <t>Section 2   Price review and other segmental reporting</t>
  </si>
  <si>
    <t>Pro forma 2A</t>
  </si>
  <si>
    <t>Segmental income statement for the 12 months ended 31 March 2021</t>
  </si>
  <si>
    <t>Pro forma 2B</t>
  </si>
  <si>
    <t>Totex analysis for the 12 months ended 31 March 2021 - wholesale</t>
  </si>
  <si>
    <t>Pro forma 2C</t>
  </si>
  <si>
    <t>Cost analysis for the 12 months ended 31 March 2021 - retail</t>
  </si>
  <si>
    <t>Pro forma 2D</t>
  </si>
  <si>
    <t>Historic cost analysis of tangible fixed assets at 31 March 2021</t>
  </si>
  <si>
    <t>Pro forma 2E</t>
  </si>
  <si>
    <t>Analysis of 'grants and contributions' for the 12 months ended 31 March 2021 - water resources, water network+ and wastewater network+</t>
  </si>
  <si>
    <t>Pro forma 2F</t>
  </si>
  <si>
    <t>Residential retail for the 12 months ended 31 March 2021</t>
  </si>
  <si>
    <t>Pro forma 2G</t>
  </si>
  <si>
    <t>Non-household water - revenues by tariff type</t>
  </si>
  <si>
    <t>Pro forma 2H</t>
  </si>
  <si>
    <t>Non-household wastewater - revenues by tariff type</t>
  </si>
  <si>
    <t>Pro forma 2I</t>
  </si>
  <si>
    <t>Revenue analysis for the 12 months ended 31 March 2021</t>
  </si>
  <si>
    <t>Pro forma 2J</t>
  </si>
  <si>
    <t>Infrastructure network reinforcement costs for the 12 months ended 31 March 2021</t>
  </si>
  <si>
    <t>Pro forma 2K</t>
  </si>
  <si>
    <t>Infrastructure charges reconciliation for the 12 months ended 31 March 2021</t>
  </si>
  <si>
    <t>Pro forma 2L</t>
  </si>
  <si>
    <t>Analysis of land sales for the 12 months ended 31 March 2021</t>
  </si>
  <si>
    <t>Pro forma 2M</t>
  </si>
  <si>
    <t>Revenue reconciliation for the 12 months ended 31 March 2021 - wholesale</t>
  </si>
  <si>
    <t>Pro forma 2N</t>
  </si>
  <si>
    <t xml:space="preserve">Residential retail  - social tariffs </t>
  </si>
  <si>
    <t>Pro forma 2O</t>
  </si>
  <si>
    <t>Historic cost analysis of intangible fixed assets</t>
  </si>
  <si>
    <t>Section 3  Performance summary</t>
  </si>
  <si>
    <t>Pro forma 3A</t>
  </si>
  <si>
    <t>Outcome perfomance - Water common performance commitments</t>
  </si>
  <si>
    <t>Pro forma 3B</t>
  </si>
  <si>
    <t>Outcome perfomance - Wastewater common performance commitments</t>
  </si>
  <si>
    <t>Pro forma 3C</t>
  </si>
  <si>
    <t>Customer measure of experience (C-MeX) table</t>
  </si>
  <si>
    <t>Pro forma 3D</t>
  </si>
  <si>
    <t>Developer services measure of experience (D-MeX) table</t>
  </si>
  <si>
    <t>Pro forma 3E</t>
  </si>
  <si>
    <t>Outcome perfomance - Non financial performance commitments</t>
  </si>
  <si>
    <t>Pro forma 3F</t>
  </si>
  <si>
    <t>Underlying calculations for common performance commitments - water and retail</t>
  </si>
  <si>
    <t>Pro forma 3G</t>
  </si>
  <si>
    <t>Underlying calculations for common performance commitments - wastewater</t>
  </si>
  <si>
    <t>Pro forma 3H</t>
  </si>
  <si>
    <t>Summary information on outcome delivery incentive payments</t>
  </si>
  <si>
    <t>Pro forma 3I</t>
  </si>
  <si>
    <t>Supplementary outcomes information</t>
  </si>
  <si>
    <t>Section 4  Additional regulatory information - service level</t>
  </si>
  <si>
    <t>Pro forma 4A</t>
  </si>
  <si>
    <t>Water bulk supply information for the 12 months ended 31 March 2021</t>
  </si>
  <si>
    <t>Pro forma 4B</t>
  </si>
  <si>
    <t>Analysis of debt</t>
  </si>
  <si>
    <t>Pro forma 4C</t>
  </si>
  <si>
    <t>Impact of price control performance to date on RCV</t>
  </si>
  <si>
    <t>Pro forma 4D</t>
  </si>
  <si>
    <t>Totex analysis for the 12 months ended 31 March 2021 - water resources and water network+</t>
  </si>
  <si>
    <t>Pro forma 4E</t>
  </si>
  <si>
    <t>Totex analysis for the 12 months ended 31 March 2021 - wastewater network+ and bioresources</t>
  </si>
  <si>
    <t>Pro forma 4F</t>
  </si>
  <si>
    <t>Major project expenditure for wholesale water by purpose for the 12 months ended 31 March 2021</t>
  </si>
  <si>
    <t>Pro forma 4G</t>
  </si>
  <si>
    <t>Major project expenditure for wholesale wastewater by purpose for the 12 months ended 31 March 2021</t>
  </si>
  <si>
    <t>Pro forma 4H</t>
  </si>
  <si>
    <t>Financial metrics for the 12 months ended 31 March 2021</t>
  </si>
  <si>
    <t>Pro forma 4I</t>
  </si>
  <si>
    <t>Financial derivatives</t>
  </si>
  <si>
    <t xml:space="preserve">Pro forma 4J  </t>
  </si>
  <si>
    <t>Base expenditure analysis for the 12 months ended 31 March 2021 - water resources and water network+</t>
  </si>
  <si>
    <t xml:space="preserve">Pro forma 4K  </t>
  </si>
  <si>
    <t>Base expenditure analysis for the 12 months ended 31 March 2021 - wastewater network + and bioresources</t>
  </si>
  <si>
    <t xml:space="preserve">Pro forma 4L  </t>
  </si>
  <si>
    <t xml:space="preserve">Enhancement expenditure for the 12 months ended 31st March 2021 - water resources and water network+ </t>
  </si>
  <si>
    <t xml:space="preserve">Pro forma 4M  </t>
  </si>
  <si>
    <t>Enhancement expenditure for the 12 months ended 31st March 2021 - wastewater network+ and bioresources</t>
  </si>
  <si>
    <t xml:space="preserve">Pro forma 4N  </t>
  </si>
  <si>
    <t xml:space="preserve">Developer services expenditure for the 12 months ended 31st March 2021 - water resources and water network+ </t>
  </si>
  <si>
    <t xml:space="preserve">Pro forma 4O  </t>
  </si>
  <si>
    <t>Developer services expenditure for the 12 months ended 31st March 2021 - wastewater network+ and bioresources</t>
  </si>
  <si>
    <t xml:space="preserve">Pro forma 4P  </t>
  </si>
  <si>
    <t>Expenditure on non-price control diversions for the 12 months ended 31 March 2021</t>
  </si>
  <si>
    <t>Pro forma 4Q</t>
  </si>
  <si>
    <t>Developer services - New connections, properties and mains</t>
  </si>
  <si>
    <t>Pro forma 4R</t>
  </si>
  <si>
    <t>Connected properties, customers and population</t>
  </si>
  <si>
    <t>Section 5 Additional regulatory information - water resources</t>
  </si>
  <si>
    <t xml:space="preserve">Pro forma 5A </t>
  </si>
  <si>
    <t>Water resources asset and volumes data for the 12 months ended 31st March 2021</t>
  </si>
  <si>
    <t>Pro forma 5B</t>
  </si>
  <si>
    <t>Water resources operating cost analysis for the 12 months ended 31st March 2021</t>
  </si>
  <si>
    <t>Section 6 Additional regulatory information - water network plus</t>
  </si>
  <si>
    <t>Pro forma 6A</t>
  </si>
  <si>
    <t>Raw water transport, raw water storage and water treatment data for the 12 months ended 31st March 2021</t>
  </si>
  <si>
    <t>Pro forma 6B</t>
  </si>
  <si>
    <t>Treated water distribution - assets and operations for the 12 months ended 31st March 2021</t>
  </si>
  <si>
    <t>Pro forma 6C</t>
  </si>
  <si>
    <t>Water network+ - Mains, communication pipes and other data for the 12 months ended 31st March 2021</t>
  </si>
  <si>
    <t>Pro forma 6D</t>
  </si>
  <si>
    <t>Demand management - Metering and leakage activities for the 12 months ended 31 March 2012</t>
  </si>
  <si>
    <t>Section 7 Additional regulatory information - wastewater network plus</t>
  </si>
  <si>
    <t>Pro forma 7A</t>
  </si>
  <si>
    <t>Wastewater network+ - Functional expenditure for the 12 months ended 31st March 2021</t>
  </si>
  <si>
    <t>Pro forma 7B</t>
  </si>
  <si>
    <t>Wastewater network+ - Large sewage treatment works for the 12 months ended 31 March 2021</t>
  </si>
  <si>
    <t>Pro forma 7C</t>
  </si>
  <si>
    <t>Wastewater network+ - Sewer and volume data for the 12 months ended 31st March 2021</t>
  </si>
  <si>
    <t>Pro forma 7D</t>
  </si>
  <si>
    <t>Wastewater network+ - Sewage treatment works data for the 12 months ended 31st March 2021</t>
  </si>
  <si>
    <t>Pro forma 7E</t>
  </si>
  <si>
    <t>Wastewater network+ - Energy consumption and other data for the 12 months ended 31st March 2011</t>
  </si>
  <si>
    <t>Section 8 Additional regulatory information - bioresources</t>
  </si>
  <si>
    <t>Pro forma 8A</t>
  </si>
  <si>
    <t>Bioresources sludge data for the 12 months ended 31st March 2021</t>
  </si>
  <si>
    <t>Pro forma 8B</t>
  </si>
  <si>
    <t>Bioresources operating expenditure analysis for the 12 months ended 31st March 2021</t>
  </si>
  <si>
    <t>Pro forma 8C</t>
  </si>
  <si>
    <t>Bioresources energy and liquors analysis for the 12 months ended 31st March 2021</t>
  </si>
  <si>
    <t>Pro forma 8D</t>
  </si>
  <si>
    <t>Bioresources sludge treatment and disposal data for the 12 months ended 31st March 2021</t>
  </si>
  <si>
    <t>Section 9 Additional regulatory information - innovation competition</t>
  </si>
  <si>
    <t>Pro forma 9A</t>
  </si>
  <si>
    <t>Innovation competition</t>
  </si>
  <si>
    <t>Small company return</t>
  </si>
  <si>
    <t>Pro forma S1</t>
  </si>
  <si>
    <t>Small Company Return - Analysis of turnover and operating costs</t>
  </si>
  <si>
    <t>Pro forma S2</t>
  </si>
  <si>
    <t>Small Company Return - Non-financial information for the 12 months to 31 March 2021</t>
  </si>
  <si>
    <t>Data validation checks</t>
  </si>
  <si>
    <t>Select company from drop down list</t>
  </si>
  <si>
    <t>The data tables should only be submitted once all data checks pass the table below identifies where there are outstanding issues, these are shown as red cells below.</t>
  </si>
  <si>
    <t>All expected cells completed?</t>
  </si>
  <si>
    <t>Line definitions</t>
  </si>
  <si>
    <t>Data Validation</t>
  </si>
  <si>
    <t>Completion checks</t>
  </si>
  <si>
    <t>Line description</t>
  </si>
  <si>
    <t>Units</t>
  </si>
  <si>
    <t>DPs</t>
  </si>
  <si>
    <t>Statutory</t>
  </si>
  <si>
    <t>Adjustments</t>
  </si>
  <si>
    <t>Total appointed activities</t>
  </si>
  <si>
    <t>RAG 4 reference</t>
  </si>
  <si>
    <t>Comments 
(For internal use only, not to be reviewed by Ofwat)</t>
  </si>
  <si>
    <t>Please complete all cells in row</t>
  </si>
  <si>
    <t>Differences between statutory and RAG definitions</t>
  </si>
  <si>
    <t>Non-appointed</t>
  </si>
  <si>
    <t>Total adjustments</t>
  </si>
  <si>
    <t>Revenue</t>
  </si>
  <si>
    <t>£m</t>
  </si>
  <si>
    <t>1A.1</t>
  </si>
  <si>
    <t>BO1180STAT</t>
  </si>
  <si>
    <t>BO1180DSR</t>
  </si>
  <si>
    <t>BO1180NA</t>
  </si>
  <si>
    <t>BO1180ADJ</t>
  </si>
  <si>
    <t>BO1180</t>
  </si>
  <si>
    <t>Operating costs</t>
  </si>
  <si>
    <t>1A.2</t>
  </si>
  <si>
    <t>BO2560STAT</t>
  </si>
  <si>
    <t>BO2560DSR</t>
  </si>
  <si>
    <t>BO2560NA</t>
  </si>
  <si>
    <t>BO2560ADJ</t>
  </si>
  <si>
    <t>BO2560</t>
  </si>
  <si>
    <t>Other operating income</t>
  </si>
  <si>
    <t>1A.3</t>
  </si>
  <si>
    <t>BO1980STAT</t>
  </si>
  <si>
    <t>BO1980DSR</t>
  </si>
  <si>
    <t>BO1980NA</t>
  </si>
  <si>
    <t>BO1980ADJ</t>
  </si>
  <si>
    <t>BO1980</t>
  </si>
  <si>
    <t>Operating profit</t>
  </si>
  <si>
    <t>1A.4</t>
  </si>
  <si>
    <t>BO2060STAT</t>
  </si>
  <si>
    <t>BO2060DSR</t>
  </si>
  <si>
    <t>BO2060NA</t>
  </si>
  <si>
    <t>BO2060ADJ</t>
  </si>
  <si>
    <t>BO2060</t>
  </si>
  <si>
    <t>Other income</t>
  </si>
  <si>
    <t>1A.5</t>
  </si>
  <si>
    <t>BO3301STAT</t>
  </si>
  <si>
    <t>BO3301DSR</t>
  </si>
  <si>
    <t>BO3301NA</t>
  </si>
  <si>
    <t>BO3301ADJ</t>
  </si>
  <si>
    <t>BO3301</t>
  </si>
  <si>
    <t xml:space="preserve">Interest income </t>
  </si>
  <si>
    <t>1A.6</t>
  </si>
  <si>
    <t>A10008STAT</t>
  </si>
  <si>
    <t>A10008DSR</t>
  </si>
  <si>
    <t>A10008NA</t>
  </si>
  <si>
    <t>A10008ADJ</t>
  </si>
  <si>
    <t>A10008APP</t>
  </si>
  <si>
    <t>Interest expense</t>
  </si>
  <si>
    <t>1A.7</t>
  </si>
  <si>
    <t>A10009STAT</t>
  </si>
  <si>
    <t>A10009DSR</t>
  </si>
  <si>
    <t>A10009NA</t>
  </si>
  <si>
    <t>A10009ADJ</t>
  </si>
  <si>
    <t>A10009APP</t>
  </si>
  <si>
    <t xml:space="preserve">Other interest expense </t>
  </si>
  <si>
    <t>1A.8</t>
  </si>
  <si>
    <t>FT01641STAT</t>
  </si>
  <si>
    <t>FT01641DSR</t>
  </si>
  <si>
    <t>FT01641NA</t>
  </si>
  <si>
    <t>FT01641ADJ</t>
  </si>
  <si>
    <t>FT01641</t>
  </si>
  <si>
    <t>Profit before tax and fair value movements</t>
  </si>
  <si>
    <t>1A.9</t>
  </si>
  <si>
    <t>A10011STAT</t>
  </si>
  <si>
    <t>A10011DSR</t>
  </si>
  <si>
    <t>A10011NA</t>
  </si>
  <si>
    <t>A10011ADJ</t>
  </si>
  <si>
    <t>A10011APP</t>
  </si>
  <si>
    <t>Fair value gains/(losses) on financial instruments</t>
  </si>
  <si>
    <t>1A.10</t>
  </si>
  <si>
    <t>A10012STAT</t>
  </si>
  <si>
    <t>A10012DSR</t>
  </si>
  <si>
    <t>A10012NA</t>
  </si>
  <si>
    <t>A10012ADJ</t>
  </si>
  <si>
    <t>A10012APP</t>
  </si>
  <si>
    <t>Profit before tax</t>
  </si>
  <si>
    <t>1A.11</t>
  </si>
  <si>
    <t>BO3305STAT</t>
  </si>
  <si>
    <t>BO3305DSR</t>
  </si>
  <si>
    <t>BO3305NA</t>
  </si>
  <si>
    <t>BO3305ADJ</t>
  </si>
  <si>
    <t>BO3305</t>
  </si>
  <si>
    <t>UK Corporation tax</t>
  </si>
  <si>
    <t>1A.12</t>
  </si>
  <si>
    <t>BO3351STAT</t>
  </si>
  <si>
    <t>BO3351DSR</t>
  </si>
  <si>
    <t>BO3351NA</t>
  </si>
  <si>
    <t>BO3351ADJ</t>
  </si>
  <si>
    <t>BO3351</t>
  </si>
  <si>
    <t>Deferred tax</t>
  </si>
  <si>
    <t>1A.13</t>
  </si>
  <si>
    <t>BO3352STAT</t>
  </si>
  <si>
    <t>BO3352DSR</t>
  </si>
  <si>
    <t>BO3352NA</t>
  </si>
  <si>
    <t>BO3352ADJ</t>
  </si>
  <si>
    <t>BO3352</t>
  </si>
  <si>
    <t>Profit for the year</t>
  </si>
  <si>
    <t>1A.14</t>
  </si>
  <si>
    <t>BO2530STAT</t>
  </si>
  <si>
    <t>BO2530DSR</t>
  </si>
  <si>
    <t>BO2530NA</t>
  </si>
  <si>
    <t>BO2530ADJ</t>
  </si>
  <si>
    <t>BO2530</t>
  </si>
  <si>
    <t>Dividends</t>
  </si>
  <si>
    <t>1A.15</t>
  </si>
  <si>
    <t>BO3402STAT</t>
  </si>
  <si>
    <t>BO3402DSR</t>
  </si>
  <si>
    <t>BO3402NA</t>
  </si>
  <si>
    <t>BO3402ADJ</t>
  </si>
  <si>
    <t>BO3402</t>
  </si>
  <si>
    <t>Tax analysis</t>
  </si>
  <si>
    <t>Current year</t>
  </si>
  <si>
    <t>1A.16</t>
  </si>
  <si>
    <t>BO3354STAT</t>
  </si>
  <si>
    <t>BO3354DSR</t>
  </si>
  <si>
    <t>BO3354NA</t>
  </si>
  <si>
    <t>BO3354ADJ</t>
  </si>
  <si>
    <t>BO3354</t>
  </si>
  <si>
    <t>Adjustments in respect of prior years</t>
  </si>
  <si>
    <t>1A.17</t>
  </si>
  <si>
    <t>BO3355STAT</t>
  </si>
  <si>
    <t>BO3355DSR</t>
  </si>
  <si>
    <t>BO3355NA</t>
  </si>
  <si>
    <t>BO3355ADJ</t>
  </si>
  <si>
    <t>BO3355</t>
  </si>
  <si>
    <t>1A.18</t>
  </si>
  <si>
    <t>BO3353STAT</t>
  </si>
  <si>
    <t>BO3353DSR</t>
  </si>
  <si>
    <t>BO3353NA</t>
  </si>
  <si>
    <t>BO3353ADJ</t>
  </si>
  <si>
    <t>BO3353</t>
  </si>
  <si>
    <t>Analysis of non-appointed revenue</t>
  </si>
  <si>
    <t>Imported sludge</t>
  </si>
  <si>
    <t>1A.19</t>
  </si>
  <si>
    <t>BO1180NAIS</t>
  </si>
  <si>
    <t>Tankered waste</t>
  </si>
  <si>
    <t>1A.20</t>
  </si>
  <si>
    <t>BO1180NATW</t>
  </si>
  <si>
    <t>Other non-appointed revenue</t>
  </si>
  <si>
    <t>1A.21</t>
  </si>
  <si>
    <t>BO1180NAO</t>
  </si>
  <si>
    <t>1A.22</t>
  </si>
  <si>
    <t>BO1180NAT</t>
  </si>
  <si>
    <t>1B.1</t>
  </si>
  <si>
    <t>Actuarial gains/(losses) on post-employment plans</t>
  </si>
  <si>
    <t>1B.2</t>
  </si>
  <si>
    <t>BO2550STAT</t>
  </si>
  <si>
    <t>BO2550DSR</t>
  </si>
  <si>
    <t>BO2550NA</t>
  </si>
  <si>
    <t>BO2550ADJ</t>
  </si>
  <si>
    <t>BO2550</t>
  </si>
  <si>
    <t>Other comprehensive income</t>
  </si>
  <si>
    <t>1B.3</t>
  </si>
  <si>
    <t>BO2553STAT</t>
  </si>
  <si>
    <t>BO2553DSR</t>
  </si>
  <si>
    <t>BO2553NA</t>
  </si>
  <si>
    <t>BO2553ADJ</t>
  </si>
  <si>
    <t>BO2553</t>
  </si>
  <si>
    <t>Total Comprehensive income for the year</t>
  </si>
  <si>
    <t>1B.4</t>
  </si>
  <si>
    <t>BO2554STAT</t>
  </si>
  <si>
    <t>BO2554DSR</t>
  </si>
  <si>
    <t>BO2554NA</t>
  </si>
  <si>
    <t>BO2554ADJ</t>
  </si>
  <si>
    <t>BO2554</t>
  </si>
  <si>
    <t>Non-current assets</t>
  </si>
  <si>
    <t>Fixed assets</t>
  </si>
  <si>
    <t>1C.1</t>
  </si>
  <si>
    <t>BO4008STAT</t>
  </si>
  <si>
    <t>BO4008DSR</t>
  </si>
  <si>
    <t>BO4008NA</t>
  </si>
  <si>
    <t>BO4008ADJ</t>
  </si>
  <si>
    <t>BO4008</t>
  </si>
  <si>
    <t>Intangible assets</t>
  </si>
  <si>
    <t>1C.2</t>
  </si>
  <si>
    <t>A11002STAT</t>
  </si>
  <si>
    <t>A11002DSR</t>
  </si>
  <si>
    <t>A11002NA</t>
  </si>
  <si>
    <t>A11002ADJ</t>
  </si>
  <si>
    <t>A11002</t>
  </si>
  <si>
    <t>Investments - loans to group companies</t>
  </si>
  <si>
    <t>1C.3</t>
  </si>
  <si>
    <t>FT01670STAT</t>
  </si>
  <si>
    <t>FT01670DSR</t>
  </si>
  <si>
    <t>FT01670NA</t>
  </si>
  <si>
    <t>FT01670ADJ</t>
  </si>
  <si>
    <t>FT01670</t>
  </si>
  <si>
    <t>Investments - other</t>
  </si>
  <si>
    <t>1C.4</t>
  </si>
  <si>
    <t>FT01680STAT</t>
  </si>
  <si>
    <t>FT01680DSR</t>
  </si>
  <si>
    <t>FT01680NA</t>
  </si>
  <si>
    <t>FT01680ADJ</t>
  </si>
  <si>
    <t>FT01680</t>
  </si>
  <si>
    <t>Financial instruments</t>
  </si>
  <si>
    <t>1C.5</t>
  </si>
  <si>
    <t>A11005STAT</t>
  </si>
  <si>
    <t>A11005DSR</t>
  </si>
  <si>
    <t>A11005NA</t>
  </si>
  <si>
    <t>A11005ADJ</t>
  </si>
  <si>
    <t>A11005</t>
  </si>
  <si>
    <t>Retirement benefit assets</t>
  </si>
  <si>
    <t>1C.6</t>
  </si>
  <si>
    <t>FT01751STAT</t>
  </si>
  <si>
    <t>FT01751DSR</t>
  </si>
  <si>
    <t>FT01751NA</t>
  </si>
  <si>
    <t>FT01751ADJ</t>
  </si>
  <si>
    <t>FT01751</t>
  </si>
  <si>
    <t>Total</t>
  </si>
  <si>
    <t>1C.7</t>
  </si>
  <si>
    <t>A11006STAT</t>
  </si>
  <si>
    <t>A11006DSR</t>
  </si>
  <si>
    <t>A11006NA</t>
  </si>
  <si>
    <t>A11006ADJ</t>
  </si>
  <si>
    <t>A11006</t>
  </si>
  <si>
    <t>Current assets</t>
  </si>
  <si>
    <t>Inventories</t>
  </si>
  <si>
    <t>1C.8</t>
  </si>
  <si>
    <t>BO4084STAT</t>
  </si>
  <si>
    <t>BO4084DSR</t>
  </si>
  <si>
    <t>BO4084NA</t>
  </si>
  <si>
    <t>BO4084ADJ</t>
  </si>
  <si>
    <t>BO4084</t>
  </si>
  <si>
    <t>Trade &amp; other receivables</t>
  </si>
  <si>
    <t>1C.9</t>
  </si>
  <si>
    <t>A11008STAT</t>
  </si>
  <si>
    <t>A11008DSR</t>
  </si>
  <si>
    <t>A11008NA</t>
  </si>
  <si>
    <t>A11008ADJ</t>
  </si>
  <si>
    <t>A11008</t>
  </si>
  <si>
    <t>1C.10</t>
  </si>
  <si>
    <t>A11009STAT</t>
  </si>
  <si>
    <t>A11009DSR</t>
  </si>
  <si>
    <t>A11009NA</t>
  </si>
  <si>
    <t>A11009ADJ</t>
  </si>
  <si>
    <t>A11009</t>
  </si>
  <si>
    <t>Cash &amp; cash equivalents</t>
  </si>
  <si>
    <t>1C.11</t>
  </si>
  <si>
    <t>A11010STAT</t>
  </si>
  <si>
    <t>A11010DSR</t>
  </si>
  <si>
    <t>A11010NA</t>
  </si>
  <si>
    <t>A11010ADJ</t>
  </si>
  <si>
    <t>A11010</t>
  </si>
  <si>
    <t xml:space="preserve">Total </t>
  </si>
  <si>
    <t>1C.12</t>
  </si>
  <si>
    <t>BO4092STAT</t>
  </si>
  <si>
    <t>BO4092DSR</t>
  </si>
  <si>
    <t>BO4092NA</t>
  </si>
  <si>
    <t>BO4092ADJ</t>
  </si>
  <si>
    <t>BO4092</t>
  </si>
  <si>
    <t>Current liabilities</t>
  </si>
  <si>
    <t>Trade &amp; other payables</t>
  </si>
  <si>
    <t>1C.13</t>
  </si>
  <si>
    <t>A11012STAT</t>
  </si>
  <si>
    <t>A11012DSR</t>
  </si>
  <si>
    <t>A11012NA</t>
  </si>
  <si>
    <t>A11012ADJ</t>
  </si>
  <si>
    <t>A11012</t>
  </si>
  <si>
    <t>Capex creditor</t>
  </si>
  <si>
    <t>1C.14</t>
  </si>
  <si>
    <t>A11013STAT</t>
  </si>
  <si>
    <t>A11013DSR</t>
  </si>
  <si>
    <t>A11013NA</t>
  </si>
  <si>
    <t>A11013ADJ</t>
  </si>
  <si>
    <t>A11013</t>
  </si>
  <si>
    <t>Borrowings</t>
  </si>
  <si>
    <t>1C.15</t>
  </si>
  <si>
    <t>BO4093STAT</t>
  </si>
  <si>
    <t>BO4093DSR</t>
  </si>
  <si>
    <t>BO4093NA</t>
  </si>
  <si>
    <t>BO4093ADJ</t>
  </si>
  <si>
    <t>BO4093</t>
  </si>
  <si>
    <t>1C.16</t>
  </si>
  <si>
    <t>A11015STAT</t>
  </si>
  <si>
    <t>A11015DSR</t>
  </si>
  <si>
    <t>A11015NA</t>
  </si>
  <si>
    <t>A11015ADJ</t>
  </si>
  <si>
    <t>A11015</t>
  </si>
  <si>
    <t>Current tax liabilities</t>
  </si>
  <si>
    <t>1C.17</t>
  </si>
  <si>
    <t>A11016STAT</t>
  </si>
  <si>
    <t>A11016DSR</t>
  </si>
  <si>
    <t>A11016NA</t>
  </si>
  <si>
    <t>A11016ADJ</t>
  </si>
  <si>
    <t>A11016</t>
  </si>
  <si>
    <t>Provisions</t>
  </si>
  <si>
    <t>1C.18</t>
  </si>
  <si>
    <t>A11017STAT</t>
  </si>
  <si>
    <t>A11017DSR</t>
  </si>
  <si>
    <t>A11017NA</t>
  </si>
  <si>
    <t>A11017ADJ</t>
  </si>
  <si>
    <t>A11017</t>
  </si>
  <si>
    <t>1C.19</t>
  </si>
  <si>
    <t>A11018STAT</t>
  </si>
  <si>
    <t>A11018DSR</t>
  </si>
  <si>
    <t>A11018NA</t>
  </si>
  <si>
    <t>A11018ADJ</t>
  </si>
  <si>
    <t>A11018</t>
  </si>
  <si>
    <t>Net Current assets/(liabilities)</t>
  </si>
  <si>
    <t>1C.20</t>
  </si>
  <si>
    <t>BO4096STAT</t>
  </si>
  <si>
    <t>BO4096DSR</t>
  </si>
  <si>
    <t>BO4096NA</t>
  </si>
  <si>
    <t>BO4096ADJ</t>
  </si>
  <si>
    <t>BO4096</t>
  </si>
  <si>
    <t>Non-current liabilities</t>
  </si>
  <si>
    <t>1C.21</t>
  </si>
  <si>
    <t>A11020STAT</t>
  </si>
  <si>
    <t>A11020DSR</t>
  </si>
  <si>
    <t>A11020NA</t>
  </si>
  <si>
    <t>A11020ADJ</t>
  </si>
  <si>
    <t>A11020</t>
  </si>
  <si>
    <t>1C.22</t>
  </si>
  <si>
    <t>BO4051STAT</t>
  </si>
  <si>
    <t>BO4051DSR</t>
  </si>
  <si>
    <t>BO4051NA</t>
  </si>
  <si>
    <t>BO4051ADJ</t>
  </si>
  <si>
    <t>BO4051</t>
  </si>
  <si>
    <t>1C.23</t>
  </si>
  <si>
    <t>A11022STAT</t>
  </si>
  <si>
    <t>A11022DSR</t>
  </si>
  <si>
    <t>A11022NA</t>
  </si>
  <si>
    <t>A11022ADJ</t>
  </si>
  <si>
    <t>A11022</t>
  </si>
  <si>
    <t>Retirement benefit obligations</t>
  </si>
  <si>
    <t>1C.24</t>
  </si>
  <si>
    <t>A11023STAT</t>
  </si>
  <si>
    <t>A11023DSR</t>
  </si>
  <si>
    <t>A11023NA</t>
  </si>
  <si>
    <t>A11023ADJ</t>
  </si>
  <si>
    <t>A11023</t>
  </si>
  <si>
    <t>1C.25</t>
  </si>
  <si>
    <t>A11024STAT</t>
  </si>
  <si>
    <t>A11024DSR</t>
  </si>
  <si>
    <t>A11024NA</t>
  </si>
  <si>
    <t>A11024ADJ</t>
  </si>
  <si>
    <t>A11024</t>
  </si>
  <si>
    <t>Deferred income - G&amp;C's</t>
  </si>
  <si>
    <t>1C.26</t>
  </si>
  <si>
    <t>BO4065STATGC</t>
  </si>
  <si>
    <t>BO4065DSRGC</t>
  </si>
  <si>
    <t>BO4065NAGC</t>
  </si>
  <si>
    <t>BO4065ADJGC</t>
  </si>
  <si>
    <t>BO4065GC</t>
  </si>
  <si>
    <t>Deferred income - adopted assets</t>
  </si>
  <si>
    <t>1C.27</t>
  </si>
  <si>
    <t>BO4065STATAA</t>
  </si>
  <si>
    <t>BO4065DSRAA</t>
  </si>
  <si>
    <t>BO4065NAAA</t>
  </si>
  <si>
    <t>BO4065ADJAA</t>
  </si>
  <si>
    <t>BO4065AA</t>
  </si>
  <si>
    <t>Preference share capital</t>
  </si>
  <si>
    <t>1C.28</t>
  </si>
  <si>
    <t>BB1300APSTAT</t>
  </si>
  <si>
    <t>BB1300APDSR</t>
  </si>
  <si>
    <t>BB1300APNA</t>
  </si>
  <si>
    <t>BB1300APADJ</t>
  </si>
  <si>
    <t>BB1300AP</t>
  </si>
  <si>
    <t>1C.29</t>
  </si>
  <si>
    <t>BO4063STAT</t>
  </si>
  <si>
    <t>BO4063DSR</t>
  </si>
  <si>
    <t>BO4063NA</t>
  </si>
  <si>
    <t>BO4063ADJ</t>
  </si>
  <si>
    <t>BO4063</t>
  </si>
  <si>
    <t>1C.30</t>
  </si>
  <si>
    <t>A11025STAT</t>
  </si>
  <si>
    <t>A11025DSR</t>
  </si>
  <si>
    <t>A11025NA</t>
  </si>
  <si>
    <t>A11025ADJ</t>
  </si>
  <si>
    <t>A11025</t>
  </si>
  <si>
    <t>Net assets</t>
  </si>
  <si>
    <t>1C.31</t>
  </si>
  <si>
    <t>BO4070STAT</t>
  </si>
  <si>
    <t>BO4070DSR</t>
  </si>
  <si>
    <t>BO4070NA</t>
  </si>
  <si>
    <t>BO4070ADJ</t>
  </si>
  <si>
    <t>BO4070</t>
  </si>
  <si>
    <t>Equity</t>
  </si>
  <si>
    <t>Called up share capital</t>
  </si>
  <si>
    <t>1C.32</t>
  </si>
  <si>
    <t>BO4100STAT</t>
  </si>
  <si>
    <t>BO4100DSR</t>
  </si>
  <si>
    <t>BO4100NA</t>
  </si>
  <si>
    <t>BO4100ADJ</t>
  </si>
  <si>
    <t>BO4100</t>
  </si>
  <si>
    <t>Retained earnings &amp; other reserves</t>
  </si>
  <si>
    <t>1C.33</t>
  </si>
  <si>
    <t>A11030STAT</t>
  </si>
  <si>
    <t>A11030DSR</t>
  </si>
  <si>
    <t>A11030NA</t>
  </si>
  <si>
    <t>A11030ADJ</t>
  </si>
  <si>
    <t>A11030</t>
  </si>
  <si>
    <t>Total Equity</t>
  </si>
  <si>
    <t>1C.34</t>
  </si>
  <si>
    <t>BO4130STAT</t>
  </si>
  <si>
    <t>BO4130DSR</t>
  </si>
  <si>
    <t>BO4130NA</t>
  </si>
  <si>
    <t>BO4130ADJ</t>
  </si>
  <si>
    <t>BO4130</t>
  </si>
  <si>
    <t>Operating activities</t>
  </si>
  <si>
    <t>1D.1</t>
  </si>
  <si>
    <t>1D.2</t>
  </si>
  <si>
    <t>BO5002STAT</t>
  </si>
  <si>
    <t>BO5002DSR</t>
  </si>
  <si>
    <t>BO5002NA</t>
  </si>
  <si>
    <t>BO5002ADJ</t>
  </si>
  <si>
    <t>BO5002</t>
  </si>
  <si>
    <t>Depreciation</t>
  </si>
  <si>
    <t>1D.3</t>
  </si>
  <si>
    <t>A14002STAT</t>
  </si>
  <si>
    <t>A14002DSR</t>
  </si>
  <si>
    <t>A14002NA</t>
  </si>
  <si>
    <t>A14002ADJ</t>
  </si>
  <si>
    <t>A14002</t>
  </si>
  <si>
    <t>Amortisation - G&amp;C's</t>
  </si>
  <si>
    <t>1D.4</t>
  </si>
  <si>
    <t>A3028STAT</t>
  </si>
  <si>
    <t>A3028DSR</t>
  </si>
  <si>
    <t>A3028NA</t>
  </si>
  <si>
    <t>A3028ADJ</t>
  </si>
  <si>
    <t>A3028</t>
  </si>
  <si>
    <t>Changes in working capital</t>
  </si>
  <si>
    <t>1D.5</t>
  </si>
  <si>
    <t>FT01810STAT</t>
  </si>
  <si>
    <t>FT01810DSR</t>
  </si>
  <si>
    <t>FT01810NA</t>
  </si>
  <si>
    <t>FT01810ADJ</t>
  </si>
  <si>
    <t>FT01810</t>
  </si>
  <si>
    <t>Pension contributions</t>
  </si>
  <si>
    <t>1D.6</t>
  </si>
  <si>
    <t>A14005STAT</t>
  </si>
  <si>
    <t>A14005DSR</t>
  </si>
  <si>
    <t>A14005NA</t>
  </si>
  <si>
    <t>A14005ADJ</t>
  </si>
  <si>
    <t>A14005</t>
  </si>
  <si>
    <t>Movement in provisions</t>
  </si>
  <si>
    <t>1D.7</t>
  </si>
  <si>
    <t>BO5020STAT</t>
  </si>
  <si>
    <t>BO5020DSR</t>
  </si>
  <si>
    <t>BO5020NA</t>
  </si>
  <si>
    <t>BO5020ADJ</t>
  </si>
  <si>
    <t>BO5020</t>
  </si>
  <si>
    <t>Profit on sale of fixed assets</t>
  </si>
  <si>
    <t>1D.8</t>
  </si>
  <si>
    <t>BO5004STAT</t>
  </si>
  <si>
    <t>BO5004DSR</t>
  </si>
  <si>
    <t>BO5004NA</t>
  </si>
  <si>
    <t>BO5004ADJ</t>
  </si>
  <si>
    <t>BO5004</t>
  </si>
  <si>
    <t>Cash generated from operations</t>
  </si>
  <si>
    <t>1D.9</t>
  </si>
  <si>
    <t>BO5040STAT</t>
  </si>
  <si>
    <t>BO5040DSR</t>
  </si>
  <si>
    <t>BO5040NA</t>
  </si>
  <si>
    <t>BO5040ADJ</t>
  </si>
  <si>
    <t>BO5040</t>
  </si>
  <si>
    <t>Net interest paid</t>
  </si>
  <si>
    <t>1D.10</t>
  </si>
  <si>
    <t>A14008STAT</t>
  </si>
  <si>
    <t>A14008DSR</t>
  </si>
  <si>
    <t>A14008NA</t>
  </si>
  <si>
    <t>A14008ADJ</t>
  </si>
  <si>
    <t>A14008</t>
  </si>
  <si>
    <t>Tax paid</t>
  </si>
  <si>
    <t>1D.11</t>
  </si>
  <si>
    <t>BO5070STAT</t>
  </si>
  <si>
    <t>BO5070DSR</t>
  </si>
  <si>
    <t>BO5070NA</t>
  </si>
  <si>
    <t>BO5070ADJ</t>
  </si>
  <si>
    <t>BO5070</t>
  </si>
  <si>
    <t>Net cash generated from operating activities</t>
  </si>
  <si>
    <t>1D.12</t>
  </si>
  <si>
    <t>A14010STAT</t>
  </si>
  <si>
    <t>A14010DSR</t>
  </si>
  <si>
    <t>A14010NA</t>
  </si>
  <si>
    <t>A14010ADJ</t>
  </si>
  <si>
    <t>A14010</t>
  </si>
  <si>
    <t>Investing activities</t>
  </si>
  <si>
    <t>Capital expenditure</t>
  </si>
  <si>
    <t>1D.13</t>
  </si>
  <si>
    <t>BO5080STAT</t>
  </si>
  <si>
    <t>BO5080DSR</t>
  </si>
  <si>
    <t>BO5080NA</t>
  </si>
  <si>
    <t>BO5080ADJ</t>
  </si>
  <si>
    <t>BO5080</t>
  </si>
  <si>
    <t>Grants &amp; Contributions</t>
  </si>
  <si>
    <t>1D.14</t>
  </si>
  <si>
    <t>BO5081STAT</t>
  </si>
  <si>
    <t>BO5081DSR</t>
  </si>
  <si>
    <t>BO5081NA</t>
  </si>
  <si>
    <t>BO5081ADJ</t>
  </si>
  <si>
    <t>BO5081</t>
  </si>
  <si>
    <t>Disposal of fixed assets</t>
  </si>
  <si>
    <t>1D.15</t>
  </si>
  <si>
    <t>BO5084STAT</t>
  </si>
  <si>
    <t>BO5084DSR</t>
  </si>
  <si>
    <t>BO5084NA</t>
  </si>
  <si>
    <t>BO5084ADJ</t>
  </si>
  <si>
    <t>BO5084</t>
  </si>
  <si>
    <t>Other</t>
  </si>
  <si>
    <t>1D.16</t>
  </si>
  <si>
    <t>BO5085STAT</t>
  </si>
  <si>
    <t>BO5085DSR</t>
  </si>
  <si>
    <t>BO5085NA</t>
  </si>
  <si>
    <t>BO5085ADJ</t>
  </si>
  <si>
    <t>BO5085</t>
  </si>
  <si>
    <t>Net cash used in investing activities</t>
  </si>
  <si>
    <t>1D.17</t>
  </si>
  <si>
    <t>BO5086STAT</t>
  </si>
  <si>
    <t>BO5086DSR</t>
  </si>
  <si>
    <t>BO5086NA</t>
  </si>
  <si>
    <t>BO5086ADJ</t>
  </si>
  <si>
    <t>BO5086</t>
  </si>
  <si>
    <t>Net cash generated before financing activities</t>
  </si>
  <si>
    <t>1D.18</t>
  </si>
  <si>
    <t>A14017STAT</t>
  </si>
  <si>
    <t>A14017DSR</t>
  </si>
  <si>
    <t>A14017NA</t>
  </si>
  <si>
    <t>A14017ADJ</t>
  </si>
  <si>
    <t>A14017</t>
  </si>
  <si>
    <t>Cashflows from financing activities</t>
  </si>
  <si>
    <t>Equity dividends paid</t>
  </si>
  <si>
    <t>1D.19</t>
  </si>
  <si>
    <t>BO5204STAT</t>
  </si>
  <si>
    <t>BO5204DSR</t>
  </si>
  <si>
    <t>BO5204NA</t>
  </si>
  <si>
    <t>BO5204ADJ</t>
  </si>
  <si>
    <t>BO5204</t>
  </si>
  <si>
    <t>Net loans received</t>
  </si>
  <si>
    <t>1D.20</t>
  </si>
  <si>
    <t>A14019STAT</t>
  </si>
  <si>
    <t>A14019DSR</t>
  </si>
  <si>
    <t>A14019NA</t>
  </si>
  <si>
    <t>A14019ADJ</t>
  </si>
  <si>
    <t>A14019</t>
  </si>
  <si>
    <t>Cash inflow from equity financing</t>
  </si>
  <si>
    <t>1D.21</t>
  </si>
  <si>
    <t>BO5095STAT</t>
  </si>
  <si>
    <t>BO5095DSR</t>
  </si>
  <si>
    <t>BO5095NA</t>
  </si>
  <si>
    <t>BO5095ADJ</t>
  </si>
  <si>
    <t>BO5095</t>
  </si>
  <si>
    <t>Net cash generated from financing activities</t>
  </si>
  <si>
    <t>1D.22</t>
  </si>
  <si>
    <t>BO5096STAT</t>
  </si>
  <si>
    <t>BO5096DSR</t>
  </si>
  <si>
    <t>BO5096NA</t>
  </si>
  <si>
    <t>BO5096ADJ</t>
  </si>
  <si>
    <t>BO5096</t>
  </si>
  <si>
    <t>Increase (decrease) in net cash</t>
  </si>
  <si>
    <t>1D.23</t>
  </si>
  <si>
    <t>BO5098STAT</t>
  </si>
  <si>
    <t>BO5098DSR</t>
  </si>
  <si>
    <t>BO5098NA</t>
  </si>
  <si>
    <t>BO5098ADJ</t>
  </si>
  <si>
    <t>BO5098</t>
  </si>
  <si>
    <t>Fixed rate</t>
  </si>
  <si>
    <t>Floating rate</t>
  </si>
  <si>
    <t>Index linked</t>
  </si>
  <si>
    <t>RPI</t>
  </si>
  <si>
    <t>CPI/CPIH</t>
  </si>
  <si>
    <t>Interest rate risk profile</t>
  </si>
  <si>
    <t>Borrowings (excluding preference shares)</t>
  </si>
  <si>
    <t>1E.1</t>
  </si>
  <si>
    <t>BO5332FX</t>
  </si>
  <si>
    <t>BO5332FR</t>
  </si>
  <si>
    <t>BO5332ILR</t>
  </si>
  <si>
    <t>BO5332ILC</t>
  </si>
  <si>
    <t>BO5332A</t>
  </si>
  <si>
    <t>1E.2</t>
  </si>
  <si>
    <t>BB1300ND</t>
  </si>
  <si>
    <t>Total borrowings</t>
  </si>
  <si>
    <t>1E.3</t>
  </si>
  <si>
    <t>BO5348T</t>
  </si>
  <si>
    <t>Cash</t>
  </si>
  <si>
    <t>1E.4</t>
  </si>
  <si>
    <t>FT01690</t>
  </si>
  <si>
    <t>Short term deposits</t>
  </si>
  <si>
    <t>1E.5</t>
  </si>
  <si>
    <t>PP0021</t>
  </si>
  <si>
    <t>Net Debt</t>
  </si>
  <si>
    <t>1E.6</t>
  </si>
  <si>
    <t>BO4075</t>
  </si>
  <si>
    <t>Gearing</t>
  </si>
  <si>
    <t>%</t>
  </si>
  <si>
    <t>1E.7</t>
  </si>
  <si>
    <t>FI00300</t>
  </si>
  <si>
    <t>Adjusted Gearing</t>
  </si>
  <si>
    <t>1E.8</t>
  </si>
  <si>
    <t>FI00300CV</t>
  </si>
  <si>
    <t>Interest</t>
  </si>
  <si>
    <t>Full year equivalent nominal interest cost</t>
  </si>
  <si>
    <t>1E.9</t>
  </si>
  <si>
    <t>BO130FXI</t>
  </si>
  <si>
    <t>BO130FRI</t>
  </si>
  <si>
    <t>BO130ILIR</t>
  </si>
  <si>
    <t>BO130ILIC</t>
  </si>
  <si>
    <t>BO160TLI</t>
  </si>
  <si>
    <t>Full year equivalent cash interest payment</t>
  </si>
  <si>
    <t>1E.10</t>
  </si>
  <si>
    <t>BO135FXI</t>
  </si>
  <si>
    <t>BO135FRI</t>
  </si>
  <si>
    <t>BO135ILIR</t>
  </si>
  <si>
    <t>BO135ILIC</t>
  </si>
  <si>
    <t>BO165TLI</t>
  </si>
  <si>
    <t>Indicative interest rates</t>
  </si>
  <si>
    <t>Indicative weighted average nominal interest rate</t>
  </si>
  <si>
    <t>1E.11</t>
  </si>
  <si>
    <t>FI00500FX</t>
  </si>
  <si>
    <t>FI00500FR</t>
  </si>
  <si>
    <t>FI00500ILR</t>
  </si>
  <si>
    <t>FI00500ILC</t>
  </si>
  <si>
    <t>FI00500</t>
  </si>
  <si>
    <t>Indicative weighted average cash interest rate</t>
  </si>
  <si>
    <t>1E.12</t>
  </si>
  <si>
    <t>FI00510FX</t>
  </si>
  <si>
    <t>FI00510FR</t>
  </si>
  <si>
    <t>FI00510ILR</t>
  </si>
  <si>
    <t>FI00510ILC</t>
  </si>
  <si>
    <t>FI00510</t>
  </si>
  <si>
    <t>Time to maturity</t>
  </si>
  <si>
    <t>Weighted average years to maturity</t>
  </si>
  <si>
    <t>nr</t>
  </si>
  <si>
    <t>1E.13</t>
  </si>
  <si>
    <t>FI00560FX</t>
  </si>
  <si>
    <t>FI00560FR</t>
  </si>
  <si>
    <t>FI00560ILR</t>
  </si>
  <si>
    <t>FI00560ILC</t>
  </si>
  <si>
    <t>FI00560</t>
  </si>
  <si>
    <t>Financial flows for the 12 months ended 31 March 2021 and for the price review to date 
(2017-18 financial year average CPIH)</t>
  </si>
  <si>
    <t>12 months ended 31 March 2021</t>
  </si>
  <si>
    <t>Average 2020-25</t>
  </si>
  <si>
    <t>Average 2020-2x</t>
  </si>
  <si>
    <t>Notional returns and notional regulatory equity</t>
  </si>
  <si>
    <t>Actual returns and notional regulatory equity</t>
  </si>
  <si>
    <t>Actual returns and actual regulatory equity</t>
  </si>
  <si>
    <t>Return on regulatory equity</t>
  </si>
  <si>
    <t>1F.1</t>
  </si>
  <si>
    <t>a</t>
  </si>
  <si>
    <t>CR12501NNP</t>
  </si>
  <si>
    <t>CR12501ANP</t>
  </si>
  <si>
    <t>CR12501AAP</t>
  </si>
  <si>
    <t>CR12501NNV</t>
  </si>
  <si>
    <t>CR12501ANV</t>
  </si>
  <si>
    <t>CR12501AAV</t>
  </si>
  <si>
    <t>CR12501NNPA</t>
  </si>
  <si>
    <t>CR12501ANPA</t>
  </si>
  <si>
    <t>CR12501AAPA</t>
  </si>
  <si>
    <t>CR12501NNVA</t>
  </si>
  <si>
    <t>CR12501ANVA</t>
  </si>
  <si>
    <t>CR12501AAVA</t>
  </si>
  <si>
    <t>Regulatory equity</t>
  </si>
  <si>
    <t>1F.2</t>
  </si>
  <si>
    <t>CR12504NNP</t>
  </si>
  <si>
    <t>CR12504ANP</t>
  </si>
  <si>
    <t>CR12504AAP</t>
  </si>
  <si>
    <t>CR12504NNPA</t>
  </si>
  <si>
    <t>CR12504ANPA</t>
  </si>
  <si>
    <t>CR12504AAPA</t>
  </si>
  <si>
    <t>Financing</t>
  </si>
  <si>
    <t>1F.3</t>
  </si>
  <si>
    <t>CR12505ANP</t>
  </si>
  <si>
    <t>CR12505AAP</t>
  </si>
  <si>
    <t>CR12505ANV</t>
  </si>
  <si>
    <t>CR12505AAV</t>
  </si>
  <si>
    <t>CR12505ANPA</t>
  </si>
  <si>
    <t>CR12505AAPA</t>
  </si>
  <si>
    <t>CR12505ANVA</t>
  </si>
  <si>
    <t>CR12505AAVA</t>
  </si>
  <si>
    <t>Gearing benfits sharing</t>
  </si>
  <si>
    <t>1F.4</t>
  </si>
  <si>
    <t>CR_GB_12505ANP</t>
  </si>
  <si>
    <t>CR_GB_12505AAP</t>
  </si>
  <si>
    <t>CR_GB_12505ANV</t>
  </si>
  <si>
    <t>CR_GB_12505AAV</t>
  </si>
  <si>
    <t>CR_GB_12505ANPA</t>
  </si>
  <si>
    <t>CR_GB_12505AAPA</t>
  </si>
  <si>
    <t>CR_GB_12505ANVA</t>
  </si>
  <si>
    <t>CR_GB_12505AAVA</t>
  </si>
  <si>
    <t>Variance in corporation tax</t>
  </si>
  <si>
    <t>1F.5</t>
  </si>
  <si>
    <t>CR12506ANP</t>
  </si>
  <si>
    <t>CR12506AAP</t>
  </si>
  <si>
    <t>CR12506ANV</t>
  </si>
  <si>
    <t>CR12506AAV</t>
  </si>
  <si>
    <t>CR12506ANPA</t>
  </si>
  <si>
    <t>CR12506AAPA</t>
  </si>
  <si>
    <t>CR12506ANVA</t>
  </si>
  <si>
    <t>CR12506AAVA</t>
  </si>
  <si>
    <t>Group relief</t>
  </si>
  <si>
    <t>1F.6</t>
  </si>
  <si>
    <t>CR12507ANP</t>
  </si>
  <si>
    <t>CR12507AAP</t>
  </si>
  <si>
    <t>CR12507ANV</t>
  </si>
  <si>
    <t>CR12507AAV</t>
  </si>
  <si>
    <t>CR12507ANPA</t>
  </si>
  <si>
    <t>CR12507AAPA</t>
  </si>
  <si>
    <t>CR12507ANVA</t>
  </si>
  <si>
    <t>CR12507AAVA</t>
  </si>
  <si>
    <t>Cost of debt</t>
  </si>
  <si>
    <t>1F.7</t>
  </si>
  <si>
    <t>CR12508ANP</t>
  </si>
  <si>
    <t>CR12508AAP</t>
  </si>
  <si>
    <t>CR12508ANV</t>
  </si>
  <si>
    <t>CR12508AAV</t>
  </si>
  <si>
    <t>CR12508ANPA</t>
  </si>
  <si>
    <t>CR12508AAPA</t>
  </si>
  <si>
    <t>CR12508ANVA</t>
  </si>
  <si>
    <t>CR12508AAVA</t>
  </si>
  <si>
    <t>Hedging instruments</t>
  </si>
  <si>
    <t>1F.8</t>
  </si>
  <si>
    <t>CR12509ANP</t>
  </si>
  <si>
    <t>CR12509AAP</t>
  </si>
  <si>
    <t>CR12509ANV</t>
  </si>
  <si>
    <t>CR12509AAV</t>
  </si>
  <si>
    <t>CR12509ANPA</t>
  </si>
  <si>
    <t>CR12509AAPA</t>
  </si>
  <si>
    <t>CR12509ANVA</t>
  </si>
  <si>
    <t>CR12509AAVA</t>
  </si>
  <si>
    <t>Return on regulatory equity including Financing adjustments</t>
  </si>
  <si>
    <t>1F.9</t>
  </si>
  <si>
    <t>CR12510NNP</t>
  </si>
  <si>
    <t>CR12510ANP</t>
  </si>
  <si>
    <t>CR12510AAP</t>
  </si>
  <si>
    <t>CR12510NNV</t>
  </si>
  <si>
    <t>CR12510ANV</t>
  </si>
  <si>
    <t>CR12510AAV</t>
  </si>
  <si>
    <t>CR12510NNPA</t>
  </si>
  <si>
    <t>CR12510ANPA</t>
  </si>
  <si>
    <t>CR12510AAPA</t>
  </si>
  <si>
    <t>CR12510NNVA</t>
  </si>
  <si>
    <t>CR12510ANVA</t>
  </si>
  <si>
    <t>CR12510AAVA</t>
  </si>
  <si>
    <t>Operational Performance</t>
  </si>
  <si>
    <t>Totex out / (under) performance</t>
  </si>
  <si>
    <t>1F.10</t>
  </si>
  <si>
    <t>CR12511ANP</t>
  </si>
  <si>
    <t>CR12511AAP</t>
  </si>
  <si>
    <t>CR12511ANV</t>
  </si>
  <si>
    <t>CR12511AAV</t>
  </si>
  <si>
    <t>CR12511ANPA</t>
  </si>
  <si>
    <t>CR12511AAPA</t>
  </si>
  <si>
    <t>CR12511ANVA</t>
  </si>
  <si>
    <t>CR12511AAVA</t>
  </si>
  <si>
    <t>ODI out / (under) performance</t>
  </si>
  <si>
    <t>1F.11</t>
  </si>
  <si>
    <t>CR12512ANP</t>
  </si>
  <si>
    <t>CR12512AAP</t>
  </si>
  <si>
    <t>CR12512ANV</t>
  </si>
  <si>
    <t>CR12512AAV</t>
  </si>
  <si>
    <t>CR12512ANPA</t>
  </si>
  <si>
    <t>CR12512AAPA</t>
  </si>
  <si>
    <t>CR12512ANVA</t>
  </si>
  <si>
    <t>CR12512AAVA</t>
  </si>
  <si>
    <t>C-Mex out / (under) performance</t>
  </si>
  <si>
    <t>1F.12</t>
  </si>
  <si>
    <t>CR_CMEX_12512ANP</t>
  </si>
  <si>
    <t>CR_CMEX_12512AAP</t>
  </si>
  <si>
    <t>CR_CMEX_12512ANV</t>
  </si>
  <si>
    <t>CR_CMEX_12512AAV</t>
  </si>
  <si>
    <t>CR_CMEX_12512ANPA</t>
  </si>
  <si>
    <t>CR_CMEX_12512AAPA</t>
  </si>
  <si>
    <t>CR_CMEX_12512ANVA</t>
  </si>
  <si>
    <t>CR_CMEX_12512AAVA</t>
  </si>
  <si>
    <t xml:space="preserve">D-Mex out / (under) performance </t>
  </si>
  <si>
    <t>1F.13</t>
  </si>
  <si>
    <t>CR_DMEX_12512ANP</t>
  </si>
  <si>
    <t>CR_DMEX_12512AAP</t>
  </si>
  <si>
    <t>CR_DMEX_12512ANV</t>
  </si>
  <si>
    <t>CR_DMEX_12512AAV</t>
  </si>
  <si>
    <t>CR_DMEX_12512ANPA</t>
  </si>
  <si>
    <t>CR_DMEX_12512AAPA</t>
  </si>
  <si>
    <t>CR_DMEX_12512ANVA</t>
  </si>
  <si>
    <t>CR_DMEX_12512AAVA</t>
  </si>
  <si>
    <t>Retail out / (under) performance</t>
  </si>
  <si>
    <t>1F.14</t>
  </si>
  <si>
    <t>CR12513ANP</t>
  </si>
  <si>
    <t>CR12513AAP</t>
  </si>
  <si>
    <t>CR12513ANV</t>
  </si>
  <si>
    <t>CR12513AAV</t>
  </si>
  <si>
    <t>CR12513ANPA</t>
  </si>
  <si>
    <t>CR12513AAPA</t>
  </si>
  <si>
    <t>CR12513ANVA</t>
  </si>
  <si>
    <t>CR12513AAVA</t>
  </si>
  <si>
    <t>Other exceptional items</t>
  </si>
  <si>
    <t>1F.15</t>
  </si>
  <si>
    <t>CR12523ANP</t>
  </si>
  <si>
    <t>CR12523AAP</t>
  </si>
  <si>
    <t>CR12523ANV</t>
  </si>
  <si>
    <t>CR12523AAV</t>
  </si>
  <si>
    <t>CR12523ANPA</t>
  </si>
  <si>
    <t>CR12523AAPA</t>
  </si>
  <si>
    <t>CR12523ANVA</t>
  </si>
  <si>
    <t>CR12523AAVA</t>
  </si>
  <si>
    <t>Operational performance total</t>
  </si>
  <si>
    <t>1F.16</t>
  </si>
  <si>
    <t>CR12514ANP</t>
  </si>
  <si>
    <t>CR12514AAP</t>
  </si>
  <si>
    <t>CR12514ANV</t>
  </si>
  <si>
    <t>CR12514AAV</t>
  </si>
  <si>
    <t>CR12514ANPA</t>
  </si>
  <si>
    <t>CR12514AAPA</t>
  </si>
  <si>
    <t>CR12514ANVA</t>
  </si>
  <si>
    <t>CR12514AAVA</t>
  </si>
  <si>
    <t>RoRE</t>
  </si>
  <si>
    <t>1F.17</t>
  </si>
  <si>
    <t>CR_RORE_12516NNP</t>
  </si>
  <si>
    <t>CR_RORE_12516ANP</t>
  </si>
  <si>
    <t>CR_RORE_12516AAP</t>
  </si>
  <si>
    <t>CR_RORE_12516NNV</t>
  </si>
  <si>
    <t>CR_RORE_12516ANV</t>
  </si>
  <si>
    <t>CR_RORE_12516AAV</t>
  </si>
  <si>
    <t>CR_RORE_12516NNPA</t>
  </si>
  <si>
    <t>CR_RORE_12516ANPA</t>
  </si>
  <si>
    <t>CR_RORE_12516AAPA</t>
  </si>
  <si>
    <t>CR_RORE_12516NNVA</t>
  </si>
  <si>
    <t>CR_RORE_12516ANVA</t>
  </si>
  <si>
    <t>CR_RORE_12516AAVA</t>
  </si>
  <si>
    <t>Actual performance adjustment 2015-20</t>
  </si>
  <si>
    <t>1F.18</t>
  </si>
  <si>
    <t>CR_APA_12516NNP</t>
  </si>
  <si>
    <t>CR_APA_12516ANP</t>
  </si>
  <si>
    <t>CR_APA_12516AAP</t>
  </si>
  <si>
    <t>CR_APA_12516NNV</t>
  </si>
  <si>
    <t>CR_APA_12516ANV</t>
  </si>
  <si>
    <t>CR_APA_12516AAV</t>
  </si>
  <si>
    <t>CR_APA_12516NNPA</t>
  </si>
  <si>
    <t>CR_APA_12516ANPA</t>
  </si>
  <si>
    <t>CR_APA_12516AAPA</t>
  </si>
  <si>
    <t>CR_APA_12516NNVA</t>
  </si>
  <si>
    <t>CR_APA_12516ANVA</t>
  </si>
  <si>
    <t>CR_APA_12516AAVA</t>
  </si>
  <si>
    <t>Total earnings</t>
  </si>
  <si>
    <t>1F.19</t>
  </si>
  <si>
    <t>CR12516NNP</t>
  </si>
  <si>
    <t>CR12516ANP</t>
  </si>
  <si>
    <t>CR12516AAP</t>
  </si>
  <si>
    <t>CR12516NNV</t>
  </si>
  <si>
    <t>CR12516ANV</t>
  </si>
  <si>
    <t>CR12516AAV</t>
  </si>
  <si>
    <t>CR12516NNPA</t>
  </si>
  <si>
    <t>CR12516ANPA</t>
  </si>
  <si>
    <t>CR12516AAPA</t>
  </si>
  <si>
    <t>CR12516NNVA</t>
  </si>
  <si>
    <t>CR12516ANVA</t>
  </si>
  <si>
    <t>CR12516AAVA</t>
  </si>
  <si>
    <t>RCV growth from inflation</t>
  </si>
  <si>
    <t>1F.20</t>
  </si>
  <si>
    <t>CR12517NNP</t>
  </si>
  <si>
    <t>CR12517ANP</t>
  </si>
  <si>
    <t>CR12517AAP</t>
  </si>
  <si>
    <t>CR12517NNV</t>
  </si>
  <si>
    <t>CR12517ANV</t>
  </si>
  <si>
    <t>CR12517AAV</t>
  </si>
  <si>
    <t>CR12517NNPA</t>
  </si>
  <si>
    <t>CR12517ANPA</t>
  </si>
  <si>
    <t>CR12517AAPA</t>
  </si>
  <si>
    <t>CR12517NNVA</t>
  </si>
  <si>
    <t>CR12517ANVA</t>
  </si>
  <si>
    <t>CR12517AAVA</t>
  </si>
  <si>
    <t>Voluntary sharing arrangements</t>
  </si>
  <si>
    <t>1F.21</t>
  </si>
  <si>
    <t>CR_VSA_12517ANP</t>
  </si>
  <si>
    <t>CR_VSA_12517AAP</t>
  </si>
  <si>
    <t>CR_VSA_12517ANV</t>
  </si>
  <si>
    <t>CR_VSA_12517AAV</t>
  </si>
  <si>
    <t>CR_VSA_12517ANPA</t>
  </si>
  <si>
    <t>CR_VSA_12517AAPA</t>
  </si>
  <si>
    <t>CR_VSA_12517ANVA</t>
  </si>
  <si>
    <t>CR_VSA_12517AAVA</t>
  </si>
  <si>
    <t>`</t>
  </si>
  <si>
    <t>Total shareholder return</t>
  </si>
  <si>
    <t>1F.22</t>
  </si>
  <si>
    <t>CR12518NNP</t>
  </si>
  <si>
    <t>CR12518ANP</t>
  </si>
  <si>
    <t>CR12518AAP</t>
  </si>
  <si>
    <t>CR12518NNV</t>
  </si>
  <si>
    <t>CR12518ANV</t>
  </si>
  <si>
    <t>CR12518AAV</t>
  </si>
  <si>
    <t>CR12518NNPA</t>
  </si>
  <si>
    <t>CR12518ANPA</t>
  </si>
  <si>
    <t>CR12518AAPA</t>
  </si>
  <si>
    <t>CR12518NNVA</t>
  </si>
  <si>
    <t>CR12518ANVA</t>
  </si>
  <si>
    <t>CR12518AAVA</t>
  </si>
  <si>
    <t>Gross Dividend</t>
  </si>
  <si>
    <t>1F.23</t>
  </si>
  <si>
    <t>CR12520NNP</t>
  </si>
  <si>
    <t>CR12520ANP</t>
  </si>
  <si>
    <t>CR12520AAP</t>
  </si>
  <si>
    <t>CR12520NNV</t>
  </si>
  <si>
    <t>CR12520ANV</t>
  </si>
  <si>
    <t>CR12520AAV</t>
  </si>
  <si>
    <t>CR12520NNPA</t>
  </si>
  <si>
    <t>CR12520ANPA</t>
  </si>
  <si>
    <t>CR12520AAPA</t>
  </si>
  <si>
    <t>CR12520NNVA</t>
  </si>
  <si>
    <t>CR12520ANVA</t>
  </si>
  <si>
    <t>CR12520AAVA</t>
  </si>
  <si>
    <t>Interest Received on Intercompany loans</t>
  </si>
  <si>
    <t>1F.24</t>
  </si>
  <si>
    <t>CR12521NNP</t>
  </si>
  <si>
    <t>CR12521ANP</t>
  </si>
  <si>
    <t>CR12521AAP</t>
  </si>
  <si>
    <t>CR12521NNV</t>
  </si>
  <si>
    <t>CR12521ANV</t>
  </si>
  <si>
    <t>CR12521AAV</t>
  </si>
  <si>
    <t>CR12521NNPA</t>
  </si>
  <si>
    <t>CR12521ANPA</t>
  </si>
  <si>
    <t>CR12521AAPA</t>
  </si>
  <si>
    <t>CR12521NNVA</t>
  </si>
  <si>
    <t>CR12521ANVA</t>
  </si>
  <si>
    <t>CR12521AAVA</t>
  </si>
  <si>
    <t>Retained Value</t>
  </si>
  <si>
    <t>1F.25</t>
  </si>
  <si>
    <t>CR12519NNP</t>
  </si>
  <si>
    <t>CR12519ANP</t>
  </si>
  <si>
    <t>CR12519AAP</t>
  </si>
  <si>
    <t>CR12519NNV</t>
  </si>
  <si>
    <t>CR12519ANV</t>
  </si>
  <si>
    <t>CR12519AAV</t>
  </si>
  <si>
    <t>CR12519NNPA</t>
  </si>
  <si>
    <t>CR12519ANPA</t>
  </si>
  <si>
    <t>CR12519AAPA</t>
  </si>
  <si>
    <t>CR12519NNVA</t>
  </si>
  <si>
    <t>CR12519ANVA</t>
  </si>
  <si>
    <t>CR12519AAVA</t>
  </si>
  <si>
    <t>Retail Household</t>
  </si>
  <si>
    <t>Retail non-household</t>
  </si>
  <si>
    <t>Water resources</t>
  </si>
  <si>
    <t>Water Network+</t>
  </si>
  <si>
    <t>Wastewater Network+</t>
  </si>
  <si>
    <t>Bioresources</t>
  </si>
  <si>
    <t>Additional Control</t>
  </si>
  <si>
    <t>Revenue - price control</t>
  </si>
  <si>
    <t>2A.1</t>
  </si>
  <si>
    <t>A19016RHPC</t>
  </si>
  <si>
    <t>A19016RNHPC</t>
  </si>
  <si>
    <t>A19016RWRPC</t>
  </si>
  <si>
    <t>A19030WNPC</t>
  </si>
  <si>
    <t>A19030WNKPC</t>
  </si>
  <si>
    <t>A19030APCPC</t>
  </si>
  <si>
    <t>A19030BIOPC</t>
  </si>
  <si>
    <t>A19030TOTRPC</t>
  </si>
  <si>
    <t>Revenue - non price control</t>
  </si>
  <si>
    <t>2A.2</t>
  </si>
  <si>
    <t>A19030APCNPC</t>
  </si>
  <si>
    <t>A19030BIONPC</t>
  </si>
  <si>
    <t>A19030TOTRNPC</t>
  </si>
  <si>
    <t>Operating expenditure - excluding PU recharge impact</t>
  </si>
  <si>
    <t>2A.3</t>
  </si>
  <si>
    <t>BM9023XPUH</t>
  </si>
  <si>
    <t>BM9223XPUNH</t>
  </si>
  <si>
    <t>BM9223TOTOXIPU</t>
  </si>
  <si>
    <t>PU opex recharge</t>
  </si>
  <si>
    <t>2A.4</t>
  </si>
  <si>
    <t>BM9023PUH</t>
  </si>
  <si>
    <t>BM9223PUNH</t>
  </si>
  <si>
    <t>BM9223TOTOXEPU</t>
  </si>
  <si>
    <t>Operating expenditure - including PU recharge impact</t>
  </si>
  <si>
    <t>2A.5</t>
  </si>
  <si>
    <t>BM9023IPUH</t>
  </si>
  <si>
    <t>BM9223IPUNH</t>
  </si>
  <si>
    <t>BM9223IPU_WR</t>
  </si>
  <si>
    <t>BM9223IPU_WN</t>
  </si>
  <si>
    <t>BM9223IPU_WWN</t>
  </si>
  <si>
    <t>BM9223IPU_AC</t>
  </si>
  <si>
    <t>BM9223IPU_B</t>
  </si>
  <si>
    <t>BM9223IPUNHT</t>
  </si>
  <si>
    <t>Depreciation - tangible fixed assets</t>
  </si>
  <si>
    <t>2A.6</t>
  </si>
  <si>
    <t>A19016RHDEPT</t>
  </si>
  <si>
    <t>A19016RNHDEPT</t>
  </si>
  <si>
    <t>A19016RWRDEPT</t>
  </si>
  <si>
    <t>A19030WNDEPT</t>
  </si>
  <si>
    <t>A19030WNKDEPT</t>
  </si>
  <si>
    <t>A19030ADEPTNDEPT</t>
  </si>
  <si>
    <t>A19030BIONDEPT</t>
  </si>
  <si>
    <t>A19030BIONDEPT_T</t>
  </si>
  <si>
    <t>Amortisation - intangible fixed assets</t>
  </si>
  <si>
    <t>2A.7</t>
  </si>
  <si>
    <t>A19016RHAMOIT</t>
  </si>
  <si>
    <t>A19016RNHAMOIT</t>
  </si>
  <si>
    <t>A19016RWRAMOIT</t>
  </si>
  <si>
    <t>A19030WNAMOIT</t>
  </si>
  <si>
    <t>A19030WNKAMOIT</t>
  </si>
  <si>
    <t>A19030AAMOITNAMOIT</t>
  </si>
  <si>
    <t>A19030BIONAMOIT</t>
  </si>
  <si>
    <t>A19030BIONAMOIT_T</t>
  </si>
  <si>
    <t>PU recharge impact</t>
  </si>
  <si>
    <t>2A.8</t>
  </si>
  <si>
    <t>A19016RHPURI</t>
  </si>
  <si>
    <t>A19016RNHPURI</t>
  </si>
  <si>
    <t>A19016RWRPURI</t>
  </si>
  <si>
    <t>A19030WNPURI</t>
  </si>
  <si>
    <t>A19030WNKPURI</t>
  </si>
  <si>
    <t>A19030APURINPURI</t>
  </si>
  <si>
    <t>A19030BIONPURI</t>
  </si>
  <si>
    <t>A19030BIONPURI_T</t>
  </si>
  <si>
    <t>Depreciation &amp;amortisation - including PU recharge impact</t>
  </si>
  <si>
    <t>2A.9</t>
  </si>
  <si>
    <t>A19016RHDAPURI</t>
  </si>
  <si>
    <t>A19016RNHDAPURI</t>
  </si>
  <si>
    <t>A19016RWRDAPURI</t>
  </si>
  <si>
    <t>A19030WNDAPURI</t>
  </si>
  <si>
    <t>A19030WNKDAPURI</t>
  </si>
  <si>
    <t>A19030ADAPURINDAPURI</t>
  </si>
  <si>
    <t>A19030BIONDAPURI</t>
  </si>
  <si>
    <t>A19030BIONDAPURI_T</t>
  </si>
  <si>
    <t>2A.10</t>
  </si>
  <si>
    <t>BM9027H</t>
  </si>
  <si>
    <t>BM9027NH</t>
  </si>
  <si>
    <t>BM320WR</t>
  </si>
  <si>
    <t>BM320WN</t>
  </si>
  <si>
    <t>BM820WNK</t>
  </si>
  <si>
    <t>BM820APC</t>
  </si>
  <si>
    <t>BM820BIO</t>
  </si>
  <si>
    <t>BM820TOT</t>
  </si>
  <si>
    <t>2A.11</t>
  </si>
  <si>
    <t>HP00030RH</t>
  </si>
  <si>
    <t>HP00030RNH</t>
  </si>
  <si>
    <t>HP00030WR</t>
  </si>
  <si>
    <t>HP00030WNP</t>
  </si>
  <si>
    <t>HP00030WWNP</t>
  </si>
  <si>
    <t>HP00030APC</t>
  </si>
  <si>
    <t>HP00030BIO</t>
  </si>
  <si>
    <t>HP00030CTOT</t>
  </si>
  <si>
    <t>Surface water drainage rebates</t>
  </si>
  <si>
    <t>2A.12</t>
  </si>
  <si>
    <t>Additional Price Control</t>
  </si>
  <si>
    <t>Base operating expenditure</t>
  </si>
  <si>
    <t>Power</t>
  </si>
  <si>
    <t>2B.1</t>
  </si>
  <si>
    <t>B0010WR</t>
  </si>
  <si>
    <t>B0010WN</t>
  </si>
  <si>
    <t>B0010WNK</t>
  </si>
  <si>
    <t>B0010BIO</t>
  </si>
  <si>
    <t>B0010APC</t>
  </si>
  <si>
    <t>B0010TOT</t>
  </si>
  <si>
    <t>Income treated as negative expenditure</t>
  </si>
  <si>
    <t>2B.2</t>
  </si>
  <si>
    <t>B0011WR</t>
  </si>
  <si>
    <t>B0011WN</t>
  </si>
  <si>
    <t>B0011WNK</t>
  </si>
  <si>
    <t>B0011BIO</t>
  </si>
  <si>
    <t>B0011APC</t>
  </si>
  <si>
    <t>B0011TOT</t>
  </si>
  <si>
    <t>Abstraction charges/ discharge consents</t>
  </si>
  <si>
    <t>2B.3</t>
  </si>
  <si>
    <t>B0012WR</t>
  </si>
  <si>
    <t>B0012WN</t>
  </si>
  <si>
    <t>B0012WNK</t>
  </si>
  <si>
    <t>B0012BIO</t>
  </si>
  <si>
    <t>B0012APC</t>
  </si>
  <si>
    <t>B0012TOT</t>
  </si>
  <si>
    <t>Bulk Supply/Bulk discharge</t>
  </si>
  <si>
    <t>2B.4</t>
  </si>
  <si>
    <t>B0013WR</t>
  </si>
  <si>
    <t>B0013WN</t>
  </si>
  <si>
    <t>B0013WNK</t>
  </si>
  <si>
    <t>B0013BIO</t>
  </si>
  <si>
    <t>B0013APC</t>
  </si>
  <si>
    <t>B0013TOT</t>
  </si>
  <si>
    <t>Renewals expensed in year (Infrastructure)</t>
  </si>
  <si>
    <t>2B.5</t>
  </si>
  <si>
    <t>B0014WR</t>
  </si>
  <si>
    <t>B0014WN</t>
  </si>
  <si>
    <t>B0014WNK</t>
  </si>
  <si>
    <t>B0014BIO</t>
  </si>
  <si>
    <t>B0014APC</t>
  </si>
  <si>
    <t>B0014TOT</t>
  </si>
  <si>
    <t>Renewals expensed in year (Non-Infrastructure)</t>
  </si>
  <si>
    <t>2B.6</t>
  </si>
  <si>
    <t>B0015WR</t>
  </si>
  <si>
    <t>B0015WN</t>
  </si>
  <si>
    <t>B0015WNK</t>
  </si>
  <si>
    <t>B0015BIO</t>
  </si>
  <si>
    <t>B0015APC</t>
  </si>
  <si>
    <t>B0015TOT</t>
  </si>
  <si>
    <t>Other operating expenditure</t>
  </si>
  <si>
    <t>2B.7</t>
  </si>
  <si>
    <t>B0016WR</t>
  </si>
  <si>
    <t>B0016WN</t>
  </si>
  <si>
    <t>B0016WNK</t>
  </si>
  <si>
    <t>B0016BIO</t>
  </si>
  <si>
    <t>B0016APC</t>
  </si>
  <si>
    <t>B0016TOT</t>
  </si>
  <si>
    <t>Local authority and Cumulo rates</t>
  </si>
  <si>
    <t>2B.8</t>
  </si>
  <si>
    <t>BM317WR</t>
  </si>
  <si>
    <t>BM317WN</t>
  </si>
  <si>
    <t>BM817WNK</t>
  </si>
  <si>
    <t>BM817SG</t>
  </si>
  <si>
    <t>BM817TTT</t>
  </si>
  <si>
    <t>BM917TAS</t>
  </si>
  <si>
    <t>Total base operating expenditure</t>
  </si>
  <si>
    <t>2B.9</t>
  </si>
  <si>
    <t>B0017WR</t>
  </si>
  <si>
    <t>B0017WN</t>
  </si>
  <si>
    <t>B0017WNK</t>
  </si>
  <si>
    <t>B0017BIO</t>
  </si>
  <si>
    <t>B0017APC</t>
  </si>
  <si>
    <t>B0017TOT</t>
  </si>
  <si>
    <t>Enhancement operating expenditure</t>
  </si>
  <si>
    <t>2B.10</t>
  </si>
  <si>
    <t>B0018WR</t>
  </si>
  <si>
    <t>B0018WN</t>
  </si>
  <si>
    <t>B0018WNK</t>
  </si>
  <si>
    <t>B0018BIO</t>
  </si>
  <si>
    <t>B0018APC</t>
  </si>
  <si>
    <t>B0018TOT</t>
  </si>
  <si>
    <t>Developer services operating expenditure</t>
  </si>
  <si>
    <t>2B.11</t>
  </si>
  <si>
    <t>Growth operating expenditure</t>
  </si>
  <si>
    <t>B0019WR</t>
  </si>
  <si>
    <t>B0019WN</t>
  </si>
  <si>
    <t>B0019WNK</t>
  </si>
  <si>
    <t>B0019BIO</t>
  </si>
  <si>
    <t>B0019APC</t>
  </si>
  <si>
    <t>B0019TOT</t>
  </si>
  <si>
    <t>Total operating expenditure excluding third party services</t>
  </si>
  <si>
    <t>2B.12</t>
  </si>
  <si>
    <t>BM319WR</t>
  </si>
  <si>
    <t>BM319WN</t>
  </si>
  <si>
    <t>BM844WNK</t>
  </si>
  <si>
    <t>BM844SG</t>
  </si>
  <si>
    <t>BM844TTT</t>
  </si>
  <si>
    <t>BM950TAS</t>
  </si>
  <si>
    <t>Third party services</t>
  </si>
  <si>
    <t>2B.13</t>
  </si>
  <si>
    <t>BM323WR</t>
  </si>
  <si>
    <t>BM323WN</t>
  </si>
  <si>
    <t>BM823WNK</t>
  </si>
  <si>
    <t>BM823SG</t>
  </si>
  <si>
    <t>BM823TTT</t>
  </si>
  <si>
    <t>BM923TAS</t>
  </si>
  <si>
    <t>Total operating expenditure</t>
  </si>
  <si>
    <t>2B.14</t>
  </si>
  <si>
    <t>BM351WR</t>
  </si>
  <si>
    <t>BM351WN</t>
  </si>
  <si>
    <t>BM850WNK</t>
  </si>
  <si>
    <t>BM850SG</t>
  </si>
  <si>
    <t>BM850TTT</t>
  </si>
  <si>
    <t>BM951TAS</t>
  </si>
  <si>
    <t>Grants and contributions</t>
  </si>
  <si>
    <t>Grants and contributions - operating expenditure</t>
  </si>
  <si>
    <t>2B.15</t>
  </si>
  <si>
    <t>B0020WR</t>
  </si>
  <si>
    <t>B0020WN</t>
  </si>
  <si>
    <t>B0020WNK</t>
  </si>
  <si>
    <t>B0020BIO</t>
  </si>
  <si>
    <t>B0020APC</t>
  </si>
  <si>
    <t>B0020TOT</t>
  </si>
  <si>
    <t>Base capital expenditure</t>
  </si>
  <si>
    <t>2B.16</t>
  </si>
  <si>
    <t>B0021WR</t>
  </si>
  <si>
    <t>B0021WN</t>
  </si>
  <si>
    <t>B0021WNK</t>
  </si>
  <si>
    <t>B0021BIO</t>
  </si>
  <si>
    <t>B0021APC</t>
  </si>
  <si>
    <t>B0021TOT</t>
  </si>
  <si>
    <t>Enhancement capital expenditure</t>
  </si>
  <si>
    <t>2B.17</t>
  </si>
  <si>
    <t>B0022WR</t>
  </si>
  <si>
    <t>B0022WN</t>
  </si>
  <si>
    <t>B0022WNK</t>
  </si>
  <si>
    <t>B0022BIO</t>
  </si>
  <si>
    <t>B0022APC</t>
  </si>
  <si>
    <t>B0022TOT</t>
  </si>
  <si>
    <t>Developer services capital expenditure</t>
  </si>
  <si>
    <t>2B.18</t>
  </si>
  <si>
    <t>Growth capital expenditure</t>
  </si>
  <si>
    <t>B0023WR</t>
  </si>
  <si>
    <t>B0023WN</t>
  </si>
  <si>
    <t>B0023WNK</t>
  </si>
  <si>
    <t>B0023BIO</t>
  </si>
  <si>
    <t>B0023APC</t>
  </si>
  <si>
    <t>B0023TOT</t>
  </si>
  <si>
    <t>Total gross capital expenditure (excluding third party)</t>
  </si>
  <si>
    <t>2B.19</t>
  </si>
  <si>
    <t>BC30498WR</t>
  </si>
  <si>
    <t>BC30498WN</t>
  </si>
  <si>
    <t>BC30998WNK</t>
  </si>
  <si>
    <t>BC30998SG</t>
  </si>
  <si>
    <t>BM815TTT</t>
  </si>
  <si>
    <t>BM916</t>
  </si>
  <si>
    <t>2B.20</t>
  </si>
  <si>
    <t>BM333WR</t>
  </si>
  <si>
    <t>BM333WN</t>
  </si>
  <si>
    <t>BM833WNK</t>
  </si>
  <si>
    <t>BM833SG</t>
  </si>
  <si>
    <t>BM833TTT</t>
  </si>
  <si>
    <t>BM923CET</t>
  </si>
  <si>
    <t>Total gross capital expenditure</t>
  </si>
  <si>
    <t>2B.21</t>
  </si>
  <si>
    <t>BA1070WR</t>
  </si>
  <si>
    <t>BA1070WN</t>
  </si>
  <si>
    <t>BA2120WNK</t>
  </si>
  <si>
    <t>BA2120SG</t>
  </si>
  <si>
    <t>BA2120TTT</t>
  </si>
  <si>
    <t>BA3000</t>
  </si>
  <si>
    <t>Grants and contributions - capital expenditure</t>
  </si>
  <si>
    <t>2B.22</t>
  </si>
  <si>
    <t>B0024WR</t>
  </si>
  <si>
    <t>B0024WN</t>
  </si>
  <si>
    <t>B0024WNK</t>
  </si>
  <si>
    <t>B0024BIO</t>
  </si>
  <si>
    <t>B0024APC</t>
  </si>
  <si>
    <t>B0024TOT</t>
  </si>
  <si>
    <t>Net totex</t>
  </si>
  <si>
    <t>2B.23</t>
  </si>
  <si>
    <t>BM325WR</t>
  </si>
  <si>
    <t>BM325WN</t>
  </si>
  <si>
    <t>BM825WNK</t>
  </si>
  <si>
    <t>BM825SG</t>
  </si>
  <si>
    <t>S3039TTT</t>
  </si>
  <si>
    <t>T3039</t>
  </si>
  <si>
    <t>Cash expenditure</t>
  </si>
  <si>
    <t>Pension deficit recovery payments</t>
  </si>
  <si>
    <t>2B.24</t>
  </si>
  <si>
    <t>CR00558WR</t>
  </si>
  <si>
    <t>CR00558WN</t>
  </si>
  <si>
    <t>CR00559WNK</t>
  </si>
  <si>
    <t>CR00559SG</t>
  </si>
  <si>
    <t>CR0559TTT</t>
  </si>
  <si>
    <t>CR00560</t>
  </si>
  <si>
    <t>Other cash items</t>
  </si>
  <si>
    <t>2B.25</t>
  </si>
  <si>
    <t>CR00561WR</t>
  </si>
  <si>
    <t>CR00561WN</t>
  </si>
  <si>
    <t>CR00562WNK</t>
  </si>
  <si>
    <t>CR00562SG</t>
  </si>
  <si>
    <t>CR00562TTT</t>
  </si>
  <si>
    <t>CR00563</t>
  </si>
  <si>
    <t>Totex including cash items</t>
  </si>
  <si>
    <t>2B.26</t>
  </si>
  <si>
    <t>W3026WR</t>
  </si>
  <si>
    <t>W3026WN</t>
  </si>
  <si>
    <t>S3040WNK</t>
  </si>
  <si>
    <t>S3040SG</t>
  </si>
  <si>
    <t>S3040TOTTTT</t>
  </si>
  <si>
    <t>CR00564</t>
  </si>
  <si>
    <t>Household - total</t>
  </si>
  <si>
    <t>Non-household - total</t>
  </si>
  <si>
    <t>Operating expenditure</t>
  </si>
  <si>
    <t>Customer services</t>
  </si>
  <si>
    <t>2C.1</t>
  </si>
  <si>
    <t>BM9030</t>
  </si>
  <si>
    <t>BM9031</t>
  </si>
  <si>
    <t>BM9032</t>
  </si>
  <si>
    <t>Debt management</t>
  </si>
  <si>
    <t>2C.2</t>
  </si>
  <si>
    <t>BM9002</t>
  </si>
  <si>
    <t>BM9202</t>
  </si>
  <si>
    <t>BM9502</t>
  </si>
  <si>
    <t>Doubtful debts</t>
  </si>
  <si>
    <t>2C.3</t>
  </si>
  <si>
    <t>BM9003</t>
  </si>
  <si>
    <t>BM9203</t>
  </si>
  <si>
    <t>BM9503</t>
  </si>
  <si>
    <t>Meter reading</t>
  </si>
  <si>
    <t>2C.4</t>
  </si>
  <si>
    <t>BM9007</t>
  </si>
  <si>
    <t>BM9207</t>
  </si>
  <si>
    <t>BM9507</t>
  </si>
  <si>
    <t>Services to developers</t>
  </si>
  <si>
    <t>2C.5</t>
  </si>
  <si>
    <t>BM9230</t>
  </si>
  <si>
    <t>BM9530</t>
  </si>
  <si>
    <t>2C.6</t>
  </si>
  <si>
    <t>B0025OXH</t>
  </si>
  <si>
    <t>B0025OXNH</t>
  </si>
  <si>
    <t>B0025OXT</t>
  </si>
  <si>
    <t>2C.7</t>
  </si>
  <si>
    <t>B0026LAH</t>
  </si>
  <si>
    <t>B0026LANH</t>
  </si>
  <si>
    <t>B0026LAT</t>
  </si>
  <si>
    <t>2C.8</t>
  </si>
  <si>
    <t>B0027TXH</t>
  </si>
  <si>
    <t>B0027TXNH</t>
  </si>
  <si>
    <t>B0027TXT</t>
  </si>
  <si>
    <t>Depreciation on tangible fixed assets existing at 31 March 2015</t>
  </si>
  <si>
    <t>2C.9</t>
  </si>
  <si>
    <t>B0028DEXH</t>
  </si>
  <si>
    <t>B0028DEXNH</t>
  </si>
  <si>
    <t>B0028DEXT</t>
  </si>
  <si>
    <t>Depreciation on tangible fixed assets acquired
after 1 April 2015</t>
  </si>
  <si>
    <r>
      <t>2C.10</t>
    </r>
    <r>
      <rPr>
        <sz val="11"/>
        <color theme="1"/>
        <rFont val="Arial"/>
        <family val="2"/>
      </rPr>
      <t/>
    </r>
  </si>
  <si>
    <t>B0029DAXH</t>
  </si>
  <si>
    <t>B0029DAXNH</t>
  </si>
  <si>
    <t>B0029DAXT</t>
  </si>
  <si>
    <t>Amortisation on intangible fixed assets existing at 31 March 2015</t>
  </si>
  <si>
    <r>
      <t>2C.11</t>
    </r>
    <r>
      <rPr>
        <sz val="11"/>
        <color theme="1"/>
        <rFont val="Arial"/>
        <family val="2"/>
      </rPr>
      <t/>
    </r>
  </si>
  <si>
    <t>B0030AEXH</t>
  </si>
  <si>
    <t>B0030AEXNH</t>
  </si>
  <si>
    <t>B0030AEXT</t>
  </si>
  <si>
    <t>Amortisation on intangible fixed assets acquired
after 1 April 2015</t>
  </si>
  <si>
    <r>
      <t>2C.12</t>
    </r>
    <r>
      <rPr>
        <sz val="11"/>
        <color theme="1"/>
        <rFont val="Arial"/>
        <family val="2"/>
      </rPr>
      <t/>
    </r>
  </si>
  <si>
    <t>B0031AAXH</t>
  </si>
  <si>
    <t>B0031AAXNH</t>
  </si>
  <si>
    <t>B0031AAXT</t>
  </si>
  <si>
    <t>Recharges</t>
  </si>
  <si>
    <t>Recharge from wholesale for legacy assets principally used by wholesale (assets existing at 31 March 2015)</t>
  </si>
  <si>
    <t>2C.13</t>
  </si>
  <si>
    <t>B0032RCL</t>
  </si>
  <si>
    <t>Income from wholesale for legacy assets principally used by retail (assets existing at 31 March 2015)</t>
  </si>
  <si>
    <t>2C.14</t>
  </si>
  <si>
    <t>B0033INCM</t>
  </si>
  <si>
    <t>Recharge from wholesale assets acquired after 1 April 2015 principally used by wholesale</t>
  </si>
  <si>
    <t>2C.15</t>
  </si>
  <si>
    <t>B0034RCW</t>
  </si>
  <si>
    <t>Income from wholesale assets acquired after 1 April 2015 principally used by retail</t>
  </si>
  <si>
    <t>2C.16</t>
  </si>
  <si>
    <t>B0035INCA</t>
  </si>
  <si>
    <t>Net recharges costs</t>
  </si>
  <si>
    <t>2C.17</t>
  </si>
  <si>
    <t>B0036NRC</t>
  </si>
  <si>
    <t xml:space="preserve"> </t>
  </si>
  <si>
    <t>Total retail costs excluding third party and pension deficit repair costs</t>
  </si>
  <si>
    <t>2C.18</t>
  </si>
  <si>
    <t>B0037TRCH</t>
  </si>
  <si>
    <t>B0037TRCNH</t>
  </si>
  <si>
    <t>B0037TRCT</t>
  </si>
  <si>
    <t>Third party services operating expenditure</t>
  </si>
  <si>
    <t>2C.19</t>
  </si>
  <si>
    <t>BM9022</t>
  </si>
  <si>
    <t>BM9222</t>
  </si>
  <si>
    <t>BM9522</t>
  </si>
  <si>
    <t>Pension deficit repair costs</t>
  </si>
  <si>
    <t>2C.20</t>
  </si>
  <si>
    <t>B0038PDRCH</t>
  </si>
  <si>
    <t>B0038PDRCNH</t>
  </si>
  <si>
    <t>B0038PDRCT</t>
  </si>
  <si>
    <t>Total retail costs including third party and pension deficit repair costs</t>
  </si>
  <si>
    <t>2C.21</t>
  </si>
  <si>
    <t>B0039TRCH_PDRC</t>
  </si>
  <si>
    <t>B0039TRCNH_PDRC</t>
  </si>
  <si>
    <t>B0039TRCT_PDRC</t>
  </si>
  <si>
    <t>Debt written off</t>
  </si>
  <si>
    <t>2C.22</t>
  </si>
  <si>
    <t>BM9038</t>
  </si>
  <si>
    <t>BM9338</t>
  </si>
  <si>
    <t>BM9538</t>
  </si>
  <si>
    <t>2C.23</t>
  </si>
  <si>
    <t>B0040CAPXH</t>
  </si>
  <si>
    <t>B0040CAPXNH</t>
  </si>
  <si>
    <t>B0040CAPXT</t>
  </si>
  <si>
    <t>Other operating expenditure includes the net retail expenditure for the following household retail activities which are part funded by wholesale</t>
  </si>
  <si>
    <t>Demand-side water efficiency - gross expenditure</t>
  </si>
  <si>
    <t>2C.24</t>
  </si>
  <si>
    <t>R3006</t>
  </si>
  <si>
    <t>Demand-side water efficiency - expenditure funded by wholesale</t>
  </si>
  <si>
    <t>2C.25</t>
  </si>
  <si>
    <t>R3007</t>
  </si>
  <si>
    <t>Demand-side water efficiency - net retail expenditure</t>
  </si>
  <si>
    <t>2C.26</t>
  </si>
  <si>
    <t>R3008</t>
  </si>
  <si>
    <t>Customer-side leak repairs - gross expenditure</t>
  </si>
  <si>
    <t>2C.27</t>
  </si>
  <si>
    <t>R3009</t>
  </si>
  <si>
    <t>Customer-side leak repairs - expenditure funded by wholesale</t>
  </si>
  <si>
    <t>2C.28</t>
  </si>
  <si>
    <t>R3010</t>
  </si>
  <si>
    <t>Customer-side leak repairs - net retail expenditure</t>
  </si>
  <si>
    <t>2C.29</t>
  </si>
  <si>
    <t>R3011</t>
  </si>
  <si>
    <t>Historic cost analysis of tangible fixed assets</t>
  </si>
  <si>
    <t>Water Resources</t>
  </si>
  <si>
    <t>Retail Non-household</t>
  </si>
  <si>
    <t>Cost</t>
  </si>
  <si>
    <t>At 1 April 2020</t>
  </si>
  <si>
    <t>2D.1</t>
  </si>
  <si>
    <t>BM4012WR</t>
  </si>
  <si>
    <t>BM4012WN</t>
  </si>
  <si>
    <t>BM4012WNK</t>
  </si>
  <si>
    <t>BM4012SG</t>
  </si>
  <si>
    <t>BM4012STTT</t>
  </si>
  <si>
    <t>BM4012H</t>
  </si>
  <si>
    <t>BM4012NH</t>
  </si>
  <si>
    <t>BM4012CTOT</t>
  </si>
  <si>
    <t>Disposals</t>
  </si>
  <si>
    <t>2D.2</t>
  </si>
  <si>
    <t>BM4016WR</t>
  </si>
  <si>
    <t>BM4016WN</t>
  </si>
  <si>
    <t>BM4016WNK</t>
  </si>
  <si>
    <t>BM4016SG</t>
  </si>
  <si>
    <t>BM4016STTT</t>
  </si>
  <si>
    <t>BM4016H</t>
  </si>
  <si>
    <t>BM4016NH</t>
  </si>
  <si>
    <t>BM4016CTOT</t>
  </si>
  <si>
    <t>Additions</t>
  </si>
  <si>
    <t>2D.3</t>
  </si>
  <si>
    <t>BM4017WR</t>
  </si>
  <si>
    <t>BM4017WN</t>
  </si>
  <si>
    <t>BM4017WNK</t>
  </si>
  <si>
    <t>BM4017SG</t>
  </si>
  <si>
    <t>BM4017STTT</t>
  </si>
  <si>
    <t>BM4017H</t>
  </si>
  <si>
    <t>BM4017NH</t>
  </si>
  <si>
    <t>BM4017CTOT</t>
  </si>
  <si>
    <t>2D.4</t>
  </si>
  <si>
    <t>BM4021WR</t>
  </si>
  <si>
    <t>BM4021WN</t>
  </si>
  <si>
    <t>BM4021WNK</t>
  </si>
  <si>
    <t>BM4021SG</t>
  </si>
  <si>
    <t>BM4021STTT</t>
  </si>
  <si>
    <t>BM4021H</t>
  </si>
  <si>
    <t>BM4021NH</t>
  </si>
  <si>
    <t>BM4021CTOT</t>
  </si>
  <si>
    <t>Assets adopted at nil cost</t>
  </si>
  <si>
    <t>2D.5</t>
  </si>
  <si>
    <t>BM4019WR</t>
  </si>
  <si>
    <t>BM4019WN</t>
  </si>
  <si>
    <t>BM4019WNK</t>
  </si>
  <si>
    <t>BM4019SG</t>
  </si>
  <si>
    <t>BM4019STTT</t>
  </si>
  <si>
    <t>BM4019H</t>
  </si>
  <si>
    <t>BM4019NH</t>
  </si>
  <si>
    <t>BM4019CTOT</t>
  </si>
  <si>
    <t>At 31 March 2021</t>
  </si>
  <si>
    <t>2D.6</t>
  </si>
  <si>
    <t>BM4018WR</t>
  </si>
  <si>
    <t>BM4018WN</t>
  </si>
  <si>
    <t>BM4018WNK</t>
  </si>
  <si>
    <t>BM4018SG</t>
  </si>
  <si>
    <t>BM4018STTT</t>
  </si>
  <si>
    <t>BM4018H</t>
  </si>
  <si>
    <t>BM4018NH</t>
  </si>
  <si>
    <t>BM4018CTOT</t>
  </si>
  <si>
    <t>2D.7</t>
  </si>
  <si>
    <t>BM4041WR</t>
  </si>
  <si>
    <t>BM4041WN</t>
  </si>
  <si>
    <t>BM4041WNK</t>
  </si>
  <si>
    <t>BM4041SG</t>
  </si>
  <si>
    <t>BM4041STTT</t>
  </si>
  <si>
    <t>BM4041H</t>
  </si>
  <si>
    <t>BM4041NH</t>
  </si>
  <si>
    <t>BM041CTOT</t>
  </si>
  <si>
    <t>2D.8</t>
  </si>
  <si>
    <t>BM4045WR</t>
  </si>
  <si>
    <t>BM4045WN</t>
  </si>
  <si>
    <t>BM4045WNK</t>
  </si>
  <si>
    <t>BM4045SG</t>
  </si>
  <si>
    <t>BM4045STTT</t>
  </si>
  <si>
    <t>BM4045H</t>
  </si>
  <si>
    <t>BM4045NH</t>
  </si>
  <si>
    <t>BM4045CTOT</t>
  </si>
  <si>
    <t>2D.9</t>
  </si>
  <si>
    <t>BM4053WR</t>
  </si>
  <si>
    <t>BM4053WN</t>
  </si>
  <si>
    <t>BM4053WWNK</t>
  </si>
  <si>
    <t>BM4053SG</t>
  </si>
  <si>
    <t>BM4053STTT</t>
  </si>
  <si>
    <t>BM4053H</t>
  </si>
  <si>
    <t>BM4053NH</t>
  </si>
  <si>
    <t>BM4053TOT</t>
  </si>
  <si>
    <t>Charge for year</t>
  </si>
  <si>
    <t>2D.10</t>
  </si>
  <si>
    <t>BM4046WR</t>
  </si>
  <si>
    <t>BM4046WN</t>
  </si>
  <si>
    <t>BM4046WNK</t>
  </si>
  <si>
    <t>BM4046SG</t>
  </si>
  <si>
    <t>BM4046STTT</t>
  </si>
  <si>
    <t>BM4046H</t>
  </si>
  <si>
    <t>BM4046NH</t>
  </si>
  <si>
    <t>BM4046CTOT</t>
  </si>
  <si>
    <t>2D.11</t>
  </si>
  <si>
    <t>BM4047WR</t>
  </si>
  <si>
    <t>BM4047WN</t>
  </si>
  <si>
    <t>BM4047WNK</t>
  </si>
  <si>
    <t>BM4047SG</t>
  </si>
  <si>
    <t>BM4047STTT</t>
  </si>
  <si>
    <t>BM4047H</t>
  </si>
  <si>
    <t>BM4047NH</t>
  </si>
  <si>
    <t>BM4047CTOT</t>
  </si>
  <si>
    <t>Net book amount at 31 March 2021</t>
  </si>
  <si>
    <t>2D.12</t>
  </si>
  <si>
    <t>BM4048WR</t>
  </si>
  <si>
    <t>BM4048WN</t>
  </si>
  <si>
    <t>BM4048WNK</t>
  </si>
  <si>
    <t>BM4048SG</t>
  </si>
  <si>
    <t>BM4048STTT</t>
  </si>
  <si>
    <t>BM4048H</t>
  </si>
  <si>
    <t>BM4048NH</t>
  </si>
  <si>
    <t>BM4048CTOT</t>
  </si>
  <si>
    <t>Net book amount at 1 April 2020</t>
  </si>
  <si>
    <t>2D.13</t>
  </si>
  <si>
    <t>BM4049WR</t>
  </si>
  <si>
    <t>BM4049WN</t>
  </si>
  <si>
    <t>BM4049WNK</t>
  </si>
  <si>
    <t>BM4049SG</t>
  </si>
  <si>
    <t>BM4049STTT</t>
  </si>
  <si>
    <t>BM4049H</t>
  </si>
  <si>
    <t>BM4049NH</t>
  </si>
  <si>
    <t>BM4049CTOT</t>
  </si>
  <si>
    <t>Depreciation charge for year</t>
  </si>
  <si>
    <t>Principal services</t>
  </si>
  <si>
    <t>2D.14</t>
  </si>
  <si>
    <t>BM4051WR</t>
  </si>
  <si>
    <t>BM4051WN</t>
  </si>
  <si>
    <t>BM4051WNK</t>
  </si>
  <si>
    <t>BM4051SG</t>
  </si>
  <si>
    <t>BM4051STTT</t>
  </si>
  <si>
    <t>BM4051H</t>
  </si>
  <si>
    <t>BM4051NH</t>
  </si>
  <si>
    <t>BM4051CTOT</t>
  </si>
  <si>
    <t>2D.15</t>
  </si>
  <si>
    <t>BM334WR</t>
  </si>
  <si>
    <t>BM334WN</t>
  </si>
  <si>
    <t>BM334WNK</t>
  </si>
  <si>
    <t>BM334SG</t>
  </si>
  <si>
    <t>BM334STTT</t>
  </si>
  <si>
    <t>BM334H</t>
  </si>
  <si>
    <t>BM334NH</t>
  </si>
  <si>
    <t>BM334CTOT</t>
  </si>
  <si>
    <t>2D.16</t>
  </si>
  <si>
    <t>BM4052WR</t>
  </si>
  <si>
    <t>BM4052WN</t>
  </si>
  <si>
    <t>BM4052WNK</t>
  </si>
  <si>
    <t>BM4052SG</t>
  </si>
  <si>
    <t>BM4052STTT</t>
  </si>
  <si>
    <t>BM4052H</t>
  </si>
  <si>
    <t>BM4052NH</t>
  </si>
  <si>
    <t>BM4052CTOT</t>
  </si>
  <si>
    <t>The net book value includes £Xm in respect of assets in the course of construction.</t>
  </si>
  <si>
    <t>Fully recognised in income statement</t>
  </si>
  <si>
    <t>Capitalised and amortised (in income statement)</t>
  </si>
  <si>
    <t>Fully netted off capex</t>
  </si>
  <si>
    <t>Grants and contributions - water resources</t>
  </si>
  <si>
    <t>Diversions - s185</t>
  </si>
  <si>
    <t>2E.1</t>
  </si>
  <si>
    <t>B0041DFRIS</t>
  </si>
  <si>
    <t>B0041DCAIS</t>
  </si>
  <si>
    <t>B0041DFNC</t>
  </si>
  <si>
    <t>B0041DTOT</t>
  </si>
  <si>
    <t>Other contributions (price control)</t>
  </si>
  <si>
    <t>2E.2</t>
  </si>
  <si>
    <t>B0042OCFRIS</t>
  </si>
  <si>
    <t>B0042OCCAIS</t>
  </si>
  <si>
    <t>B0042OCFNC</t>
  </si>
  <si>
    <t>B0042OCTOT</t>
  </si>
  <si>
    <t>Price control grants and contributions</t>
  </si>
  <si>
    <t>2E.3</t>
  </si>
  <si>
    <t>B0043PCFRIS</t>
  </si>
  <si>
    <t>B0043PCCAIS</t>
  </si>
  <si>
    <t>B0043PCFNC</t>
  </si>
  <si>
    <t>B0043PCTOT</t>
  </si>
  <si>
    <t>Diversions - NRSWA</t>
  </si>
  <si>
    <t>2E.4</t>
  </si>
  <si>
    <t>B0044DNFRIS</t>
  </si>
  <si>
    <t>B0044DNCAIS</t>
  </si>
  <si>
    <t>B0044DNFNC</t>
  </si>
  <si>
    <t>B0044DNTOT</t>
  </si>
  <si>
    <t>Diversions - other non-price control</t>
  </si>
  <si>
    <t>2E.5</t>
  </si>
  <si>
    <t>B0045DOFRIS</t>
  </si>
  <si>
    <t>B0045DOCAIS</t>
  </si>
  <si>
    <t>B0045DOFNC</t>
  </si>
  <si>
    <t>B0045DOTOT</t>
  </si>
  <si>
    <t>Other contributions (non-price control)</t>
  </si>
  <si>
    <t>2E.6</t>
  </si>
  <si>
    <t>B0046OCFRIS</t>
  </si>
  <si>
    <t>B0046OCCAIS</t>
  </si>
  <si>
    <t>B0046OCFNC</t>
  </si>
  <si>
    <t>B0046OCTOT</t>
  </si>
  <si>
    <t>2E.7</t>
  </si>
  <si>
    <t>B0047TTFRIS</t>
  </si>
  <si>
    <t>B0047TTCAIS</t>
  </si>
  <si>
    <t>B0047TTFNC</t>
  </si>
  <si>
    <t>B0047TTTOT</t>
  </si>
  <si>
    <t>Value of adopted assets</t>
  </si>
  <si>
    <t>2E.8</t>
  </si>
  <si>
    <t>B0048VAFRIS</t>
  </si>
  <si>
    <t>B0048VACAIS</t>
  </si>
  <si>
    <t>B0048VAFNC</t>
  </si>
  <si>
    <t>B0048VATOT</t>
  </si>
  <si>
    <t>Grants and contributions - water network+</t>
  </si>
  <si>
    <t>Connection charges</t>
  </si>
  <si>
    <t>2E.9</t>
  </si>
  <si>
    <t>B0049CCFRIS</t>
  </si>
  <si>
    <t>B0049CCCAIS</t>
  </si>
  <si>
    <t>B0049CCFNC</t>
  </si>
  <si>
    <t>B0049CCTOT</t>
  </si>
  <si>
    <t>Infrastructure charge receipts</t>
  </si>
  <si>
    <t>2E.10</t>
  </si>
  <si>
    <t>B0050ICFRIS</t>
  </si>
  <si>
    <t>B0050ICCAIS</t>
  </si>
  <si>
    <t>B0050ICFNC</t>
  </si>
  <si>
    <t>B0050ICTOT</t>
  </si>
  <si>
    <t>Requisitioned mains</t>
  </si>
  <si>
    <t>2E.11</t>
  </si>
  <si>
    <t>B0051RMFRIS</t>
  </si>
  <si>
    <t>B0051RMCAIS</t>
  </si>
  <si>
    <t>B0051RMFNC</t>
  </si>
  <si>
    <t>B0051RMTOT</t>
  </si>
  <si>
    <t>2E.12</t>
  </si>
  <si>
    <t>B0052DSFRIS</t>
  </si>
  <si>
    <t>B0052DSCAIS</t>
  </si>
  <si>
    <t>B0052DSFNC</t>
  </si>
  <si>
    <t>B0052DSTOT</t>
  </si>
  <si>
    <t>2E.13</t>
  </si>
  <si>
    <t>B0053OCFRIS</t>
  </si>
  <si>
    <t>B0053OCCAIS</t>
  </si>
  <si>
    <t>B0053OCFNC</t>
  </si>
  <si>
    <t>B0053OCTOT</t>
  </si>
  <si>
    <t>Price control grants and contributions before deduction of income offset</t>
  </si>
  <si>
    <t>2E.14</t>
  </si>
  <si>
    <t>B0054PCFRIS</t>
  </si>
  <si>
    <t>B0054PCCAIS</t>
  </si>
  <si>
    <t>B0054PCFNC</t>
  </si>
  <si>
    <t>B0054PCTOT</t>
  </si>
  <si>
    <t>Income offset</t>
  </si>
  <si>
    <t>2E.15</t>
  </si>
  <si>
    <t>B0055IOFRIS</t>
  </si>
  <si>
    <t>B0055IOCAIS</t>
  </si>
  <si>
    <t>B0055IOFNC</t>
  </si>
  <si>
    <t>B0055IOTOT</t>
  </si>
  <si>
    <t>Price control grants and contributions after deduction of income offset</t>
  </si>
  <si>
    <t>2E.16</t>
  </si>
  <si>
    <t>B0056PCFRIS</t>
  </si>
  <si>
    <t>B0056PCCAIS</t>
  </si>
  <si>
    <t>B0056PCFNC</t>
  </si>
  <si>
    <t>B0056PCTOT</t>
  </si>
  <si>
    <t>2E.17</t>
  </si>
  <si>
    <t>B0057DNFRIS</t>
  </si>
  <si>
    <t>B0057DNCAIS</t>
  </si>
  <si>
    <t>B0057DNFNC</t>
  </si>
  <si>
    <t>B0057DNTOT</t>
  </si>
  <si>
    <t>2E.18</t>
  </si>
  <si>
    <t>B0058DOFRIS</t>
  </si>
  <si>
    <t>B0058DOCAIS</t>
  </si>
  <si>
    <t>B0058DOFNC</t>
  </si>
  <si>
    <t>B0058DOTOT</t>
  </si>
  <si>
    <t>2E.19</t>
  </si>
  <si>
    <t>B0059OCFRIS</t>
  </si>
  <si>
    <t>B0059OCCAIS</t>
  </si>
  <si>
    <t>B0059OCFNC</t>
  </si>
  <si>
    <t>B0059OCTOT</t>
  </si>
  <si>
    <t>2E.20</t>
  </si>
  <si>
    <t>B0060TTFRIS</t>
  </si>
  <si>
    <t>B0060TTCAIS</t>
  </si>
  <si>
    <t>B0060TTFNC</t>
  </si>
  <si>
    <t>B0060TTTOT</t>
  </si>
  <si>
    <t>2E.21</t>
  </si>
  <si>
    <t>Grants and contributions - wastewater network+</t>
  </si>
  <si>
    <t>Receipts for on-site work</t>
  </si>
  <si>
    <t>2E.22</t>
  </si>
  <si>
    <t>B0061RSFRIS</t>
  </si>
  <si>
    <t>B0061RSCAIS</t>
  </si>
  <si>
    <t>B0061RSFNC</t>
  </si>
  <si>
    <t>B0061RSTOT</t>
  </si>
  <si>
    <t>2E.23</t>
  </si>
  <si>
    <t>BC11370REV</t>
  </si>
  <si>
    <t>BC11370CAP</t>
  </si>
  <si>
    <t>BC11370NET</t>
  </si>
  <si>
    <t>BC11370</t>
  </si>
  <si>
    <t>2E.24</t>
  </si>
  <si>
    <t>B0062DSFRIS</t>
  </si>
  <si>
    <t>B0062DSCAIS</t>
  </si>
  <si>
    <t>B0062DSFNC</t>
  </si>
  <si>
    <t>B0062DSTOT</t>
  </si>
  <si>
    <t>2E.25</t>
  </si>
  <si>
    <t>B0063OCFRIS</t>
  </si>
  <si>
    <t>B0063OCCAIS</t>
  </si>
  <si>
    <t>B0063OCFNC</t>
  </si>
  <si>
    <t>B0063OCTOT</t>
  </si>
  <si>
    <t>2E.26</t>
  </si>
  <si>
    <t>B0064PCFRIS</t>
  </si>
  <si>
    <t>B0064PCCAIS</t>
  </si>
  <si>
    <t>B0064PCFNC</t>
  </si>
  <si>
    <t>B0064PCTOT</t>
  </si>
  <si>
    <t>2E.27</t>
  </si>
  <si>
    <t>B0065IOFRIS</t>
  </si>
  <si>
    <t>B0065IOCAIS</t>
  </si>
  <si>
    <t>B0065IOFNC</t>
  </si>
  <si>
    <t>B0065IOTOT</t>
  </si>
  <si>
    <t>2E.28</t>
  </si>
  <si>
    <t>B0066PCFRIS</t>
  </si>
  <si>
    <t>B0066PCCAIS</t>
  </si>
  <si>
    <t>B0066PCFNC</t>
  </si>
  <si>
    <t>B0066PCTOT</t>
  </si>
  <si>
    <t>2E.29</t>
  </si>
  <si>
    <t>B0067DNFRIS</t>
  </si>
  <si>
    <t>B0067DNCAIS</t>
  </si>
  <si>
    <t>B0067DNFNC</t>
  </si>
  <si>
    <t>B0067DNTOT</t>
  </si>
  <si>
    <t>2E.30</t>
  </si>
  <si>
    <t>B0068DOFRIS</t>
  </si>
  <si>
    <t>B0068DOCAIS</t>
  </si>
  <si>
    <t>B0068DOFNC</t>
  </si>
  <si>
    <t>B0068DOTOT</t>
  </si>
  <si>
    <t>Other Contributions (non-price control)</t>
  </si>
  <si>
    <t>2E.31</t>
  </si>
  <si>
    <t>B0069OCFRIS</t>
  </si>
  <si>
    <t>B0069OCCAIS</t>
  </si>
  <si>
    <t>B0069OCFNC</t>
  </si>
  <si>
    <t>B0069OCTOT</t>
  </si>
  <si>
    <t>2E.32</t>
  </si>
  <si>
    <t>BA2090REV</t>
  </si>
  <si>
    <t>BA2091CAP</t>
  </si>
  <si>
    <t>BA2090NET</t>
  </si>
  <si>
    <t>BA2091</t>
  </si>
  <si>
    <t>2E.33</t>
  </si>
  <si>
    <t>BC30460TTTREV</t>
  </si>
  <si>
    <t>BC30460TTTCAP</t>
  </si>
  <si>
    <t>BC30460TTTTOT</t>
  </si>
  <si>
    <t>Water 
resources</t>
  </si>
  <si>
    <t>Water 
network+</t>
  </si>
  <si>
    <t>Wastewater network+</t>
  </si>
  <si>
    <t>Movements in capitalised grants and contributions</t>
  </si>
  <si>
    <t>b/f</t>
  </si>
  <si>
    <t>2E.34</t>
  </si>
  <si>
    <t>BA1090BFWD</t>
  </si>
  <si>
    <t>BA2090BFWD</t>
  </si>
  <si>
    <t>BA2090TTTBFWD</t>
  </si>
  <si>
    <t>BA3001BFWD</t>
  </si>
  <si>
    <t>Capitalised in year</t>
  </si>
  <si>
    <t>2E.35</t>
  </si>
  <si>
    <t>BA1091CAP</t>
  </si>
  <si>
    <t>BA2091TTTCAP</t>
  </si>
  <si>
    <t>BA3091CAP</t>
  </si>
  <si>
    <t>Amortisation (in income statement)</t>
  </si>
  <si>
    <t>2E.36</t>
  </si>
  <si>
    <t>BA1090AMORT</t>
  </si>
  <si>
    <t>BA2090AMORT</t>
  </si>
  <si>
    <t>BA2090TTTAMORT</t>
  </si>
  <si>
    <t>BA3001AMORT</t>
  </si>
  <si>
    <t>c/f</t>
  </si>
  <si>
    <t>2E.37</t>
  </si>
  <si>
    <t>BA1091CFWD</t>
  </si>
  <si>
    <t>BA2091CFWD</t>
  </si>
  <si>
    <t>BA2091TTTCFWD</t>
  </si>
  <si>
    <t>BA3091CFWD</t>
  </si>
  <si>
    <t>Residential retail</t>
  </si>
  <si>
    <t>Number of customers</t>
  </si>
  <si>
    <t>Average residential revenues</t>
  </si>
  <si>
    <t>000s</t>
  </si>
  <si>
    <t>£</t>
  </si>
  <si>
    <t xml:space="preserve">Residential revenue </t>
  </si>
  <si>
    <t>Wholesale charges</t>
  </si>
  <si>
    <t>2F.1</t>
  </si>
  <si>
    <t>B0070WCR</t>
  </si>
  <si>
    <t>Retail revenue</t>
  </si>
  <si>
    <t>2F.2</t>
  </si>
  <si>
    <t>B0071RR</t>
  </si>
  <si>
    <t>Total residential revenue</t>
  </si>
  <si>
    <t>2F.3</t>
  </si>
  <si>
    <t>B0072TRR</t>
  </si>
  <si>
    <t>Revenue Recovered ("RR" )</t>
  </si>
  <si>
    <t>2F.4</t>
  </si>
  <si>
    <t>B0073RR</t>
  </si>
  <si>
    <t>Revenue sacrifice</t>
  </si>
  <si>
    <t>2F.5</t>
  </si>
  <si>
    <t>B0074RS</t>
  </si>
  <si>
    <t>Actual revenue (net)</t>
  </si>
  <si>
    <t>2F.6</t>
  </si>
  <si>
    <t>B0075AR</t>
  </si>
  <si>
    <t>Customer information</t>
  </si>
  <si>
    <t xml:space="preserve">Actual customers ("AC" ) </t>
  </si>
  <si>
    <t>2F.7</t>
  </si>
  <si>
    <t>B0076AC</t>
  </si>
  <si>
    <t xml:space="preserve">Reforecast customers </t>
  </si>
  <si>
    <t>2F.8</t>
  </si>
  <si>
    <t>B0077RC</t>
  </si>
  <si>
    <t>Adjustment</t>
  </si>
  <si>
    <t xml:space="preserve">Allowed revenue ("R" ) </t>
  </si>
  <si>
    <t>2F.9</t>
  </si>
  <si>
    <t>B0078AR</t>
  </si>
  <si>
    <t xml:space="preserve">Net adjustment </t>
  </si>
  <si>
    <t>2F.10</t>
  </si>
  <si>
    <t>B0079NA</t>
  </si>
  <si>
    <t>Other residential information</t>
  </si>
  <si>
    <t xml:space="preserve">Average residential retail revenue per customer </t>
  </si>
  <si>
    <t>2F.11</t>
  </si>
  <si>
    <t>B0080ARR</t>
  </si>
  <si>
    <t>Pro forma 2G - Welsh companies only</t>
  </si>
  <si>
    <t>Wholesale charges revenue</t>
  </si>
  <si>
    <t>Total revenue</t>
  </si>
  <si>
    <t>Number of connections</t>
  </si>
  <si>
    <t>Average non-household retail revenue per connection</t>
  </si>
  <si>
    <t>Allowed average non-household retail cost</t>
  </si>
  <si>
    <t>Outcome delivery incentive (ODI) payment</t>
  </si>
  <si>
    <t>Allowed average non-household retail cost after ODI payment</t>
  </si>
  <si>
    <t>Allowed margin</t>
  </si>
  <si>
    <t>Allowed average non-household retail revenue per connection</t>
  </si>
  <si>
    <t>Default tariffs - customer group 1</t>
  </si>
  <si>
    <t>Tariff type 1</t>
  </si>
  <si>
    <t>2G.1</t>
  </si>
  <si>
    <t>CR1003WWCR</t>
  </si>
  <si>
    <t>CR1003WRR</t>
  </si>
  <si>
    <t>CR1003WTR</t>
  </si>
  <si>
    <t>CR1043WCO</t>
  </si>
  <si>
    <t>CR1043WRPC</t>
  </si>
  <si>
    <t>B0081TAANH</t>
  </si>
  <si>
    <t>B0081TAODI</t>
  </si>
  <si>
    <t>B0081TAAANH</t>
  </si>
  <si>
    <t>B0081TAAM</t>
  </si>
  <si>
    <t>B0081TAAHRC</t>
  </si>
  <si>
    <t>Tariff type 2</t>
  </si>
  <si>
    <t>2G.2</t>
  </si>
  <si>
    <t>CR1004WWCR</t>
  </si>
  <si>
    <t>CR1004WRR</t>
  </si>
  <si>
    <t>CR1004WTR</t>
  </si>
  <si>
    <t>CR1044WCO</t>
  </si>
  <si>
    <t>CR1044WRPC</t>
  </si>
  <si>
    <t>B0082TAANH</t>
  </si>
  <si>
    <t>B0082TAODI</t>
  </si>
  <si>
    <t>B0082TAAANH</t>
  </si>
  <si>
    <t>B0082TAAM</t>
  </si>
  <si>
    <t>B0082TAAHRC</t>
  </si>
  <si>
    <t>Total default tariffs customer group 1</t>
  </si>
  <si>
    <t>2G.3</t>
  </si>
  <si>
    <t>B0083TWCR</t>
  </si>
  <si>
    <t>B0083TWRR</t>
  </si>
  <si>
    <t>B0083TWTR</t>
  </si>
  <si>
    <t>B0083TWNC</t>
  </si>
  <si>
    <t>B0083TWAHRR</t>
  </si>
  <si>
    <t>B0083TWAANH</t>
  </si>
  <si>
    <t>B0083TWODI</t>
  </si>
  <si>
    <t>B0083TWAM</t>
  </si>
  <si>
    <t>B0083TWAHRC</t>
  </si>
  <si>
    <t>Default tariffs - customer group 2</t>
  </si>
  <si>
    <t>2G.4</t>
  </si>
  <si>
    <t>CR1005WWCR</t>
  </si>
  <si>
    <t>CR1005WRR</t>
  </si>
  <si>
    <t>CR1005WTR</t>
  </si>
  <si>
    <t>CR1045WCO</t>
  </si>
  <si>
    <t>CR1045WRPC</t>
  </si>
  <si>
    <t>B0084TAANH</t>
  </si>
  <si>
    <t>B0084TAODI</t>
  </si>
  <si>
    <t>B0084TAAANH</t>
  </si>
  <si>
    <t>B0084TAM</t>
  </si>
  <si>
    <t>B0084TAHRC</t>
  </si>
  <si>
    <t>Total default tariffs</t>
  </si>
  <si>
    <t>2G.5</t>
  </si>
  <si>
    <t>B0085TWCR</t>
  </si>
  <si>
    <t>B0085TWRR</t>
  </si>
  <si>
    <t>B0085TWTR</t>
  </si>
  <si>
    <t>B0085TWNC</t>
  </si>
  <si>
    <t>B0085TWAHRR</t>
  </si>
  <si>
    <t>B0085TAANH</t>
  </si>
  <si>
    <t>B0085TAODI</t>
  </si>
  <si>
    <t>B0085TAAANH</t>
  </si>
  <si>
    <t>B0085TAAM</t>
  </si>
  <si>
    <t>B0085TAAHRC</t>
  </si>
  <si>
    <t>Non-Default tariffs</t>
  </si>
  <si>
    <t>Total non-default tariffs</t>
  </si>
  <si>
    <t>2G.6</t>
  </si>
  <si>
    <t>B0376TN_WCR</t>
  </si>
  <si>
    <t>B0376TN_RR</t>
  </si>
  <si>
    <t>B0376TN_TR</t>
  </si>
  <si>
    <t>B0376TN_NC</t>
  </si>
  <si>
    <t>B0376TN_AHRR</t>
  </si>
  <si>
    <t>2G.7</t>
  </si>
  <si>
    <t>B0377TT_WCR</t>
  </si>
  <si>
    <t>B0377TT_RR</t>
  </si>
  <si>
    <t>B0377TT_TR</t>
  </si>
  <si>
    <t>B0377TT_NC</t>
  </si>
  <si>
    <t>B0377TT_AHRR</t>
  </si>
  <si>
    <t>Average non-household retail revenue per customer</t>
  </si>
  <si>
    <t>Revenue per customer</t>
  </si>
  <si>
    <t>2G.8</t>
  </si>
  <si>
    <t>B0378T_NC</t>
  </si>
  <si>
    <t>B0378T_AHRR</t>
  </si>
  <si>
    <t>Pro forma 2H - Welsh companies only</t>
  </si>
  <si>
    <t>2H.1</t>
  </si>
  <si>
    <t>CR1002SWCR</t>
  </si>
  <si>
    <t>CR1002SRR</t>
  </si>
  <si>
    <t>CR1002STR</t>
  </si>
  <si>
    <t>CR1042SCO</t>
  </si>
  <si>
    <t>CR1042SRPC</t>
  </si>
  <si>
    <t>B0086TAANH</t>
  </si>
  <si>
    <t>B0086TAODI</t>
  </si>
  <si>
    <t>B0086TAAANH</t>
  </si>
  <si>
    <t>B0086TAAM</t>
  </si>
  <si>
    <t>B0086TAAHRC</t>
  </si>
  <si>
    <t>2H.2</t>
  </si>
  <si>
    <t>CR1003SWCR</t>
  </si>
  <si>
    <t>CR1003SRR</t>
  </si>
  <si>
    <t>CR1003STR</t>
  </si>
  <si>
    <t>CR1043SCO</t>
  </si>
  <si>
    <t>CR1043SRPC</t>
  </si>
  <si>
    <t>B0087TAANH</t>
  </si>
  <si>
    <t>B0087TAODI</t>
  </si>
  <si>
    <t>B0087TAAANH</t>
  </si>
  <si>
    <t>B0087TAAM</t>
  </si>
  <si>
    <t>B0087TAAHRC</t>
  </si>
  <si>
    <t>Tariff type 3</t>
  </si>
  <si>
    <t>2H.3</t>
  </si>
  <si>
    <t>CR1004SWCR</t>
  </si>
  <si>
    <t>CR1004SRR</t>
  </si>
  <si>
    <t>CR1004STR</t>
  </si>
  <si>
    <t>CR1044SCO</t>
  </si>
  <si>
    <t>CR1044SRPC</t>
  </si>
  <si>
    <t>B0088TWAANH</t>
  </si>
  <si>
    <t>B0088TWODI</t>
  </si>
  <si>
    <t>B0088TWAM</t>
  </si>
  <si>
    <t>B0088TWAHRC</t>
  </si>
  <si>
    <t>2H.4</t>
  </si>
  <si>
    <t>B0089TWCR</t>
  </si>
  <si>
    <t>B0089TWRR</t>
  </si>
  <si>
    <t>B0089TWTR</t>
  </si>
  <si>
    <t>B0089TWNC</t>
  </si>
  <si>
    <t>B0089TWAHRR</t>
  </si>
  <si>
    <t>B0089TWAANH</t>
  </si>
  <si>
    <t>B0089TWODI</t>
  </si>
  <si>
    <t>B0089TWAM</t>
  </si>
  <si>
    <t>B0089TWAHRC</t>
  </si>
  <si>
    <t>2H.5</t>
  </si>
  <si>
    <t>CR1001SWCR</t>
  </si>
  <si>
    <t>CR1001SRR</t>
  </si>
  <si>
    <t>CR1001STR</t>
  </si>
  <si>
    <t>CR1041SCO</t>
  </si>
  <si>
    <t>CR1041SRPC</t>
  </si>
  <si>
    <t>2H.6</t>
  </si>
  <si>
    <t>CR1030SWCR</t>
  </si>
  <si>
    <t>CR1030SRR</t>
  </si>
  <si>
    <t>CR1030STR</t>
  </si>
  <si>
    <t>CR1066SCO</t>
  </si>
  <si>
    <t>CR1066SRPC</t>
  </si>
  <si>
    <t>B0090TAANH</t>
  </si>
  <si>
    <t>B0090TAODI</t>
  </si>
  <si>
    <t>B0090TAAANH</t>
  </si>
  <si>
    <t>B0090TAAM</t>
  </si>
  <si>
    <t>B0090TAAHRC</t>
  </si>
  <si>
    <t>2H.7</t>
  </si>
  <si>
    <t>CR1030SCU</t>
  </si>
  <si>
    <t>CR1030SRPC</t>
  </si>
  <si>
    <t>Household</t>
  </si>
  <si>
    <t>Non- household</t>
  </si>
  <si>
    <t>Water network+</t>
  </si>
  <si>
    <t>Wholesale charge - water</t>
  </si>
  <si>
    <t>Unmeasured</t>
  </si>
  <si>
    <t>2I.1</t>
  </si>
  <si>
    <t>CR581</t>
  </si>
  <si>
    <t>CR583</t>
  </si>
  <si>
    <t>CR585</t>
  </si>
  <si>
    <t>B0091UWR</t>
  </si>
  <si>
    <t>B0091UWNP</t>
  </si>
  <si>
    <t>B0091UTOT</t>
  </si>
  <si>
    <t>Measured</t>
  </si>
  <si>
    <t>2I.2</t>
  </si>
  <si>
    <t>CR582</t>
  </si>
  <si>
    <t>CR584</t>
  </si>
  <si>
    <t>CR586</t>
  </si>
  <si>
    <t>B0092MWR</t>
  </si>
  <si>
    <t>B0092MWNP</t>
  </si>
  <si>
    <t>B0092MTOT</t>
  </si>
  <si>
    <t>Third party revenue</t>
  </si>
  <si>
    <t>2I.3</t>
  </si>
  <si>
    <t>W9008HH</t>
  </si>
  <si>
    <t>W9008NHH</t>
  </si>
  <si>
    <t>W9008WW</t>
  </si>
  <si>
    <t>B0093TWR</t>
  </si>
  <si>
    <t>B0093TWNP</t>
  </si>
  <si>
    <t>B0093TTOT</t>
  </si>
  <si>
    <t>Total wholesale water revenue</t>
  </si>
  <si>
    <t>2I.4</t>
  </si>
  <si>
    <t>BR586</t>
  </si>
  <si>
    <t>BR588</t>
  </si>
  <si>
    <t>BR589</t>
  </si>
  <si>
    <t>B0094TOTWR</t>
  </si>
  <si>
    <t>B0094TOTWNP</t>
  </si>
  <si>
    <t>B0094TOTTOT</t>
  </si>
  <si>
    <t>Wholesale charge - wastewater</t>
  </si>
  <si>
    <t>Unmeasured - foul charges</t>
  </si>
  <si>
    <t>2I.5</t>
  </si>
  <si>
    <t>B0095UFH</t>
  </si>
  <si>
    <t>B0095UFNH</t>
  </si>
  <si>
    <t>B0095UFTOT</t>
  </si>
  <si>
    <t>B0095UFWR</t>
  </si>
  <si>
    <t>B0095UFWNP</t>
  </si>
  <si>
    <t>B0095UFTOTT</t>
  </si>
  <si>
    <t>Unmeasured - surface water charges</t>
  </si>
  <si>
    <t>2I.6</t>
  </si>
  <si>
    <t>B0096USH</t>
  </si>
  <si>
    <t>B0096USNH</t>
  </si>
  <si>
    <t>B0096USTOT</t>
  </si>
  <si>
    <t>B0096USWR</t>
  </si>
  <si>
    <t>B0096USWNP</t>
  </si>
  <si>
    <t>B0096USTOTT</t>
  </si>
  <si>
    <t>Unmeasured - highway drainage charges</t>
  </si>
  <si>
    <t>2I.7</t>
  </si>
  <si>
    <t>B0097UHH</t>
  </si>
  <si>
    <t>B0097UHNH</t>
  </si>
  <si>
    <t>B0097UHTOT</t>
  </si>
  <si>
    <t>B0097UHWR</t>
  </si>
  <si>
    <t>B0097UHWNP</t>
  </si>
  <si>
    <t>B0097UHTOTT</t>
  </si>
  <si>
    <t>Measured - foul charges</t>
  </si>
  <si>
    <t>2I.8</t>
  </si>
  <si>
    <t>B0098MFH</t>
  </si>
  <si>
    <t>B0098MFNH</t>
  </si>
  <si>
    <t>B0098MFTOT</t>
  </si>
  <si>
    <t>B0098MFWR</t>
  </si>
  <si>
    <t>B0098MFWNP</t>
  </si>
  <si>
    <t>B0098MFTOTT</t>
  </si>
  <si>
    <t>Measured - surface water charges</t>
  </si>
  <si>
    <t>2I.9</t>
  </si>
  <si>
    <t>B0098MSH</t>
  </si>
  <si>
    <t>B0098MSNH</t>
  </si>
  <si>
    <t>B0098MSTOT</t>
  </si>
  <si>
    <t>B0098MSWR</t>
  </si>
  <si>
    <t>B0098MSWNP</t>
  </si>
  <si>
    <t>B0098MSTOTT</t>
  </si>
  <si>
    <t>Measured - highway drainage charges</t>
  </si>
  <si>
    <t>2I.10</t>
  </si>
  <si>
    <t>B0099MHH</t>
  </si>
  <si>
    <t>B0099MHNH</t>
  </si>
  <si>
    <t>B0099MHTOT</t>
  </si>
  <si>
    <t>B0099MHWR</t>
  </si>
  <si>
    <t>B0099MHWNP</t>
  </si>
  <si>
    <t>B0099MHTOTT</t>
  </si>
  <si>
    <t>2I.11</t>
  </si>
  <si>
    <t>B0100TPH</t>
  </si>
  <si>
    <t>B0100TPNH</t>
  </si>
  <si>
    <t>B0100TPTOT</t>
  </si>
  <si>
    <t>B0100TPWR</t>
  </si>
  <si>
    <t>B0100TPWNP</t>
  </si>
  <si>
    <t>B0100TPTOTT</t>
  </si>
  <si>
    <t>Total wholesale wastewater revenue</t>
  </si>
  <si>
    <t>2I.12</t>
  </si>
  <si>
    <t>B0101TWH</t>
  </si>
  <si>
    <t>B0101TWNH</t>
  </si>
  <si>
    <t>B0101TWTOT</t>
  </si>
  <si>
    <t>B0101TWWR</t>
  </si>
  <si>
    <t>B0101TWWNP</t>
  </si>
  <si>
    <t>B0101TWTOTT</t>
  </si>
  <si>
    <t>Wholesale charge - Additional Control</t>
  </si>
  <si>
    <t>2I.13</t>
  </si>
  <si>
    <t>B0102AUH</t>
  </si>
  <si>
    <t>B0102AUNH</t>
  </si>
  <si>
    <t>B0102AUTOT</t>
  </si>
  <si>
    <t>2I.14</t>
  </si>
  <si>
    <t>Other third party revenue</t>
  </si>
  <si>
    <t>B0103AOH</t>
  </si>
  <si>
    <t>B0103AONH</t>
  </si>
  <si>
    <t>B0103AOTOT</t>
  </si>
  <si>
    <t>Total wholesale additional control revenue</t>
  </si>
  <si>
    <t>2I.15</t>
  </si>
  <si>
    <t>B0104ATH</t>
  </si>
  <si>
    <t>B0104ATNH</t>
  </si>
  <si>
    <t>B0104ATTOT</t>
  </si>
  <si>
    <t>Wholesale Total</t>
  </si>
  <si>
    <t>2I.16</t>
  </si>
  <si>
    <t>B0105WTUH</t>
  </si>
  <si>
    <t>B0105WTNH</t>
  </si>
  <si>
    <t>B0105WTTOT</t>
  </si>
  <si>
    <t>2I.17</t>
  </si>
  <si>
    <t>A19002RRH</t>
  </si>
  <si>
    <t>A19002RRNH</t>
  </si>
  <si>
    <t>A19002RRA</t>
  </si>
  <si>
    <t>2I.18</t>
  </si>
  <si>
    <t>A19003RRH</t>
  </si>
  <si>
    <t>A19003RRNH</t>
  </si>
  <si>
    <t>A19003RRA</t>
  </si>
  <si>
    <t>2I.19</t>
  </si>
  <si>
    <t>A19039RRH</t>
  </si>
  <si>
    <t>A19039RRNH</t>
  </si>
  <si>
    <t>A19039RRA</t>
  </si>
  <si>
    <t>Retail Total</t>
  </si>
  <si>
    <t>2I.20</t>
  </si>
  <si>
    <t>A19004RRH</t>
  </si>
  <si>
    <t>A19004RRNH</t>
  </si>
  <si>
    <t>A19004RRA</t>
  </si>
  <si>
    <t>Third party revenue - non-price control</t>
  </si>
  <si>
    <t>Bulk supplies - water</t>
  </si>
  <si>
    <t>2I.21</t>
  </si>
  <si>
    <t>BM340NPCW</t>
  </si>
  <si>
    <t>Bulk supplies - wastewater</t>
  </si>
  <si>
    <t>2I.22</t>
  </si>
  <si>
    <t>BM340NPCWW</t>
  </si>
  <si>
    <t>2I.23</t>
  </si>
  <si>
    <t>A19039NPC</t>
  </si>
  <si>
    <t>Principal services - non-price control</t>
  </si>
  <si>
    <t>Other appointed revenue</t>
  </si>
  <si>
    <t>2I.24</t>
  </si>
  <si>
    <t>BR973NPC</t>
  </si>
  <si>
    <t>Total appointed revenue</t>
  </si>
  <si>
    <t>2I.25</t>
  </si>
  <si>
    <t>BO1183</t>
  </si>
  <si>
    <t>Infrastructure network reinforcement costs for the 
12 months ended 31 March 2021</t>
  </si>
  <si>
    <t xml:space="preserve">Units </t>
  </si>
  <si>
    <t>Network reinforcement capex</t>
  </si>
  <si>
    <t>On site / site specific capex (memo only)</t>
  </si>
  <si>
    <t>Wholesale water network+ (treated water distribution)</t>
  </si>
  <si>
    <t>Distribution and trunk mains</t>
  </si>
  <si>
    <t>2J.1</t>
  </si>
  <si>
    <t>BC30449DT</t>
  </si>
  <si>
    <t>BC30449DTM</t>
  </si>
  <si>
    <t>Pumping and storage facilities</t>
  </si>
  <si>
    <t>2J.2</t>
  </si>
  <si>
    <t>BC30449PS</t>
  </si>
  <si>
    <t>BC30449PSM</t>
  </si>
  <si>
    <t>2J.3</t>
  </si>
  <si>
    <t>BC30449O</t>
  </si>
  <si>
    <t>BC30449OM</t>
  </si>
  <si>
    <t>2J.4</t>
  </si>
  <si>
    <t>BC30449TWDT</t>
  </si>
  <si>
    <t>BC30449TM</t>
  </si>
  <si>
    <t>Wholesale wastewater network+ (sewage collection)</t>
  </si>
  <si>
    <t>Foul and combined systems</t>
  </si>
  <si>
    <t>2J.5</t>
  </si>
  <si>
    <t>BC30849FC</t>
  </si>
  <si>
    <t>BC30849FCM</t>
  </si>
  <si>
    <t>Surface water only systems</t>
  </si>
  <si>
    <t>2J.6</t>
  </si>
  <si>
    <t>BC30849SW</t>
  </si>
  <si>
    <t>BC30849SWM</t>
  </si>
  <si>
    <t>2J.7</t>
  </si>
  <si>
    <t>BC30849PS</t>
  </si>
  <si>
    <t>BC30849PSM</t>
  </si>
  <si>
    <t>2J.8</t>
  </si>
  <si>
    <t>BC30849O</t>
  </si>
  <si>
    <t>BC30849OM</t>
  </si>
  <si>
    <t>2J.9</t>
  </si>
  <si>
    <t>BC30849SCT</t>
  </si>
  <si>
    <t>BC30849SCTM</t>
  </si>
  <si>
    <t>Water</t>
  </si>
  <si>
    <t>Wastewater</t>
  </si>
  <si>
    <t>Impact of infrastructure charge discounts</t>
  </si>
  <si>
    <t>Infrastructure charges</t>
  </si>
  <si>
    <t>2K.1</t>
  </si>
  <si>
    <t>BA1086PC</t>
  </si>
  <si>
    <t>BC11470</t>
  </si>
  <si>
    <t>Discounts applied to infrastructure charges</t>
  </si>
  <si>
    <t>2K.2</t>
  </si>
  <si>
    <t>BC11270DIS</t>
  </si>
  <si>
    <t>BC11370DIS</t>
  </si>
  <si>
    <t>BC11470DIS</t>
  </si>
  <si>
    <t>Gross Infrastructure charges</t>
  </si>
  <si>
    <t>2K.3</t>
  </si>
  <si>
    <t>BC11270GROSS</t>
  </si>
  <si>
    <t>BC11370GROSS</t>
  </si>
  <si>
    <t>BC11470GROSS</t>
  </si>
  <si>
    <t>Comparison of revenue and costs</t>
  </si>
  <si>
    <t>Variance brought forward</t>
  </si>
  <si>
    <t>2K.4</t>
  </si>
  <si>
    <t>B0375VB_W</t>
  </si>
  <si>
    <t>B0375VB_WS</t>
  </si>
  <si>
    <t>BC11470VARBFWD</t>
  </si>
  <si>
    <t>2K.5</t>
  </si>
  <si>
    <t>Costs</t>
  </si>
  <si>
    <t>2K.6</t>
  </si>
  <si>
    <t>BC11270NRC</t>
  </si>
  <si>
    <t>BC11370NRC</t>
  </si>
  <si>
    <t>BC11470NRC</t>
  </si>
  <si>
    <t>Variance carried forward</t>
  </si>
  <si>
    <t>2K.7</t>
  </si>
  <si>
    <t>BC11270VARCFWD</t>
  </si>
  <si>
    <t>BC11370VARCFWD</t>
  </si>
  <si>
    <t>BC11470VARCFWD</t>
  </si>
  <si>
    <t>Analysis of land sales for the 
12 months ended 31 March 2021</t>
  </si>
  <si>
    <t>Proceeds from disposals of protected land</t>
  </si>
  <si>
    <t>2L.1</t>
  </si>
  <si>
    <t>B0374LD_WR</t>
  </si>
  <si>
    <t>B0374LD_WN</t>
  </si>
  <si>
    <t>BT39301PS</t>
  </si>
  <si>
    <t>BT39301P</t>
  </si>
  <si>
    <t xml:space="preserve">Revenue recognised </t>
  </si>
  <si>
    <t>Wholesale revenue governed by price control</t>
  </si>
  <si>
    <t>2M.1</t>
  </si>
  <si>
    <t>B0106WRWR</t>
  </si>
  <si>
    <t>B0106WRWNP</t>
  </si>
  <si>
    <t>B0106WRWWP</t>
  </si>
  <si>
    <t>B0106WRBIO</t>
  </si>
  <si>
    <t>B0106WRAPC</t>
  </si>
  <si>
    <t>B0106WRTOT</t>
  </si>
  <si>
    <t>Grants &amp; contributions (price control)</t>
  </si>
  <si>
    <t>2M.2</t>
  </si>
  <si>
    <t>B0107GCWR</t>
  </si>
  <si>
    <t>B0107GCWNP</t>
  </si>
  <si>
    <t>B0107GCWWP</t>
  </si>
  <si>
    <t>B0107GCBIO</t>
  </si>
  <si>
    <t>B0107GCAPC</t>
  </si>
  <si>
    <t>B0107GCTOT</t>
  </si>
  <si>
    <t>Total revenue governed by wholesale price control</t>
  </si>
  <si>
    <t>2M.3</t>
  </si>
  <si>
    <t>B0108TRWR</t>
  </si>
  <si>
    <t>B0108TRWNP</t>
  </si>
  <si>
    <t>B0108TRWWP</t>
  </si>
  <si>
    <t>B0108TRBIO</t>
  </si>
  <si>
    <t>B0108TRAPC</t>
  </si>
  <si>
    <t>B0108TRTOT</t>
  </si>
  <si>
    <t>Calculation of the revenue cap</t>
  </si>
  <si>
    <t>Allowed wholesale revenue before adjustments (or modified by CMA)</t>
  </si>
  <si>
    <t>2M.4</t>
  </si>
  <si>
    <t>B0109AWWR</t>
  </si>
  <si>
    <t>B0109AWWNP</t>
  </si>
  <si>
    <t>B0109AWWWP</t>
  </si>
  <si>
    <t>B0109AWBIO</t>
  </si>
  <si>
    <t>B0109AWAPC</t>
  </si>
  <si>
    <t>B0109AWTOT</t>
  </si>
  <si>
    <t>Allowed grants &amp; contributions before adjustments (or modified by CMA)</t>
  </si>
  <si>
    <t>2M.5</t>
  </si>
  <si>
    <t>B0110AGWR</t>
  </si>
  <si>
    <t>B0110AGWNP</t>
  </si>
  <si>
    <t>B0110AGWWP</t>
  </si>
  <si>
    <t>B0110AGBIO</t>
  </si>
  <si>
    <t>B0110AGAPC</t>
  </si>
  <si>
    <t>B0110AGTOT</t>
  </si>
  <si>
    <t>Revenue adjustment</t>
  </si>
  <si>
    <t>2M.6</t>
  </si>
  <si>
    <t>B0111RAWR</t>
  </si>
  <si>
    <t>B0111RAWNP</t>
  </si>
  <si>
    <t>B0111RAWWP</t>
  </si>
  <si>
    <t>B0111RABIO</t>
  </si>
  <si>
    <t>B0111RAAPC</t>
  </si>
  <si>
    <t>B0111RATOT</t>
  </si>
  <si>
    <t>Other adjustments</t>
  </si>
  <si>
    <t>2M.7</t>
  </si>
  <si>
    <t>B0112OAWR</t>
  </si>
  <si>
    <t>B0112OAWNP</t>
  </si>
  <si>
    <t>B0112OAWWP</t>
  </si>
  <si>
    <t>B0112OABIO</t>
  </si>
  <si>
    <t>B0112OAAPC</t>
  </si>
  <si>
    <t>B0112OATOT</t>
  </si>
  <si>
    <t>Revenue cap</t>
  </si>
  <si>
    <t>2M.8</t>
  </si>
  <si>
    <t>B0113RCWR</t>
  </si>
  <si>
    <t>B0113RCWNP</t>
  </si>
  <si>
    <t>B0113RCWWP</t>
  </si>
  <si>
    <t>B0113RCBIO</t>
  </si>
  <si>
    <t>B0113RCAPC</t>
  </si>
  <si>
    <t>B0113RCTOT</t>
  </si>
  <si>
    <t xml:space="preserve">Calculation of the revenue imbalance </t>
  </si>
  <si>
    <t xml:space="preserve">Revenue cap </t>
  </si>
  <si>
    <t>2M.9</t>
  </si>
  <si>
    <t>B0114RCWR</t>
  </si>
  <si>
    <t>B0114RCWNP</t>
  </si>
  <si>
    <t>B0114RCWWP</t>
  </si>
  <si>
    <t>B0114RCBIO</t>
  </si>
  <si>
    <t>B0114RCAPC</t>
  </si>
  <si>
    <t>B0114RCTOT</t>
  </si>
  <si>
    <t xml:space="preserve">Revenue Recovered </t>
  </si>
  <si>
    <t>2M.10</t>
  </si>
  <si>
    <t>B0115RRWR</t>
  </si>
  <si>
    <t>B0115RRWNP</t>
  </si>
  <si>
    <t>B0115RRWWP</t>
  </si>
  <si>
    <t>B0115RRBIO</t>
  </si>
  <si>
    <t>B0115RRAPC</t>
  </si>
  <si>
    <t>B0115RRTOT</t>
  </si>
  <si>
    <t xml:space="preserve">Revenue imbalance </t>
  </si>
  <si>
    <t>2M.11</t>
  </si>
  <si>
    <t>B0116RIWR</t>
  </si>
  <si>
    <t>B0116RIWNP</t>
  </si>
  <si>
    <t>B0116RIWWP</t>
  </si>
  <si>
    <t>B0116RIBIO</t>
  </si>
  <si>
    <t>B0116RIAPC</t>
  </si>
  <si>
    <t>B0116RITOT</t>
  </si>
  <si>
    <t>Average amount per customer</t>
  </si>
  <si>
    <t>Number of residential customers on social tariffs</t>
  </si>
  <si>
    <t>Residential water only social tariffs</t>
  </si>
  <si>
    <t>2N.1</t>
  </si>
  <si>
    <t>B0117STC</t>
  </si>
  <si>
    <t>Residential wastewater only social tariffs</t>
  </si>
  <si>
    <t>2N.2</t>
  </si>
  <si>
    <t>B0118STC</t>
  </si>
  <si>
    <t xml:space="preserve">Residential dual service social tariffs </t>
  </si>
  <si>
    <t>2N.3</t>
  </si>
  <si>
    <t>B0119STC</t>
  </si>
  <si>
    <t>Number of residential customers not on social tariffs</t>
  </si>
  <si>
    <t>Residential water only no social tariffs</t>
  </si>
  <si>
    <t>2N.4</t>
  </si>
  <si>
    <t>B0120NSTC</t>
  </si>
  <si>
    <t>Residential wastewater only no social tariffs</t>
  </si>
  <si>
    <t>2N.5</t>
  </si>
  <si>
    <t>B0121NSTC</t>
  </si>
  <si>
    <t>Residential dual service no social tariffs</t>
  </si>
  <si>
    <t>2N.6</t>
  </si>
  <si>
    <t>B0122NSTC</t>
  </si>
  <si>
    <t>Social tariff discount</t>
  </si>
  <si>
    <t>Average discount per water only social tariffs customer</t>
  </si>
  <si>
    <t>2N.7</t>
  </si>
  <si>
    <t>B0123STDC</t>
  </si>
  <si>
    <t>Average discount per wastewater only social tariffs customer</t>
  </si>
  <si>
    <t>2N.8</t>
  </si>
  <si>
    <t>B0124STDC</t>
  </si>
  <si>
    <t>Average discount per dual service social tariffs customer</t>
  </si>
  <si>
    <t>2N.9</t>
  </si>
  <si>
    <t>B0125STDC</t>
  </si>
  <si>
    <t>Social tariff cross-subsidy - residential customers</t>
  </si>
  <si>
    <t>Total customer funded cross-subsidies for water only social tariffs customers</t>
  </si>
  <si>
    <t>2N.10</t>
  </si>
  <si>
    <t>B0125STCC</t>
  </si>
  <si>
    <t>Total customer funded cross-subsidies for wastewater only social tariffs customers</t>
  </si>
  <si>
    <t>2N.11</t>
  </si>
  <si>
    <t>B0126STCC</t>
  </si>
  <si>
    <t>Total customer funded cross-subsidies for dual service social tariffs customers</t>
  </si>
  <si>
    <t>2N.12</t>
  </si>
  <si>
    <t>B0127STCC</t>
  </si>
  <si>
    <t>Average customer funded cross-subsidy per water only social tariffs customer</t>
  </si>
  <si>
    <t>2N.13</t>
  </si>
  <si>
    <t>B0128STCC</t>
  </si>
  <si>
    <t>Average customer funded cross-subsidy per wastewater only social tariffs customer</t>
  </si>
  <si>
    <t>2N.14</t>
  </si>
  <si>
    <t>B0129STCC</t>
  </si>
  <si>
    <t>Average customer funded cross-subsidy per dual service social tariffs customer</t>
  </si>
  <si>
    <t>2N.15</t>
  </si>
  <si>
    <t>B0130STCC</t>
  </si>
  <si>
    <t>Social tariff cross-subsidy - company</t>
  </si>
  <si>
    <t>Total revenue forgone by company to fund cross-subsidies for water only social tariffs customers</t>
  </si>
  <si>
    <t>2N.16</t>
  </si>
  <si>
    <t>B0131STCC</t>
  </si>
  <si>
    <t>Total revenue forgone by company to fund cross-subsidies for wastewater only social tariffs customers</t>
  </si>
  <si>
    <t>2N.17</t>
  </si>
  <si>
    <t>B0132STCC</t>
  </si>
  <si>
    <t>Total revenue forgone by company to fund cross-subsidies for dual service social tariffs customers</t>
  </si>
  <si>
    <t>2N.18</t>
  </si>
  <si>
    <t>B0133STCC</t>
  </si>
  <si>
    <t>Average revenue forgone by company to fund cross-subsidy per water only social tariffs customer</t>
  </si>
  <si>
    <t>2N.19</t>
  </si>
  <si>
    <t>B0134STCC</t>
  </si>
  <si>
    <t>Average revenue forgone by company to fund cross-subsidy per wastewater only social tariffs customer</t>
  </si>
  <si>
    <t>2N.20</t>
  </si>
  <si>
    <t>B0135STCC</t>
  </si>
  <si>
    <t>Average revenue forgone by company to fund cross-subsidy per dual service social tariffs customer</t>
  </si>
  <si>
    <t>2N.21</t>
  </si>
  <si>
    <t>B0136STCC</t>
  </si>
  <si>
    <t>Social tariff support - willingness to pay</t>
  </si>
  <si>
    <t>Level of support for social tariff customers reflected in business plan</t>
  </si>
  <si>
    <t>2N.22</t>
  </si>
  <si>
    <t>B0137STSC</t>
  </si>
  <si>
    <t>Maximum contribution to social tariffs supported by customer engagement</t>
  </si>
  <si>
    <t>2N.23</t>
  </si>
  <si>
    <t>B0138STSC</t>
  </si>
  <si>
    <t>Retail Residential</t>
  </si>
  <si>
    <t>2O.1</t>
  </si>
  <si>
    <t>BMA4012WR</t>
  </si>
  <si>
    <t>BMA4012WN</t>
  </si>
  <si>
    <t>BMA4012WNK</t>
  </si>
  <si>
    <t>BMA4012SG</t>
  </si>
  <si>
    <t>BMA4012STTT</t>
  </si>
  <si>
    <t>BMA4012H</t>
  </si>
  <si>
    <t>BMA4012NH</t>
  </si>
  <si>
    <t>BMA4012CTOT</t>
  </si>
  <si>
    <t>2O.2</t>
  </si>
  <si>
    <t>BMA4016WR</t>
  </si>
  <si>
    <t>BMA4016WN</t>
  </si>
  <si>
    <t>BMA4016WNK</t>
  </si>
  <si>
    <t>BMA4016SG</t>
  </si>
  <si>
    <t>BMA4016STTT</t>
  </si>
  <si>
    <t>BMA4016H</t>
  </si>
  <si>
    <t>BMA4016NH</t>
  </si>
  <si>
    <t>BMA4016CTOT</t>
  </si>
  <si>
    <t>2O.3</t>
  </si>
  <si>
    <t>BMA4017WR</t>
  </si>
  <si>
    <t>BMA4017WN</t>
  </si>
  <si>
    <t>BMA4017WNK</t>
  </si>
  <si>
    <t>BMA4017SG</t>
  </si>
  <si>
    <t>BMA4017STTT</t>
  </si>
  <si>
    <t>BMA4017H</t>
  </si>
  <si>
    <t>BMA4017NH</t>
  </si>
  <si>
    <t>BMA4017CTOT</t>
  </si>
  <si>
    <t>2O.4</t>
  </si>
  <si>
    <t>BMA4021WR</t>
  </si>
  <si>
    <t>BMA4021WN</t>
  </si>
  <si>
    <t>BMA4021WNK</t>
  </si>
  <si>
    <t>BMA4021SG</t>
  </si>
  <si>
    <t>BMA4021STTT</t>
  </si>
  <si>
    <t>BMA4021H</t>
  </si>
  <si>
    <t>BMA4021NH</t>
  </si>
  <si>
    <t>BMA4021CTOT</t>
  </si>
  <si>
    <t>2O.5</t>
  </si>
  <si>
    <t>BMA4019WR</t>
  </si>
  <si>
    <t>BMA4019WN</t>
  </si>
  <si>
    <t>BMA4019WNK</t>
  </si>
  <si>
    <t>BMA4019SG</t>
  </si>
  <si>
    <t>BMA4019STTT</t>
  </si>
  <si>
    <t>BMA4019H</t>
  </si>
  <si>
    <t>BMA4019NH</t>
  </si>
  <si>
    <t>BMA4019CTOT</t>
  </si>
  <si>
    <t>2O.6</t>
  </si>
  <si>
    <t>BMA4018WR</t>
  </si>
  <si>
    <t>BMA4018WN</t>
  </si>
  <si>
    <t>BMA4018WNK</t>
  </si>
  <si>
    <t>BMA4018SG</t>
  </si>
  <si>
    <t>BMA4018STTT</t>
  </si>
  <si>
    <t>BMA4018H</t>
  </si>
  <si>
    <t>BMA4018NH</t>
  </si>
  <si>
    <t>BMA4018CTOT</t>
  </si>
  <si>
    <t>Amortisation</t>
  </si>
  <si>
    <t>2O.7</t>
  </si>
  <si>
    <t>BMA4041WR</t>
  </si>
  <si>
    <t>BMA4041WN</t>
  </si>
  <si>
    <t>BMA4041WNK</t>
  </si>
  <si>
    <t>BMA4041SG</t>
  </si>
  <si>
    <t>BMA4041STTT</t>
  </si>
  <si>
    <t>BMA4041H</t>
  </si>
  <si>
    <t>BMA4041NH</t>
  </si>
  <si>
    <t>BMA041CTOT</t>
  </si>
  <si>
    <t>2O.8</t>
  </si>
  <si>
    <t>BMA4045WR</t>
  </si>
  <si>
    <t>BMA4045WN</t>
  </si>
  <si>
    <t>BMA4045WNK</t>
  </si>
  <si>
    <t>BMA4045SG</t>
  </si>
  <si>
    <t>BMA4045STTT</t>
  </si>
  <si>
    <t>BMA4045H</t>
  </si>
  <si>
    <t>BMA4045NH</t>
  </si>
  <si>
    <t>BMA4045CTOT</t>
  </si>
  <si>
    <t>2O.9</t>
  </si>
  <si>
    <t>BMA4053WR</t>
  </si>
  <si>
    <t>BMA4053WN</t>
  </si>
  <si>
    <t>BMA4053WWNK</t>
  </si>
  <si>
    <t>BMA4053SG</t>
  </si>
  <si>
    <t>BMA4053STTT</t>
  </si>
  <si>
    <t>BMA4053H</t>
  </si>
  <si>
    <t>BMA4053NH</t>
  </si>
  <si>
    <t>BMA4053TOT</t>
  </si>
  <si>
    <t>2O.10</t>
  </si>
  <si>
    <t>BMA4046WR</t>
  </si>
  <si>
    <t>BMA4046WN</t>
  </si>
  <si>
    <t>BMA4046WNK</t>
  </si>
  <si>
    <t>BMA4046SG</t>
  </si>
  <si>
    <t>BMA4046STTT</t>
  </si>
  <si>
    <t>BMA4046H</t>
  </si>
  <si>
    <t>BMA4046NH</t>
  </si>
  <si>
    <t>BMA4046CTOT</t>
  </si>
  <si>
    <t>2O.11</t>
  </si>
  <si>
    <t>BMA4047WR</t>
  </si>
  <si>
    <t>BMA4047WN</t>
  </si>
  <si>
    <t>BMA4047WNK</t>
  </si>
  <si>
    <t>BMA4047SG</t>
  </si>
  <si>
    <t>BMA4047STTT</t>
  </si>
  <si>
    <t>BMA4047H</t>
  </si>
  <si>
    <t>BMA4047NH</t>
  </si>
  <si>
    <t>BMA4047CTOT</t>
  </si>
  <si>
    <t>2O.12</t>
  </si>
  <si>
    <t>BMA4048WR</t>
  </si>
  <si>
    <t>BMA4048WN</t>
  </si>
  <si>
    <t>BMA4048WNK</t>
  </si>
  <si>
    <t>BMA4048SG</t>
  </si>
  <si>
    <t>BMA4048STTT</t>
  </si>
  <si>
    <t>BMA4048H</t>
  </si>
  <si>
    <t>BMA4048NH</t>
  </si>
  <si>
    <t>BMA4048CTOT</t>
  </si>
  <si>
    <t>2O.13</t>
  </si>
  <si>
    <t>BMA4049WR</t>
  </si>
  <si>
    <t>BMA4049WN</t>
  </si>
  <si>
    <t>BMA4049WNK</t>
  </si>
  <si>
    <t>BMA4049SG</t>
  </si>
  <si>
    <t>BMA4049STTT</t>
  </si>
  <si>
    <t>BMA4049H</t>
  </si>
  <si>
    <t>BMA4049NH</t>
  </si>
  <si>
    <t>BMA4049CTOT</t>
  </si>
  <si>
    <t>Amortisation for year</t>
  </si>
  <si>
    <t>2O.14</t>
  </si>
  <si>
    <t>BMA4051WR</t>
  </si>
  <si>
    <t>BMA4051WN</t>
  </si>
  <si>
    <t>BMA4051WNK</t>
  </si>
  <si>
    <t>BMA4051SG</t>
  </si>
  <si>
    <t>BMA4051STTT</t>
  </si>
  <si>
    <t>BMA4051H</t>
  </si>
  <si>
    <t>BMA4051NH</t>
  </si>
  <si>
    <t>BMA4051CTOT</t>
  </si>
  <si>
    <t>2O.15</t>
  </si>
  <si>
    <t>BMA334WR</t>
  </si>
  <si>
    <t>BMA334WN</t>
  </si>
  <si>
    <t>BMA334WNK</t>
  </si>
  <si>
    <t>BMA334SG</t>
  </si>
  <si>
    <t>BMA334STTT</t>
  </si>
  <si>
    <t>BMA334H</t>
  </si>
  <si>
    <t>BMA334NH</t>
  </si>
  <si>
    <t>BMA334CTOT</t>
  </si>
  <si>
    <t>2O.16</t>
  </si>
  <si>
    <t>BMA4052WR</t>
  </si>
  <si>
    <t>BMA4052WN</t>
  </si>
  <si>
    <t>BMA4052WNK</t>
  </si>
  <si>
    <t>BMA4052SG</t>
  </si>
  <si>
    <t>BMA4052STTT</t>
  </si>
  <si>
    <t>BMA4052H</t>
  </si>
  <si>
    <t>BMA4052NH</t>
  </si>
  <si>
    <t>BMA4052CTOT</t>
  </si>
  <si>
    <t>Volume</t>
  </si>
  <si>
    <t>Ml</t>
  </si>
  <si>
    <t>Bulk supply exports</t>
  </si>
  <si>
    <t>Grafham</t>
  </si>
  <si>
    <t>4A.1</t>
  </si>
  <si>
    <t>Wing</t>
  </si>
  <si>
    <t>4A.2</t>
  </si>
  <si>
    <t>Earith Bridge</t>
  </si>
  <si>
    <t>4A.3</t>
  </si>
  <si>
    <t>Stokes Bridge</t>
  </si>
  <si>
    <t>4A.4</t>
  </si>
  <si>
    <t>West Raynham</t>
  </si>
  <si>
    <t>4A.5</t>
  </si>
  <si>
    <t>Broadland Gate, Postwick</t>
  </si>
  <si>
    <t>4A.6</t>
  </si>
  <si>
    <t>Norwich Road, Thetford Phase 1</t>
  </si>
  <si>
    <t>4A.7</t>
  </si>
  <si>
    <t>Brooklands</t>
  </si>
  <si>
    <t>4A.8</t>
  </si>
  <si>
    <t>Great Billing Way</t>
  </si>
  <si>
    <t>4A.9</t>
  </si>
  <si>
    <t>Long Croft Road</t>
  </si>
  <si>
    <t>4A.10</t>
  </si>
  <si>
    <t>Priors Hall</t>
  </si>
  <si>
    <t>Clipston Park, Leighton Linslade</t>
  </si>
  <si>
    <t>Prebend Lane, Welton</t>
  </si>
  <si>
    <t>Cowdray Centre, Colchester</t>
  </si>
  <si>
    <t>Clipstone Park (commercial), Leighton Linslade</t>
  </si>
  <si>
    <t>Norwich Common</t>
  </si>
  <si>
    <t>Wynyard</t>
  </si>
  <si>
    <t>Barrowden</t>
  </si>
  <si>
    <t>Scrooby</t>
  </si>
  <si>
    <t>Sewstern</t>
  </si>
  <si>
    <t>Tickencote</t>
  </si>
  <si>
    <t>Welham</t>
  </si>
  <si>
    <t>Finmere</t>
  </si>
  <si>
    <t>Goddington</t>
  </si>
  <si>
    <t>Juniper Hill</t>
  </si>
  <si>
    <t>Mixbury</t>
  </si>
  <si>
    <t>Newton Purcell</t>
  </si>
  <si>
    <t>Cheddington</t>
  </si>
  <si>
    <t>Wingrave</t>
  </si>
  <si>
    <t>Silver End</t>
  </si>
  <si>
    <t>Total bulk supply exports</t>
  </si>
  <si>
    <t>4A.11</t>
  </si>
  <si>
    <t>Bulk supply imports</t>
  </si>
  <si>
    <t>Ramsey Mereside</t>
  </si>
  <si>
    <t>4A.12</t>
  </si>
  <si>
    <t xml:space="preserve">Barnham village </t>
  </si>
  <si>
    <t>4A.13</t>
  </si>
  <si>
    <t>Northstowe</t>
  </si>
  <si>
    <t>4A.14</t>
  </si>
  <si>
    <t>Layer Bretton</t>
  </si>
  <si>
    <t>4A.15</t>
  </si>
  <si>
    <t>Maldon Rd</t>
  </si>
  <si>
    <t>4A.16</t>
  </si>
  <si>
    <t>Grange Rd, Tiptree</t>
  </si>
  <si>
    <t>4A.17</t>
  </si>
  <si>
    <t>Hogwells</t>
  </si>
  <si>
    <t>4A.18</t>
  </si>
  <si>
    <t>Fuller Street</t>
  </si>
  <si>
    <t>4A.19</t>
  </si>
  <si>
    <t>Ranks Green Rd</t>
  </si>
  <si>
    <t>4A.20</t>
  </si>
  <si>
    <t>Buxted Chickens</t>
  </si>
  <si>
    <t>4A.21</t>
  </si>
  <si>
    <t>Woods Meadow</t>
  </si>
  <si>
    <t>Hothorpe Estate, Lubenham Rd</t>
  </si>
  <si>
    <t>Theddingworth Road</t>
  </si>
  <si>
    <t>Stone Road End</t>
  </si>
  <si>
    <t>Milton</t>
  </si>
  <si>
    <t>Quainton</t>
  </si>
  <si>
    <t>Wroot Road, Finningley</t>
  </si>
  <si>
    <t>Finningely Village</t>
  </si>
  <si>
    <t>4A.22</t>
  </si>
  <si>
    <t>Item references</t>
  </si>
  <si>
    <t>Instrument identifier</t>
  </si>
  <si>
    <t>Credit rating</t>
  </si>
  <si>
    <t>Currency</t>
  </si>
  <si>
    <t>Class/subordination</t>
  </si>
  <si>
    <t>Further information</t>
  </si>
  <si>
    <t>Instrument start date (if after 31/07/21)</t>
  </si>
  <si>
    <t>Years to maturity</t>
  </si>
  <si>
    <t>Principal sum outstanding as at 31 March 2021 (excluding unamortised debt issue costs)</t>
  </si>
  <si>
    <t>Amount used to calculate nominal interest cost and cash interest payment (might be equal or differ from principal sum outstanding)</t>
  </si>
  <si>
    <t>Years to maturity x principal sum</t>
  </si>
  <si>
    <t>Real RPI Coupon</t>
  </si>
  <si>
    <t>Real CPI Coupon</t>
  </si>
  <si>
    <t>Reference Interest Rate</t>
  </si>
  <si>
    <t>Margin over market index</t>
  </si>
  <si>
    <t>Nominal Interest Rate</t>
  </si>
  <si>
    <t>Nominal Interest Cost (Full year equivalent)</t>
  </si>
  <si>
    <t>Cash Interest Payment (Full year equivalent)</t>
  </si>
  <si>
    <t>Unamortised debt issue costs as at 31 March 2021</t>
  </si>
  <si>
    <t>Value per balance sheet at 31 March 2021</t>
  </si>
  <si>
    <t>Fair value of debt at 31 March 2021</t>
  </si>
  <si>
    <t>Line</t>
  </si>
  <si>
    <t>Text</t>
  </si>
  <si>
    <t>Date</t>
  </si>
  <si>
    <t>Years</t>
  </si>
  <si>
    <t>£m (nominal)</t>
  </si>
  <si>
    <t>DPS</t>
  </si>
  <si>
    <t>-</t>
  </si>
  <si>
    <t>dd/mm/yy</t>
  </si>
  <si>
    <t>Fixed rate instruments</t>
  </si>
  <si>
    <t>A</t>
  </si>
  <si>
    <t>US$410 million 5.18% private placements 2021</t>
  </si>
  <si>
    <t>G0369@AK2</t>
  </si>
  <si>
    <t>BBB/Baa3/BBB</t>
  </si>
  <si>
    <t>USD</t>
  </si>
  <si>
    <t>Class B</t>
  </si>
  <si>
    <t>4B.1</t>
  </si>
  <si>
    <t>A21A01D13</t>
  </si>
  <si>
    <t>A21A01D14</t>
  </si>
  <si>
    <t>A21A01D15</t>
  </si>
  <si>
    <t>A21A01D16</t>
  </si>
  <si>
    <t>A21A01D17</t>
  </si>
  <si>
    <t>A21A01D18</t>
  </si>
  <si>
    <t>A21A01D19</t>
  </si>
  <si>
    <t>A21A01D01</t>
  </si>
  <si>
    <t>A21A01D02</t>
  </si>
  <si>
    <t>APP20A01D21</t>
  </si>
  <si>
    <t>A21A01D03</t>
  </si>
  <si>
    <t>A21A01D04</t>
  </si>
  <si>
    <t>A21A01D20</t>
  </si>
  <si>
    <t>A21A01D07</t>
  </si>
  <si>
    <t>A21A01D08</t>
  </si>
  <si>
    <t>A21A01D09</t>
  </si>
  <si>
    <t>A21A01D10</t>
  </si>
  <si>
    <t>A21A01D11</t>
  </si>
  <si>
    <t>A21A01D12</t>
  </si>
  <si>
    <t>£250 million 5.837% fixed rate 2022</t>
  </si>
  <si>
    <t>XS0151946695</t>
  </si>
  <si>
    <t>A-/A3/A-</t>
  </si>
  <si>
    <t>GBP</t>
  </si>
  <si>
    <t>Class A Wrapped</t>
  </si>
  <si>
    <t>4B.2</t>
  </si>
  <si>
    <t>A21A02D13</t>
  </si>
  <si>
    <t>A21A02D14</t>
  </si>
  <si>
    <t>A21A02D15</t>
  </si>
  <si>
    <t>A21A02D16</t>
  </si>
  <si>
    <t>A21A02D17</t>
  </si>
  <si>
    <t>A21A02D18</t>
  </si>
  <si>
    <t>A21A02D19</t>
  </si>
  <si>
    <t>A21A02D01</t>
  </si>
  <si>
    <t>A21A02D02</t>
  </si>
  <si>
    <t>APP20A02D21</t>
  </si>
  <si>
    <t>A21A02D03</t>
  </si>
  <si>
    <t>A21A02D04</t>
  </si>
  <si>
    <t>A21A02D20</t>
  </si>
  <si>
    <t>A21A02D07</t>
  </si>
  <si>
    <t>A21A02D08</t>
  </si>
  <si>
    <t>A21A02D09</t>
  </si>
  <si>
    <t>A21A02D10</t>
  </si>
  <si>
    <t>A21A02D11</t>
  </si>
  <si>
    <t>A21A02D12</t>
  </si>
  <si>
    <t>£31.9 million 3.983% private placements 2022</t>
  </si>
  <si>
    <t>GB00B8HYC601</t>
  </si>
  <si>
    <t>Class A</t>
  </si>
  <si>
    <t>4B.3</t>
  </si>
  <si>
    <t>A21A03D13</t>
  </si>
  <si>
    <t>A21A03D14</t>
  </si>
  <si>
    <t>A21A03D15</t>
  </si>
  <si>
    <t>A21A03D16</t>
  </si>
  <si>
    <t>A21A03D17</t>
  </si>
  <si>
    <t>A21A03D18</t>
  </si>
  <si>
    <t>A21A03D19</t>
  </si>
  <si>
    <t>A21A03D01</t>
  </si>
  <si>
    <t>A21A03D02</t>
  </si>
  <si>
    <t>APP20A03D21</t>
  </si>
  <si>
    <t>A21A03D03</t>
  </si>
  <si>
    <t>A21A03D04</t>
  </si>
  <si>
    <t>A21A03D20</t>
  </si>
  <si>
    <t>A21A03D07</t>
  </si>
  <si>
    <t>A21A03D08</t>
  </si>
  <si>
    <t>A21A03D09</t>
  </si>
  <si>
    <t>A21A03D10</t>
  </si>
  <si>
    <t>A21A03D11</t>
  </si>
  <si>
    <t>A21A03D12</t>
  </si>
  <si>
    <t>£22.3 million 3.983% private placements 2022</t>
  </si>
  <si>
    <t>GB00B7W1QT00</t>
  </si>
  <si>
    <t>4B.4</t>
  </si>
  <si>
    <t>A21A04D13</t>
  </si>
  <si>
    <t>A21A04D14</t>
  </si>
  <si>
    <t>A21A04D15</t>
  </si>
  <si>
    <t>A21A04D16</t>
  </si>
  <si>
    <t>A21A04D17</t>
  </si>
  <si>
    <t>A21A04D18</t>
  </si>
  <si>
    <t>A21A04D19</t>
  </si>
  <si>
    <t>A21A04D01</t>
  </si>
  <si>
    <t>A21A04D02</t>
  </si>
  <si>
    <t>APP20A04D21</t>
  </si>
  <si>
    <t>A21A04D03</t>
  </si>
  <si>
    <t>A21A04D04</t>
  </si>
  <si>
    <t>A21A04D20</t>
  </si>
  <si>
    <t>A21A04D07</t>
  </si>
  <si>
    <t>A21A04D08</t>
  </si>
  <si>
    <t>A21A04D09</t>
  </si>
  <si>
    <t>A21A04D10</t>
  </si>
  <si>
    <t>A21A04D11</t>
  </si>
  <si>
    <t>A21A04D12</t>
  </si>
  <si>
    <t>US$47 million 5% private placements 2022</t>
  </si>
  <si>
    <t>G0369@AK9</t>
  </si>
  <si>
    <t>4B.5</t>
  </si>
  <si>
    <t>A21A05D13</t>
  </si>
  <si>
    <t>A21A05D14</t>
  </si>
  <si>
    <t>A21A05D15</t>
  </si>
  <si>
    <t>A21A05D16</t>
  </si>
  <si>
    <t>A21A05D17</t>
  </si>
  <si>
    <t>A21A05D18</t>
  </si>
  <si>
    <t>A21A05D19</t>
  </si>
  <si>
    <t>A21A05D01</t>
  </si>
  <si>
    <t>A21A05D02</t>
  </si>
  <si>
    <t>APP20A05D21</t>
  </si>
  <si>
    <t>A21A05D03</t>
  </si>
  <si>
    <t>A21A05D04</t>
  </si>
  <si>
    <t>A21A05D20</t>
  </si>
  <si>
    <t>A21A05D07</t>
  </si>
  <si>
    <t>A21A05D08</t>
  </si>
  <si>
    <t>A21A05D09</t>
  </si>
  <si>
    <t>A21A05D10</t>
  </si>
  <si>
    <t>A21A05D11</t>
  </si>
  <si>
    <t>A21A05D12</t>
  </si>
  <si>
    <t>IFRS 16 leases</t>
  </si>
  <si>
    <t>4B.6</t>
  </si>
  <si>
    <t>A21A06D13</t>
  </si>
  <si>
    <t>A21A06D14</t>
  </si>
  <si>
    <t>A21A06D15</t>
  </si>
  <si>
    <t>A21A06D16</t>
  </si>
  <si>
    <t>A21A06D17</t>
  </si>
  <si>
    <t>A21A06D18</t>
  </si>
  <si>
    <t>A21A06D19</t>
  </si>
  <si>
    <t>A21A06D01</t>
  </si>
  <si>
    <t>A21A06D02</t>
  </si>
  <si>
    <t>APP20A06D21</t>
  </si>
  <si>
    <t>A21A06D03</t>
  </si>
  <si>
    <t>A21A06D04</t>
  </si>
  <si>
    <t>A21A06D20</t>
  </si>
  <si>
    <t>A21A06D07</t>
  </si>
  <si>
    <t>A21A06D08</t>
  </si>
  <si>
    <t>A21A06D09</t>
  </si>
  <si>
    <t>A21A06D10</t>
  </si>
  <si>
    <t>A21A06D11</t>
  </si>
  <si>
    <t>A21A06D12</t>
  </si>
  <si>
    <t>£200 million 6.875% fixed rate 2023</t>
  </si>
  <si>
    <t>XS0089553282</t>
  </si>
  <si>
    <t>4B.7</t>
  </si>
  <si>
    <t>A21A07D13</t>
  </si>
  <si>
    <t>A21A07D14</t>
  </si>
  <si>
    <t>A21A07D15</t>
  </si>
  <si>
    <t>A21A07D16</t>
  </si>
  <si>
    <t>A21A07D17</t>
  </si>
  <si>
    <t>A21A07D18</t>
  </si>
  <si>
    <t>A21A07D19</t>
  </si>
  <si>
    <t>A21A07D01</t>
  </si>
  <si>
    <t>A21A07D02</t>
  </si>
  <si>
    <t>APP20A07D21</t>
  </si>
  <si>
    <t>A21A07D03</t>
  </si>
  <si>
    <t>A21A07D04</t>
  </si>
  <si>
    <t>A21A07D20</t>
  </si>
  <si>
    <t>A21A07D07</t>
  </si>
  <si>
    <t>A21A07D08</t>
  </si>
  <si>
    <t>A21A07D09</t>
  </si>
  <si>
    <t>A21A07D10</t>
  </si>
  <si>
    <t>A21A07D11</t>
  </si>
  <si>
    <t>A21A07D12</t>
  </si>
  <si>
    <t>£93 million 3.537% private placements 2023</t>
  </si>
  <si>
    <t>GB00BBT33X02</t>
  </si>
  <si>
    <t>4B.8</t>
  </si>
  <si>
    <t>A21A08D13</t>
  </si>
  <si>
    <t>A21A08D14</t>
  </si>
  <si>
    <t>A21A08D15</t>
  </si>
  <si>
    <t>A21A08D16</t>
  </si>
  <si>
    <t>A21A08D17</t>
  </si>
  <si>
    <t>A21A08D18</t>
  </si>
  <si>
    <t>A21A08D19</t>
  </si>
  <si>
    <t>A21A08D01</t>
  </si>
  <si>
    <t>A21A08D02</t>
  </si>
  <si>
    <t>APP20A08D21</t>
  </si>
  <si>
    <t>A21A08D03</t>
  </si>
  <si>
    <t>A21A08D04</t>
  </si>
  <si>
    <t>A21A08D20</t>
  </si>
  <si>
    <t>A21A08D07</t>
  </si>
  <si>
    <t>A21A08D08</t>
  </si>
  <si>
    <t>A21A08D09</t>
  </si>
  <si>
    <t>A21A08D10</t>
  </si>
  <si>
    <t>A21A08D11</t>
  </si>
  <si>
    <t>A21A08D12</t>
  </si>
  <si>
    <t>US$170 million 3.84% private placements 2023</t>
  </si>
  <si>
    <t>G0369@AU0</t>
  </si>
  <si>
    <t>4B.9</t>
  </si>
  <si>
    <t>A21A09D13</t>
  </si>
  <si>
    <t>A21A09D14</t>
  </si>
  <si>
    <t>A21A09D15</t>
  </si>
  <si>
    <t>A21A09D16</t>
  </si>
  <si>
    <t>A21A09D17</t>
  </si>
  <si>
    <t>A21A09D18</t>
  </si>
  <si>
    <t>A21A09D19</t>
  </si>
  <si>
    <t>A21A09D01</t>
  </si>
  <si>
    <t>A21A09D02</t>
  </si>
  <si>
    <t>APP20A09D21</t>
  </si>
  <si>
    <t>A21A09D03</t>
  </si>
  <si>
    <t>A21A09D04</t>
  </si>
  <si>
    <t>A21A09D20</t>
  </si>
  <si>
    <t>A21A09D07</t>
  </si>
  <si>
    <t>A21A09D08</t>
  </si>
  <si>
    <t>A21A09D09</t>
  </si>
  <si>
    <t>A21A09D10</t>
  </si>
  <si>
    <t>A21A09D11</t>
  </si>
  <si>
    <t>A21A09D12</t>
  </si>
  <si>
    <t>US$160 million 4.99% private placements 2023</t>
  </si>
  <si>
    <t>G0369@AV8</t>
  </si>
  <si>
    <t>4B.10</t>
  </si>
  <si>
    <t>A21A10D13</t>
  </si>
  <si>
    <t>A21A10D14</t>
  </si>
  <si>
    <t>A21A10D15</t>
  </si>
  <si>
    <t>A21A10D16</t>
  </si>
  <si>
    <t>A21A10D17</t>
  </si>
  <si>
    <t>A21A10D18</t>
  </si>
  <si>
    <t>A21A10D19</t>
  </si>
  <si>
    <t>A21A10D01</t>
  </si>
  <si>
    <t>A21A10D02</t>
  </si>
  <si>
    <t>APP20A10D21</t>
  </si>
  <si>
    <t>A21A10D03</t>
  </si>
  <si>
    <t>A21A10D04</t>
  </si>
  <si>
    <t>A21A10D20</t>
  </si>
  <si>
    <t>A21A10D07</t>
  </si>
  <si>
    <t>A21A10D08</t>
  </si>
  <si>
    <t>A21A10D09</t>
  </si>
  <si>
    <t>A21A10D10</t>
  </si>
  <si>
    <t>A21A10D11</t>
  </si>
  <si>
    <t>A21A10D12</t>
  </si>
  <si>
    <t>£250 million Green Bond 1.625% 2025</t>
  </si>
  <si>
    <t>XS1659112616</t>
  </si>
  <si>
    <t>4B.11</t>
  </si>
  <si>
    <t>A21A11D13</t>
  </si>
  <si>
    <t>A21A11D14</t>
  </si>
  <si>
    <t>A21A11D15</t>
  </si>
  <si>
    <t>A21A11D16</t>
  </si>
  <si>
    <t>A21A11D17</t>
  </si>
  <si>
    <t>A21A11D18</t>
  </si>
  <si>
    <t>A21A11D19</t>
  </si>
  <si>
    <t>A21A11D01</t>
  </si>
  <si>
    <t>A21A11D02</t>
  </si>
  <si>
    <t>APP20A11D21</t>
  </si>
  <si>
    <t>A21A11D03</t>
  </si>
  <si>
    <t>A21A11D04</t>
  </si>
  <si>
    <t>A21A11D20</t>
  </si>
  <si>
    <t>A21A11D07</t>
  </si>
  <si>
    <t>A21A11D08</t>
  </si>
  <si>
    <t>A21A11D09</t>
  </si>
  <si>
    <t>A21A11D10</t>
  </si>
  <si>
    <t>A21A11D11</t>
  </si>
  <si>
    <t>A21A11D12</t>
  </si>
  <si>
    <t>£200 million Class B 4.5% fixed rate 2026</t>
  </si>
  <si>
    <t>XS0890564544</t>
  </si>
  <si>
    <t>4B.12</t>
  </si>
  <si>
    <t>A21A12D13</t>
  </si>
  <si>
    <t>A21A12D14</t>
  </si>
  <si>
    <t>A21A12D15</t>
  </si>
  <si>
    <t>A21A12D16</t>
  </si>
  <si>
    <t>A21A12D17</t>
  </si>
  <si>
    <t>A21A12D18</t>
  </si>
  <si>
    <t>A21A12D19</t>
  </si>
  <si>
    <t>A21A12D01</t>
  </si>
  <si>
    <t>A21A12D02</t>
  </si>
  <si>
    <t>APP20A12D21</t>
  </si>
  <si>
    <t>A21A12D03</t>
  </si>
  <si>
    <t>A21A12D04</t>
  </si>
  <si>
    <t>A21A12D20</t>
  </si>
  <si>
    <t>A21A12D07</t>
  </si>
  <si>
    <t>A21A12D08</t>
  </si>
  <si>
    <t>A21A12D09</t>
  </si>
  <si>
    <t>A21A12D10</t>
  </si>
  <si>
    <t>A21A12D11</t>
  </si>
  <si>
    <t>A21A12D12</t>
  </si>
  <si>
    <t>£55 million 2.93% fixed rate private placements 2026</t>
  </si>
  <si>
    <t>GB00BYP7VV13</t>
  </si>
  <si>
    <t>4B.13</t>
  </si>
  <si>
    <t>A21A13D13</t>
  </si>
  <si>
    <t>A21A13D14</t>
  </si>
  <si>
    <t>A21A13D15</t>
  </si>
  <si>
    <t>A21A13D16</t>
  </si>
  <si>
    <t>A21A13D17</t>
  </si>
  <si>
    <t>A21A13D18</t>
  </si>
  <si>
    <t>A21A13D19</t>
  </si>
  <si>
    <t>A21A13D01</t>
  </si>
  <si>
    <t>A21A13D02</t>
  </si>
  <si>
    <t>APP20A13D21</t>
  </si>
  <si>
    <t>A21A13D03</t>
  </si>
  <si>
    <t>A21A13D04</t>
  </si>
  <si>
    <t>A21A13D20</t>
  </si>
  <si>
    <t>A21A13D07</t>
  </si>
  <si>
    <t>A21A13D08</t>
  </si>
  <si>
    <t>A21A13D09</t>
  </si>
  <si>
    <t>A21A13D10</t>
  </si>
  <si>
    <t>A21A13D11</t>
  </si>
  <si>
    <t>A21A13D12</t>
  </si>
  <si>
    <t>US$150 million 3.29% private placements 2026</t>
  </si>
  <si>
    <t>G0369@AW6</t>
  </si>
  <si>
    <t>4B.14</t>
  </si>
  <si>
    <t>A21A14D13</t>
  </si>
  <si>
    <t>A21A14D14</t>
  </si>
  <si>
    <t>A21A14D15</t>
  </si>
  <si>
    <t>A21A14D16</t>
  </si>
  <si>
    <t>A21A14D17</t>
  </si>
  <si>
    <t>A21A14D18</t>
  </si>
  <si>
    <t>A21A14D19</t>
  </si>
  <si>
    <t>A21A14D01</t>
  </si>
  <si>
    <t>A21A14D02</t>
  </si>
  <si>
    <t>APP20A14D21</t>
  </si>
  <si>
    <t>A21A14D03</t>
  </si>
  <si>
    <t>A21A14D04</t>
  </si>
  <si>
    <t>A21A14D20</t>
  </si>
  <si>
    <t>A21A14D07</t>
  </si>
  <si>
    <t>A21A14D08</t>
  </si>
  <si>
    <t>A21A14D09</t>
  </si>
  <si>
    <t>A21A14D10</t>
  </si>
  <si>
    <t>A21A14D11</t>
  </si>
  <si>
    <t>A21A14D12</t>
  </si>
  <si>
    <t>£20 million 2.93% fixed rate private placements 2026</t>
  </si>
  <si>
    <t>GB00BYP7VT90</t>
  </si>
  <si>
    <t>4B.15</t>
  </si>
  <si>
    <t>A21A15D13</t>
  </si>
  <si>
    <t>A21A15D14</t>
  </si>
  <si>
    <t>A21A15D15</t>
  </si>
  <si>
    <t>A21A15D16</t>
  </si>
  <si>
    <t>A21A15D17</t>
  </si>
  <si>
    <t>A21A15D18</t>
  </si>
  <si>
    <t>A21A15D19</t>
  </si>
  <si>
    <t>A21A15D01</t>
  </si>
  <si>
    <t>A21A15D02</t>
  </si>
  <si>
    <t>APP20A15D21</t>
  </si>
  <si>
    <t>A21A15D03</t>
  </si>
  <si>
    <t>A21A15D04</t>
  </si>
  <si>
    <t>A21A15D20</t>
  </si>
  <si>
    <t>A21A15D07</t>
  </si>
  <si>
    <t>A21A15D08</t>
  </si>
  <si>
    <t>A21A15D09</t>
  </si>
  <si>
    <t>A21A15D10</t>
  </si>
  <si>
    <t>A21A15D11</t>
  </si>
  <si>
    <t>A21A15D12</t>
  </si>
  <si>
    <t>£200 million Class B 2.6225% fixed rate 2027</t>
  </si>
  <si>
    <t>XS1577797456</t>
  </si>
  <si>
    <t>4B.16</t>
  </si>
  <si>
    <t>A21A16D13</t>
  </si>
  <si>
    <t>A21A16D14</t>
  </si>
  <si>
    <t>A21A16D15</t>
  </si>
  <si>
    <t>A21A16D16</t>
  </si>
  <si>
    <t>A21A16D17</t>
  </si>
  <si>
    <t>A21A16D18</t>
  </si>
  <si>
    <t>A21A16D19</t>
  </si>
  <si>
    <t>A21A16D01</t>
  </si>
  <si>
    <t>A21A16D02</t>
  </si>
  <si>
    <t>APP20A16D21</t>
  </si>
  <si>
    <t>A21A16D03</t>
  </si>
  <si>
    <t>A21A16D04</t>
  </si>
  <si>
    <t>A21A16D20</t>
  </si>
  <si>
    <t>A21A16D07</t>
  </si>
  <si>
    <t>A21A16D08</t>
  </si>
  <si>
    <t>A21A16D09</t>
  </si>
  <si>
    <t>A21A16D10</t>
  </si>
  <si>
    <t>A21A16D11</t>
  </si>
  <si>
    <t>A21A16D12</t>
  </si>
  <si>
    <t>£200 million 6.625% fixed rate 2029</t>
  </si>
  <si>
    <t>XS0093312550</t>
  </si>
  <si>
    <t>4B.17</t>
  </si>
  <si>
    <t>A21A17D13</t>
  </si>
  <si>
    <t>A21A17D14</t>
  </si>
  <si>
    <t>A21A17D15</t>
  </si>
  <si>
    <t>A21A17D16</t>
  </si>
  <si>
    <t>A21A17D17</t>
  </si>
  <si>
    <t>A21A17D18</t>
  </si>
  <si>
    <t>A21A17D19</t>
  </si>
  <si>
    <t>A21A17D01</t>
  </si>
  <si>
    <t>A21A17D02</t>
  </si>
  <si>
    <t>APP20A17D21</t>
  </si>
  <si>
    <t>A21A17D03</t>
  </si>
  <si>
    <t>A21A17D04</t>
  </si>
  <si>
    <t>A21A17D20</t>
  </si>
  <si>
    <t>A21A17D07</t>
  </si>
  <si>
    <t>A21A17D08</t>
  </si>
  <si>
    <t>A21A17D09</t>
  </si>
  <si>
    <t>A21A17D10</t>
  </si>
  <si>
    <t>A21A17D11</t>
  </si>
  <si>
    <t>A21A17D12</t>
  </si>
  <si>
    <t>£246 million 6.293% fixed rate 2030</t>
  </si>
  <si>
    <t>XS0151948980</t>
  </si>
  <si>
    <t>4B.18</t>
  </si>
  <si>
    <t>A21A18D13</t>
  </si>
  <si>
    <t>A21A18D14</t>
  </si>
  <si>
    <t>A21A18D15</t>
  </si>
  <si>
    <t>A21A18D16</t>
  </si>
  <si>
    <t>A21A18D17</t>
  </si>
  <si>
    <t>A21A18D18</t>
  </si>
  <si>
    <t>A21A18D19</t>
  </si>
  <si>
    <t>A21A18D01</t>
  </si>
  <si>
    <t>A21A18D02</t>
  </si>
  <si>
    <t>APP20A18D21</t>
  </si>
  <si>
    <t>A21A18D03</t>
  </si>
  <si>
    <t>A21A18D04</t>
  </si>
  <si>
    <t>A21A18D20</t>
  </si>
  <si>
    <t>A21A18D07</t>
  </si>
  <si>
    <t>A21A18D08</t>
  </si>
  <si>
    <t>A21A18D09</t>
  </si>
  <si>
    <t>A21A18D10</t>
  </si>
  <si>
    <t>A21A18D11</t>
  </si>
  <si>
    <t>A21A18D12</t>
  </si>
  <si>
    <t>£25 million 6.875% private placements 2034</t>
  </si>
  <si>
    <t>XS0406687995</t>
  </si>
  <si>
    <t>4B.19</t>
  </si>
  <si>
    <t>A21A19D13</t>
  </si>
  <si>
    <t>A21A19D14</t>
  </si>
  <si>
    <t>A21A19D15</t>
  </si>
  <si>
    <t>A21A19D16</t>
  </si>
  <si>
    <t>A21A19D17</t>
  </si>
  <si>
    <t>A21A19D18</t>
  </si>
  <si>
    <t>A21A19D19</t>
  </si>
  <si>
    <t>A21A19D01</t>
  </si>
  <si>
    <t>A21A19D02</t>
  </si>
  <si>
    <t>APP20A19D21</t>
  </si>
  <si>
    <t>A21A19D03</t>
  </si>
  <si>
    <t>A21A19D04</t>
  </si>
  <si>
    <t>A21A19D20</t>
  </si>
  <si>
    <t>A21A19D07</t>
  </si>
  <si>
    <t>A21A19D08</t>
  </si>
  <si>
    <t>A21A19D09</t>
  </si>
  <si>
    <t>A21A19D10</t>
  </si>
  <si>
    <t>A21A19D11</t>
  </si>
  <si>
    <t>A21A19D12</t>
  </si>
  <si>
    <t>£110 million Class A unwrapped floating rate bonds 2043</t>
  </si>
  <si>
    <t>XS0346810236</t>
  </si>
  <si>
    <t>4B.20</t>
  </si>
  <si>
    <t>A21A20D13</t>
  </si>
  <si>
    <t>A21A20D14</t>
  </si>
  <si>
    <t>A21A20D15</t>
  </si>
  <si>
    <t>A21A20D16</t>
  </si>
  <si>
    <t>A21A20D17</t>
  </si>
  <si>
    <t>A21A20D18</t>
  </si>
  <si>
    <t>A21A20D19</t>
  </si>
  <si>
    <t>A21A20D01</t>
  </si>
  <si>
    <t>A21A20D02</t>
  </si>
  <si>
    <t>APP20A20D21</t>
  </si>
  <si>
    <t>A21A20D03</t>
  </si>
  <si>
    <t>A21A20D04</t>
  </si>
  <si>
    <t>A21A20D20</t>
  </si>
  <si>
    <t>A21A20D07</t>
  </si>
  <si>
    <t>A21A20D08</t>
  </si>
  <si>
    <t>A21A20D09</t>
  </si>
  <si>
    <t>A21A20D10</t>
  </si>
  <si>
    <t>A21A20D11</t>
  </si>
  <si>
    <t>A21A20D12</t>
  </si>
  <si>
    <t xml:space="preserve">£25 million 3.0% fixed rate 2031 </t>
  </si>
  <si>
    <t>GB00BH0PBK08</t>
  </si>
  <si>
    <t>4B.21</t>
  </si>
  <si>
    <t>A21A21D13</t>
  </si>
  <si>
    <t>A21A21D14</t>
  </si>
  <si>
    <t>A21A21D15</t>
  </si>
  <si>
    <t>A21A21D16</t>
  </si>
  <si>
    <t>A21A21D17</t>
  </si>
  <si>
    <t>A21A21D18</t>
  </si>
  <si>
    <t>A21A21D19</t>
  </si>
  <si>
    <t>A21A21D01</t>
  </si>
  <si>
    <t>A21A21D02</t>
  </si>
  <si>
    <t>APP20A21D21</t>
  </si>
  <si>
    <t>A21A21D03</t>
  </si>
  <si>
    <t>A21A21D04</t>
  </si>
  <si>
    <t>A21A21D20</t>
  </si>
  <si>
    <t>A21A21D07</t>
  </si>
  <si>
    <t>A21A21D08</t>
  </si>
  <si>
    <t>A21A21D09</t>
  </si>
  <si>
    <t>A21A21D10</t>
  </si>
  <si>
    <t>A21A21D11</t>
  </si>
  <si>
    <t>A21A21D12</t>
  </si>
  <si>
    <t>US$53 million 3.053% fixed rate 2029</t>
  </si>
  <si>
    <t>G0369@BA3</t>
  </si>
  <si>
    <t>4B.22</t>
  </si>
  <si>
    <t>A21A22D13</t>
  </si>
  <si>
    <t>A21A22D14</t>
  </si>
  <si>
    <t>A21A22D15</t>
  </si>
  <si>
    <t>A21A22D16</t>
  </si>
  <si>
    <t>A21A22D17</t>
  </si>
  <si>
    <t>A21A22D18</t>
  </si>
  <si>
    <t>A21A22D19</t>
  </si>
  <si>
    <t>A21A22D01</t>
  </si>
  <si>
    <t>A21A22D02</t>
  </si>
  <si>
    <t>APP20A22D21</t>
  </si>
  <si>
    <t>A21A22D03</t>
  </si>
  <si>
    <t>A21A22D04</t>
  </si>
  <si>
    <t>A21A22D20</t>
  </si>
  <si>
    <t>A21A22D07</t>
  </si>
  <si>
    <t>A21A22D08</t>
  </si>
  <si>
    <t>A21A22D09</t>
  </si>
  <si>
    <t>A21A22D10</t>
  </si>
  <si>
    <t>A21A22D11</t>
  </si>
  <si>
    <t>A21A22D12</t>
  </si>
  <si>
    <t>£85 million 2.88% fixed rate 2029</t>
  </si>
  <si>
    <t>GB00BH0PBJ92</t>
  </si>
  <si>
    <t>4B.23</t>
  </si>
  <si>
    <t>A21A23D13</t>
  </si>
  <si>
    <t>A21A23D14</t>
  </si>
  <si>
    <t>A21A23D15</t>
  </si>
  <si>
    <t>A21A23D16</t>
  </si>
  <si>
    <t>A21A23D17</t>
  </si>
  <si>
    <t>A21A23D18</t>
  </si>
  <si>
    <t>A21A23D19</t>
  </si>
  <si>
    <t>A21A23D01</t>
  </si>
  <si>
    <t>A21A23D02</t>
  </si>
  <si>
    <t>APP20A23D21</t>
  </si>
  <si>
    <t>A21A23D03</t>
  </si>
  <si>
    <t>A21A23D04</t>
  </si>
  <si>
    <t>A21A23D20</t>
  </si>
  <si>
    <t>A21A23D07</t>
  </si>
  <si>
    <t>A21A23D08</t>
  </si>
  <si>
    <t>A21A23D09</t>
  </si>
  <si>
    <t>A21A23D10</t>
  </si>
  <si>
    <t>A21A23D11</t>
  </si>
  <si>
    <t>A21A23D12</t>
  </si>
  <si>
    <t>£50 million 1.76% fixed rate 2035</t>
  </si>
  <si>
    <t>XS2257836838</t>
  </si>
  <si>
    <t>4B.24</t>
  </si>
  <si>
    <t>A21A24D13</t>
  </si>
  <si>
    <t>A21A24D14</t>
  </si>
  <si>
    <t>A21A24D15</t>
  </si>
  <si>
    <t>A21A24D16</t>
  </si>
  <si>
    <t>A21A24D17</t>
  </si>
  <si>
    <t>A21A24D18</t>
  </si>
  <si>
    <t>A21A24D19</t>
  </si>
  <si>
    <t>A21A24D01</t>
  </si>
  <si>
    <t>A21A24D02</t>
  </si>
  <si>
    <t>APP20A24D21</t>
  </si>
  <si>
    <t>A21A24D03</t>
  </si>
  <si>
    <t>A21A24D04</t>
  </si>
  <si>
    <t>A21A24D20</t>
  </si>
  <si>
    <t>A21A24D07</t>
  </si>
  <si>
    <t>A21A24D08</t>
  </si>
  <si>
    <t>A21A24D09</t>
  </si>
  <si>
    <t>A21A24D10</t>
  </si>
  <si>
    <t>A21A24D11</t>
  </si>
  <si>
    <t>A21A24D12</t>
  </si>
  <si>
    <t>RCF £550 million</t>
  </si>
  <si>
    <t>4B.25</t>
  </si>
  <si>
    <t>A21A25D13</t>
  </si>
  <si>
    <t>A21A25D14</t>
  </si>
  <si>
    <t>A21A25D15</t>
  </si>
  <si>
    <t>A21A25D16</t>
  </si>
  <si>
    <t>A21A25D17</t>
  </si>
  <si>
    <t>A21A25D18</t>
  </si>
  <si>
    <t>A21A25D19</t>
  </si>
  <si>
    <t>A21A25D01</t>
  </si>
  <si>
    <t>A21A25D02</t>
  </si>
  <si>
    <t>APP20A25D21</t>
  </si>
  <si>
    <t>A21A25D03</t>
  </si>
  <si>
    <t>A21A25D04</t>
  </si>
  <si>
    <t>A21A25D20</t>
  </si>
  <si>
    <t>A21A25D07</t>
  </si>
  <si>
    <t>A21A25D08</t>
  </si>
  <si>
    <t>A21A25D09</t>
  </si>
  <si>
    <t>A21A25D10</t>
  </si>
  <si>
    <t>A21A25D11</t>
  </si>
  <si>
    <t>A21A25D12</t>
  </si>
  <si>
    <t>Undrawn facilities</t>
  </si>
  <si>
    <t>4B.26</t>
  </si>
  <si>
    <t>A21A26D13</t>
  </si>
  <si>
    <t>A21A26D14</t>
  </si>
  <si>
    <t>A21A26D15</t>
  </si>
  <si>
    <t>A21A26D16</t>
  </si>
  <si>
    <t>A21A26D17</t>
  </si>
  <si>
    <t>A21A26D18</t>
  </si>
  <si>
    <t>A21A26D19</t>
  </si>
  <si>
    <t>A21A26D01</t>
  </si>
  <si>
    <t>A21A26D02</t>
  </si>
  <si>
    <t>APP20A26D21</t>
  </si>
  <si>
    <t>A21A26D03</t>
  </si>
  <si>
    <t>A21A26D04</t>
  </si>
  <si>
    <t>A21A26D20</t>
  </si>
  <si>
    <t>A21A26D07</t>
  </si>
  <si>
    <t>A21A26D08</t>
  </si>
  <si>
    <t>A21A26D09</t>
  </si>
  <si>
    <t>A21A26D10</t>
  </si>
  <si>
    <t>A21A26D11</t>
  </si>
  <si>
    <t>A21A26D12</t>
  </si>
  <si>
    <t>RCF £50 million bilaterals</t>
  </si>
  <si>
    <t>4B.27</t>
  </si>
  <si>
    <t>A21A27D13</t>
  </si>
  <si>
    <t>A21A27D14</t>
  </si>
  <si>
    <t>A21A27D15</t>
  </si>
  <si>
    <t>A21A27D16</t>
  </si>
  <si>
    <t>A21A27D17</t>
  </si>
  <si>
    <t>A21A27D18</t>
  </si>
  <si>
    <t>A21A27D19</t>
  </si>
  <si>
    <t>A21A27D01</t>
  </si>
  <si>
    <t>A21A27D02</t>
  </si>
  <si>
    <t>APP20A27D21</t>
  </si>
  <si>
    <t>A21A27D03</t>
  </si>
  <si>
    <t>A21A27D04</t>
  </si>
  <si>
    <t>A21A27D20</t>
  </si>
  <si>
    <t>A21A27D07</t>
  </si>
  <si>
    <t>A21A27D08</t>
  </si>
  <si>
    <t>A21A27D09</t>
  </si>
  <si>
    <t>A21A27D10</t>
  </si>
  <si>
    <t>A21A27D11</t>
  </si>
  <si>
    <t>A21A27D12</t>
  </si>
  <si>
    <t>Liquidity facilities</t>
  </si>
  <si>
    <t>4B.28</t>
  </si>
  <si>
    <t>A21A28D13</t>
  </si>
  <si>
    <t>A21A28D14</t>
  </si>
  <si>
    <t>A21A28D15</t>
  </si>
  <si>
    <t>A21A28D16</t>
  </si>
  <si>
    <t>A21A28D17</t>
  </si>
  <si>
    <t>A21A28D18</t>
  </si>
  <si>
    <t>A21A28D19</t>
  </si>
  <si>
    <t>A21A28D01</t>
  </si>
  <si>
    <t>A21A28D02</t>
  </si>
  <si>
    <t>APP20A28D21</t>
  </si>
  <si>
    <t>A21A28D03</t>
  </si>
  <si>
    <t>A21A28D04</t>
  </si>
  <si>
    <t>A21A28D20</t>
  </si>
  <si>
    <t>A21A28D07</t>
  </si>
  <si>
    <t>A21A28D08</t>
  </si>
  <si>
    <t>A21A28D09</t>
  </si>
  <si>
    <t>A21A28D10</t>
  </si>
  <si>
    <t>A21A28D11</t>
  </si>
  <si>
    <t>A21A28D12</t>
  </si>
  <si>
    <t>MBIA wrapping fees</t>
  </si>
  <si>
    <t>4B.29</t>
  </si>
  <si>
    <t>A21A29D13</t>
  </si>
  <si>
    <t>A21A29D14</t>
  </si>
  <si>
    <t>A21A29D15</t>
  </si>
  <si>
    <t>A21A29D16</t>
  </si>
  <si>
    <t>A21A29D17</t>
  </si>
  <si>
    <t>A21A29D18</t>
  </si>
  <si>
    <t>A21A29D19</t>
  </si>
  <si>
    <t>A21A29D01</t>
  </si>
  <si>
    <t>A21A29D02</t>
  </si>
  <si>
    <t>APP20A29D21</t>
  </si>
  <si>
    <t>A21A29D03</t>
  </si>
  <si>
    <t>A21A29D04</t>
  </si>
  <si>
    <t>A21A29D20</t>
  </si>
  <si>
    <t>A21A29D07</t>
  </si>
  <si>
    <t>A21A29D08</t>
  </si>
  <si>
    <t>A21A29D09</t>
  </si>
  <si>
    <t>A21A29D10</t>
  </si>
  <si>
    <t>A21A29D11</t>
  </si>
  <si>
    <t>A21A29D12</t>
  </si>
  <si>
    <t>Letter of credit</t>
  </si>
  <si>
    <t>4B.30</t>
  </si>
  <si>
    <t>A21A30D13</t>
  </si>
  <si>
    <t>A21A30D14</t>
  </si>
  <si>
    <t>A21A30D15</t>
  </si>
  <si>
    <t>A21A30D16</t>
  </si>
  <si>
    <t>A21A30D17</t>
  </si>
  <si>
    <t>A21A30D18</t>
  </si>
  <si>
    <t>A21A30D19</t>
  </si>
  <si>
    <t>A21A30D01</t>
  </si>
  <si>
    <t>A21A30D02</t>
  </si>
  <si>
    <t>APP20A30D21</t>
  </si>
  <si>
    <t>A21A30D03</t>
  </si>
  <si>
    <t>A21A30D04</t>
  </si>
  <si>
    <t>A21A30D20</t>
  </si>
  <si>
    <t>A21A30D07</t>
  </si>
  <si>
    <t>A21A30D08</t>
  </si>
  <si>
    <t>A21A30D09</t>
  </si>
  <si>
    <t>A21A30D10</t>
  </si>
  <si>
    <t>A21A30D11</t>
  </si>
  <si>
    <t>A21A30D12</t>
  </si>
  <si>
    <t>Fixed rate instrument 31</t>
  </si>
  <si>
    <t>4B.31</t>
  </si>
  <si>
    <t>A21A31D13</t>
  </si>
  <si>
    <t>A21A31D14</t>
  </si>
  <si>
    <t>A21A31D15</t>
  </si>
  <si>
    <t>A21A31D16</t>
  </si>
  <si>
    <t>A21A31D17</t>
  </si>
  <si>
    <t>A21A31D18</t>
  </si>
  <si>
    <t>A21A31D19</t>
  </si>
  <si>
    <t>A21A31D01</t>
  </si>
  <si>
    <t>A21A31D02</t>
  </si>
  <si>
    <t>APP20A31D21</t>
  </si>
  <si>
    <t>A21A31D03</t>
  </si>
  <si>
    <t>A21A31D04</t>
  </si>
  <si>
    <t>A21A31D20</t>
  </si>
  <si>
    <t>A21A31D07</t>
  </si>
  <si>
    <t>A21A31D08</t>
  </si>
  <si>
    <t>A21A31D09</t>
  </si>
  <si>
    <t>A21A31D10</t>
  </si>
  <si>
    <t>A21A31D11</t>
  </si>
  <si>
    <t>A21A31D12</t>
  </si>
  <si>
    <t>Fixed rate instrument 32</t>
  </si>
  <si>
    <t>4B.32</t>
  </si>
  <si>
    <t>A21A32D13</t>
  </si>
  <si>
    <t>A21A32D14</t>
  </si>
  <si>
    <t>A21A32D15</t>
  </si>
  <si>
    <t>A21A32D16</t>
  </si>
  <si>
    <t>A21A32D17</t>
  </si>
  <si>
    <t>A21A32D18</t>
  </si>
  <si>
    <t>A21A32D19</t>
  </si>
  <si>
    <t>A21A32D01</t>
  </si>
  <si>
    <t>A21A32D02</t>
  </si>
  <si>
    <t>APP20A32D21</t>
  </si>
  <si>
    <t>A21A32D03</t>
  </si>
  <si>
    <t>A21A32D04</t>
  </si>
  <si>
    <t>A21A32D20</t>
  </si>
  <si>
    <t>A21A32D07</t>
  </si>
  <si>
    <t>A21A32D08</t>
  </si>
  <si>
    <t>A21A32D09</t>
  </si>
  <si>
    <t>A21A32D10</t>
  </si>
  <si>
    <t>A21A32D11</t>
  </si>
  <si>
    <t>A21A32D12</t>
  </si>
  <si>
    <t>Fixed rate instrument 33</t>
  </si>
  <si>
    <t>4B.33</t>
  </si>
  <si>
    <t>A21A33D13</t>
  </si>
  <si>
    <t>A21A33D14</t>
  </si>
  <si>
    <t>A21A33D15</t>
  </si>
  <si>
    <t>A21A33D16</t>
  </si>
  <si>
    <t>A21A33D17</t>
  </si>
  <si>
    <t>A21A33D18</t>
  </si>
  <si>
    <t>A21A33D19</t>
  </si>
  <si>
    <t>A21A33D01</t>
  </si>
  <si>
    <t>A21A33D02</t>
  </si>
  <si>
    <t>APP20A33D21</t>
  </si>
  <si>
    <t>A21A33D03</t>
  </si>
  <si>
    <t>A21A33D04</t>
  </si>
  <si>
    <t>A21A33D20</t>
  </si>
  <si>
    <t>A21A33D07</t>
  </si>
  <si>
    <t>A21A33D08</t>
  </si>
  <si>
    <t>A21A33D09</t>
  </si>
  <si>
    <t>A21A33D10</t>
  </si>
  <si>
    <t>A21A33D11</t>
  </si>
  <si>
    <t>A21A33D12</t>
  </si>
  <si>
    <t>Fixed rate instrument 34</t>
  </si>
  <si>
    <t>4B.34</t>
  </si>
  <si>
    <t>A21A34D13</t>
  </si>
  <si>
    <t>A21A34D14</t>
  </si>
  <si>
    <t>A21A34D15</t>
  </si>
  <si>
    <t>A21A34D16</t>
  </si>
  <si>
    <t>A21A34D17</t>
  </si>
  <si>
    <t>A21A34D18</t>
  </si>
  <si>
    <t>A21A34D19</t>
  </si>
  <si>
    <t>A21A34D01</t>
  </si>
  <si>
    <t>A21A34D02</t>
  </si>
  <si>
    <t>APP20A34D21</t>
  </si>
  <si>
    <t>A21A34D03</t>
  </si>
  <si>
    <t>A21A34D04</t>
  </si>
  <si>
    <t>A21A34D20</t>
  </si>
  <si>
    <t>A21A34D07</t>
  </si>
  <si>
    <t>A21A34D08</t>
  </si>
  <si>
    <t>A21A34D09</t>
  </si>
  <si>
    <t>A21A34D10</t>
  </si>
  <si>
    <t>A21A34D11</t>
  </si>
  <si>
    <t>A21A34D12</t>
  </si>
  <si>
    <t>Fixed rate instrument 35</t>
  </si>
  <si>
    <t>4B.35</t>
  </si>
  <si>
    <t>A21A35D13</t>
  </si>
  <si>
    <t>A21A35D14</t>
  </si>
  <si>
    <t>A21A35D15</t>
  </si>
  <si>
    <t>A21A35D16</t>
  </si>
  <si>
    <t>A21A35D17</t>
  </si>
  <si>
    <t>A21A35D18</t>
  </si>
  <si>
    <t>A21A35D19</t>
  </si>
  <si>
    <t>A21A35D01</t>
  </si>
  <si>
    <t>A21A35D02</t>
  </si>
  <si>
    <t>APP20A35D21</t>
  </si>
  <si>
    <t>A21A35D03</t>
  </si>
  <si>
    <t>A21A35D04</t>
  </si>
  <si>
    <t>A21A35D20</t>
  </si>
  <si>
    <t>A21A35D07</t>
  </si>
  <si>
    <t>A21A35D08</t>
  </si>
  <si>
    <t>A21A35D09</t>
  </si>
  <si>
    <t>A21A35D10</t>
  </si>
  <si>
    <t>A21A35D11</t>
  </si>
  <si>
    <t>A21A35D12</t>
  </si>
  <si>
    <t>Fixed rate instrument 36</t>
  </si>
  <si>
    <t>4B.36</t>
  </si>
  <si>
    <t>A21A36D13</t>
  </si>
  <si>
    <t>A21A36D14</t>
  </si>
  <si>
    <t>A21A36D15</t>
  </si>
  <si>
    <t>A21A36D16</t>
  </si>
  <si>
    <t>A21A36D17</t>
  </si>
  <si>
    <t>A21A36D18</t>
  </si>
  <si>
    <t>A21A36D19</t>
  </si>
  <si>
    <t>A21A36D01</t>
  </si>
  <si>
    <t>A21A36D02</t>
  </si>
  <si>
    <t>APP20A36D21</t>
  </si>
  <si>
    <t>A21A36D03</t>
  </si>
  <si>
    <t>A21A36D04</t>
  </si>
  <si>
    <t>A21A36D20</t>
  </si>
  <si>
    <t>A21A36D07</t>
  </si>
  <si>
    <t>A21A36D08</t>
  </si>
  <si>
    <t>A21A36D09</t>
  </si>
  <si>
    <t>A21A36D10</t>
  </si>
  <si>
    <t>A21A36D11</t>
  </si>
  <si>
    <t>A21A36D12</t>
  </si>
  <si>
    <t>Fixed rate instrument 37</t>
  </si>
  <si>
    <t>4B.37</t>
  </si>
  <si>
    <t>A21A37D13</t>
  </si>
  <si>
    <t>A21A37D14</t>
  </si>
  <si>
    <t>A21A37D15</t>
  </si>
  <si>
    <t>A21A37D16</t>
  </si>
  <si>
    <t>A21A37D17</t>
  </si>
  <si>
    <t>A21A37D18</t>
  </si>
  <si>
    <t>A21A37D19</t>
  </si>
  <si>
    <t>A21A37D01</t>
  </si>
  <si>
    <t>A21A37D02</t>
  </si>
  <si>
    <t>APP20A37D21</t>
  </si>
  <si>
    <t>A21A37D03</t>
  </si>
  <si>
    <t>A21A37D04</t>
  </si>
  <si>
    <t>A21A37D20</t>
  </si>
  <si>
    <t>A21A37D07</t>
  </si>
  <si>
    <t>A21A37D08</t>
  </si>
  <si>
    <t>A21A37D09</t>
  </si>
  <si>
    <t>A21A37D10</t>
  </si>
  <si>
    <t>A21A37D11</t>
  </si>
  <si>
    <t>A21A37D12</t>
  </si>
  <si>
    <t>Fixed rate instrument 38</t>
  </si>
  <si>
    <t>4B.38</t>
  </si>
  <si>
    <t>A21A38D13</t>
  </si>
  <si>
    <t>A21A38D14</t>
  </si>
  <si>
    <t>A21A38D15</t>
  </si>
  <si>
    <t>A21A38D16</t>
  </si>
  <si>
    <t>A21A38D17</t>
  </si>
  <si>
    <t>A21A38D18</t>
  </si>
  <si>
    <t>A21A38D19</t>
  </si>
  <si>
    <t>A21A38D01</t>
  </si>
  <si>
    <t>A21A38D02</t>
  </si>
  <si>
    <t>APP20A38D21</t>
  </si>
  <si>
    <t>A21A38D03</t>
  </si>
  <si>
    <t>A21A38D04</t>
  </si>
  <si>
    <t>A21A38D20</t>
  </si>
  <si>
    <t>A21A38D07</t>
  </si>
  <si>
    <t>A21A38D08</t>
  </si>
  <si>
    <t>A21A38D09</t>
  </si>
  <si>
    <t>A21A38D10</t>
  </si>
  <si>
    <t>A21A38D11</t>
  </si>
  <si>
    <t>A21A38D12</t>
  </si>
  <si>
    <t>Fixed rate instrument 39</t>
  </si>
  <si>
    <t>4B.39</t>
  </si>
  <si>
    <t>A21A39D13</t>
  </si>
  <si>
    <t>A21A39D14</t>
  </si>
  <si>
    <t>A21A39D15</t>
  </si>
  <si>
    <t>A21A39D16</t>
  </si>
  <si>
    <t>A21A39D17</t>
  </si>
  <si>
    <t>A21A39D18</t>
  </si>
  <si>
    <t>A21A39D19</t>
  </si>
  <si>
    <t>A21A39D01</t>
  </si>
  <si>
    <t>A21A39D02</t>
  </si>
  <si>
    <t>APP20A39D21</t>
  </si>
  <si>
    <t>A21A39D03</t>
  </si>
  <si>
    <t>A21A39D04</t>
  </si>
  <si>
    <t>A21A39D20</t>
  </si>
  <si>
    <t>A21A39D07</t>
  </si>
  <si>
    <t>A21A39D08</t>
  </si>
  <si>
    <t>A21A39D09</t>
  </si>
  <si>
    <t>A21A39D10</t>
  </si>
  <si>
    <t>A21A39D11</t>
  </si>
  <si>
    <t>A21A39D12</t>
  </si>
  <si>
    <t>Fixed rate instrument 40</t>
  </si>
  <si>
    <t>4B.40</t>
  </si>
  <si>
    <t>A21A40D13</t>
  </si>
  <si>
    <t>A21A40D14</t>
  </si>
  <si>
    <t>A21A40D15</t>
  </si>
  <si>
    <t>A21A40D16</t>
  </si>
  <si>
    <t>A21A40D17</t>
  </si>
  <si>
    <t>A21A40D18</t>
  </si>
  <si>
    <t>A21A40D19</t>
  </si>
  <si>
    <t>A21A40D01</t>
  </si>
  <si>
    <t>A21A40D02</t>
  </si>
  <si>
    <t>APP20A40D21</t>
  </si>
  <si>
    <t>A21A40D03</t>
  </si>
  <si>
    <t>A21A40D04</t>
  </si>
  <si>
    <t>A21A40D20</t>
  </si>
  <si>
    <t>A21A40D07</t>
  </si>
  <si>
    <t>A21A40D08</t>
  </si>
  <si>
    <t>A21A40D09</t>
  </si>
  <si>
    <t>A21A40D10</t>
  </si>
  <si>
    <t>A21A40D11</t>
  </si>
  <si>
    <t>A21A40D12</t>
  </si>
  <si>
    <t>Fixed rate instrument 41</t>
  </si>
  <si>
    <t>4B.41</t>
  </si>
  <si>
    <t>A21A41D13</t>
  </si>
  <si>
    <t>A21A41D14</t>
  </si>
  <si>
    <t>A21A41D15</t>
  </si>
  <si>
    <t>A21A41D16</t>
  </si>
  <si>
    <t>A21A41D17</t>
  </si>
  <si>
    <t>A21A41D18</t>
  </si>
  <si>
    <t>A21A41D19</t>
  </si>
  <si>
    <t>A21A41D01</t>
  </si>
  <si>
    <t>A21A41D02</t>
  </si>
  <si>
    <t>APP20A41D21</t>
  </si>
  <si>
    <t>A21A41D03</t>
  </si>
  <si>
    <t>A21A41D04</t>
  </si>
  <si>
    <t>A21A41D20</t>
  </si>
  <si>
    <t>A21A41D07</t>
  </si>
  <si>
    <t>A21A41D08</t>
  </si>
  <si>
    <t>A21A41D09</t>
  </si>
  <si>
    <t>A21A41D10</t>
  </si>
  <si>
    <t>A21A41D11</t>
  </si>
  <si>
    <t>A21A41D12</t>
  </si>
  <si>
    <t>Fixed rate instrument 42</t>
  </si>
  <si>
    <t>4B.42</t>
  </si>
  <si>
    <t>A21A42D13</t>
  </si>
  <si>
    <t>A21A42D14</t>
  </si>
  <si>
    <t>A21A42D15</t>
  </si>
  <si>
    <t>A21A42D16</t>
  </si>
  <si>
    <t>A21A42D17</t>
  </si>
  <si>
    <t>A21A42D18</t>
  </si>
  <si>
    <t>A21A42D19</t>
  </si>
  <si>
    <t>A21A42D01</t>
  </si>
  <si>
    <t>A21A42D02</t>
  </si>
  <si>
    <t>APP20A42D21</t>
  </si>
  <si>
    <t>A21A42D03</t>
  </si>
  <si>
    <t>A21A42D04</t>
  </si>
  <si>
    <t>A21A42D20</t>
  </si>
  <si>
    <t>A21A42D07</t>
  </si>
  <si>
    <t>A21A42D08</t>
  </si>
  <si>
    <t>A21A42D09</t>
  </si>
  <si>
    <t>A21A42D10</t>
  </si>
  <si>
    <t>A21A42D11</t>
  </si>
  <si>
    <t>A21A42D12</t>
  </si>
  <si>
    <t>Fixed rate instrument 43</t>
  </si>
  <si>
    <t>4B.43</t>
  </si>
  <si>
    <t>A21A43D13</t>
  </si>
  <si>
    <t>A21A43D14</t>
  </si>
  <si>
    <t>A21A43D15</t>
  </si>
  <si>
    <t>A21A43D16</t>
  </si>
  <si>
    <t>A21A43D17</t>
  </si>
  <si>
    <t>A21A43D18</t>
  </si>
  <si>
    <t>A21A43D19</t>
  </si>
  <si>
    <t>A21A43D01</t>
  </si>
  <si>
    <t>A21A43D02</t>
  </si>
  <si>
    <t>APP20A43D21</t>
  </si>
  <si>
    <t>A21A43D03</t>
  </si>
  <si>
    <t>A21A43D04</t>
  </si>
  <si>
    <t>A21A43D20</t>
  </si>
  <si>
    <t>A21A43D07</t>
  </si>
  <si>
    <t>A21A43D08</t>
  </si>
  <si>
    <t>A21A43D09</t>
  </si>
  <si>
    <t>A21A43D10</t>
  </si>
  <si>
    <t>A21A43D11</t>
  </si>
  <si>
    <t>A21A43D12</t>
  </si>
  <si>
    <t>Fixed rate instrument 44</t>
  </si>
  <si>
    <t>4B.44</t>
  </si>
  <si>
    <t>A21A44D13</t>
  </si>
  <si>
    <t>A21A44D14</t>
  </si>
  <si>
    <t>A21A44D15</t>
  </si>
  <si>
    <t>A21A44D16</t>
  </si>
  <si>
    <t>A21A44D17</t>
  </si>
  <si>
    <t>A21A44D18</t>
  </si>
  <si>
    <t>A21A44D19</t>
  </si>
  <si>
    <t>A21A44D01</t>
  </si>
  <si>
    <t>A21A44D02</t>
  </si>
  <si>
    <t>APP20A44D21</t>
  </si>
  <si>
    <t>A21A44D03</t>
  </si>
  <si>
    <t>A21A44D04</t>
  </si>
  <si>
    <t>A21A44D20</t>
  </si>
  <si>
    <t>A21A44D07</t>
  </si>
  <si>
    <t>A21A44D08</t>
  </si>
  <si>
    <t>A21A44D09</t>
  </si>
  <si>
    <t>A21A44D10</t>
  </si>
  <si>
    <t>A21A44D11</t>
  </si>
  <si>
    <t>A21A44D12</t>
  </si>
  <si>
    <t>Fixed rate instrument 45</t>
  </si>
  <si>
    <t>4B.45</t>
  </si>
  <si>
    <t>A21A45D13</t>
  </si>
  <si>
    <t>A21A45D14</t>
  </si>
  <si>
    <t>A21A45D15</t>
  </si>
  <si>
    <t>A21A45D16</t>
  </si>
  <si>
    <t>A21A45D17</t>
  </si>
  <si>
    <t>A21A45D18</t>
  </si>
  <si>
    <t>A21A45D19</t>
  </si>
  <si>
    <t>A21A45D01</t>
  </si>
  <si>
    <t>A21A45D02</t>
  </si>
  <si>
    <t>APP20A45D21</t>
  </si>
  <si>
    <t>A21A45D03</t>
  </si>
  <si>
    <t>A21A45D04</t>
  </si>
  <si>
    <t>A21A45D20</t>
  </si>
  <si>
    <t>A21A45D07</t>
  </si>
  <si>
    <t>A21A45D08</t>
  </si>
  <si>
    <t>A21A45D09</t>
  </si>
  <si>
    <t>A21A45D10</t>
  </si>
  <si>
    <t>A21A45D11</t>
  </si>
  <si>
    <t>A21A45D12</t>
  </si>
  <si>
    <t>Fixed rate instrument 46</t>
  </si>
  <si>
    <t>4B.46</t>
  </si>
  <si>
    <t>A21A46D13</t>
  </si>
  <si>
    <t>A21A46D14</t>
  </si>
  <si>
    <t>A21A46D15</t>
  </si>
  <si>
    <t>A21A46D16</t>
  </si>
  <si>
    <t>A21A46D17</t>
  </si>
  <si>
    <t>A21A46D18</t>
  </si>
  <si>
    <t>A21A46D19</t>
  </si>
  <si>
    <t>A21A46D01</t>
  </si>
  <si>
    <t>A21A46D02</t>
  </si>
  <si>
    <t>APP20A46D21</t>
  </si>
  <si>
    <t>A21A46D03</t>
  </si>
  <si>
    <t>A21A46D04</t>
  </si>
  <si>
    <t>A21A46D20</t>
  </si>
  <si>
    <t>A21A46D07</t>
  </si>
  <si>
    <t>A21A46D08</t>
  </si>
  <si>
    <t>A21A46D09</t>
  </si>
  <si>
    <t>A21A46D10</t>
  </si>
  <si>
    <t>A21A46D11</t>
  </si>
  <si>
    <t>A21A46D12</t>
  </si>
  <si>
    <t>Fixed rate instrument 47</t>
  </si>
  <si>
    <t>4B.47</t>
  </si>
  <si>
    <t>A21A47D13</t>
  </si>
  <si>
    <t>A21A47D14</t>
  </si>
  <si>
    <t>A21A47D15</t>
  </si>
  <si>
    <t>A21A47D16</t>
  </si>
  <si>
    <t>A21A47D17</t>
  </si>
  <si>
    <t>A21A47D18</t>
  </si>
  <si>
    <t>A21A47D19</t>
  </si>
  <si>
    <t>A21A47D01</t>
  </si>
  <si>
    <t>A21A47D02</t>
  </si>
  <si>
    <t>APP20A47D21</t>
  </si>
  <si>
    <t>A21A47D03</t>
  </si>
  <si>
    <t>A21A47D04</t>
  </si>
  <si>
    <t>A21A47D20</t>
  </si>
  <si>
    <t>A21A47D07</t>
  </si>
  <si>
    <t>A21A47D08</t>
  </si>
  <si>
    <t>A21A47D09</t>
  </si>
  <si>
    <t>A21A47D10</t>
  </si>
  <si>
    <t>A21A47D11</t>
  </si>
  <si>
    <t>A21A47D12</t>
  </si>
  <si>
    <t>Fixed rate instrument 48</t>
  </si>
  <si>
    <t>4B.48</t>
  </si>
  <si>
    <t>A21A48D13</t>
  </si>
  <si>
    <t>A21A48D14</t>
  </si>
  <si>
    <t>A21A48D15</t>
  </si>
  <si>
    <t>A21A48D16</t>
  </si>
  <si>
    <t>A21A48D17</t>
  </si>
  <si>
    <t>A21A48D18</t>
  </si>
  <si>
    <t>A21A48D19</t>
  </si>
  <si>
    <t>A21A48D01</t>
  </si>
  <si>
    <t>A21A48D02</t>
  </si>
  <si>
    <t>APP20A48D21</t>
  </si>
  <si>
    <t>A21A48D03</t>
  </si>
  <si>
    <t>A21A48D04</t>
  </si>
  <si>
    <t>A21A48D20</t>
  </si>
  <si>
    <t>A21A48D07</t>
  </si>
  <si>
    <t>A21A48D08</t>
  </si>
  <si>
    <t>A21A48D09</t>
  </si>
  <si>
    <t>A21A48D10</t>
  </si>
  <si>
    <t>A21A48D11</t>
  </si>
  <si>
    <t>A21A48D12</t>
  </si>
  <si>
    <t>Fixed rate instrument 49</t>
  </si>
  <si>
    <t>4B.49</t>
  </si>
  <si>
    <t>A21A49D13</t>
  </si>
  <si>
    <t>A21A49D14</t>
  </si>
  <si>
    <t>A21A49D15</t>
  </si>
  <si>
    <t>A21A49D16</t>
  </si>
  <si>
    <t>A21A49D17</t>
  </si>
  <si>
    <t>A21A49D18</t>
  </si>
  <si>
    <t>A21A49D19</t>
  </si>
  <si>
    <t>A21A49D01</t>
  </si>
  <si>
    <t>A21A49D02</t>
  </si>
  <si>
    <t>APP20A49D21</t>
  </si>
  <si>
    <t>A21A49D03</t>
  </si>
  <si>
    <t>A21A49D04</t>
  </si>
  <si>
    <t>A21A49D20</t>
  </si>
  <si>
    <t>A21A49D07</t>
  </si>
  <si>
    <t>A21A49D08</t>
  </si>
  <si>
    <t>A21A49D09</t>
  </si>
  <si>
    <t>A21A49D10</t>
  </si>
  <si>
    <t>A21A49D11</t>
  </si>
  <si>
    <t>A21A49D12</t>
  </si>
  <si>
    <t>Fixed rate instrument 50</t>
  </si>
  <si>
    <t>4B.50</t>
  </si>
  <si>
    <t>A21A50D13</t>
  </si>
  <si>
    <t>A21A50D14</t>
  </si>
  <si>
    <t>A21A50D15</t>
  </si>
  <si>
    <t>A21A50D16</t>
  </si>
  <si>
    <t>A21A50D17</t>
  </si>
  <si>
    <t>A21A50D18</t>
  </si>
  <si>
    <t>A21A50D19</t>
  </si>
  <si>
    <t>A21A50D01</t>
  </si>
  <si>
    <t>A21A50D02</t>
  </si>
  <si>
    <t>APP20A50D21</t>
  </si>
  <si>
    <t>A21A50D03</t>
  </si>
  <si>
    <t>A21A50D04</t>
  </si>
  <si>
    <t>A21A50D20</t>
  </si>
  <si>
    <t>A21A50D07</t>
  </si>
  <si>
    <t>A21A50D08</t>
  </si>
  <si>
    <t>A21A50D09</t>
  </si>
  <si>
    <t>A21A50D10</t>
  </si>
  <si>
    <t>A21A50D11</t>
  </si>
  <si>
    <t>A21A50D12</t>
  </si>
  <si>
    <t>Fixed rate instrument 51</t>
  </si>
  <si>
    <t>4B.51</t>
  </si>
  <si>
    <t>A21A51D13</t>
  </si>
  <si>
    <t>A21A51D14</t>
  </si>
  <si>
    <t>A21A51D15</t>
  </si>
  <si>
    <t>A21A51D16</t>
  </si>
  <si>
    <t>A21A51D17</t>
  </si>
  <si>
    <t>A21A51D18</t>
  </si>
  <si>
    <t>A21A51D19</t>
  </si>
  <si>
    <t>A21A51D01</t>
  </si>
  <si>
    <t>A21A51D02</t>
  </si>
  <si>
    <t>APP20A51D21</t>
  </si>
  <si>
    <t>A21A51D03</t>
  </si>
  <si>
    <t>A21A51D04</t>
  </si>
  <si>
    <t>A21A51D20</t>
  </si>
  <si>
    <t>A21A51D07</t>
  </si>
  <si>
    <t>A21A51D08</t>
  </si>
  <si>
    <t>A21A51D09</t>
  </si>
  <si>
    <t>A21A51D10</t>
  </si>
  <si>
    <t>A21A51D11</t>
  </si>
  <si>
    <t>A21A51D12</t>
  </si>
  <si>
    <t>Fixed rate instrument 52</t>
  </si>
  <si>
    <t>4B.52</t>
  </si>
  <si>
    <t>A21A52D13</t>
  </si>
  <si>
    <t>A21A52D14</t>
  </si>
  <si>
    <t>A21A52D15</t>
  </si>
  <si>
    <t>A21A52D16</t>
  </si>
  <si>
    <t>A21A52D17</t>
  </si>
  <si>
    <t>A21A52D18</t>
  </si>
  <si>
    <t>A21A52D19</t>
  </si>
  <si>
    <t>A21A52D01</t>
  </si>
  <si>
    <t>A21A52D02</t>
  </si>
  <si>
    <t>APP20A52D21</t>
  </si>
  <si>
    <t>A21A52D03</t>
  </si>
  <si>
    <t>A21A52D04</t>
  </si>
  <si>
    <t>A21A52D20</t>
  </si>
  <si>
    <t>A21A52D07</t>
  </si>
  <si>
    <t>A21A52D08</t>
  </si>
  <si>
    <t>A21A52D09</t>
  </si>
  <si>
    <t>A21A52D10</t>
  </si>
  <si>
    <t>A21A52D11</t>
  </si>
  <si>
    <t>A21A52D12</t>
  </si>
  <si>
    <t>Fixed rate instrument 53</t>
  </si>
  <si>
    <t>4B.53</t>
  </si>
  <si>
    <t>A21A53D13</t>
  </si>
  <si>
    <t>A21A53D14</t>
  </si>
  <si>
    <t>A21A53D15</t>
  </si>
  <si>
    <t>A21A53D16</t>
  </si>
  <si>
    <t>A21A53D17</t>
  </si>
  <si>
    <t>A21A53D18</t>
  </si>
  <si>
    <t>A21A53D19</t>
  </si>
  <si>
    <t>A21A53D01</t>
  </si>
  <si>
    <t>A21A53D02</t>
  </si>
  <si>
    <t>APP20A53D21</t>
  </si>
  <si>
    <t>A21A53D03</t>
  </si>
  <si>
    <t>A21A53D04</t>
  </si>
  <si>
    <t>A21A53D20</t>
  </si>
  <si>
    <t>A21A53D07</t>
  </si>
  <si>
    <t>A21A53D08</t>
  </si>
  <si>
    <t>A21A53D09</t>
  </si>
  <si>
    <t>A21A53D10</t>
  </si>
  <si>
    <t>A21A53D11</t>
  </si>
  <si>
    <t>A21A53D12</t>
  </si>
  <si>
    <t>Fixed rate instrument 54</t>
  </si>
  <si>
    <t>4B.54</t>
  </si>
  <si>
    <t>A21A54D13</t>
  </si>
  <si>
    <t>A21A54D14</t>
  </si>
  <si>
    <t>A21A54D15</t>
  </si>
  <si>
    <t>A21A54D16</t>
  </si>
  <si>
    <t>A21A54D17</t>
  </si>
  <si>
    <t>A21A54D18</t>
  </si>
  <si>
    <t>A21A54D19</t>
  </si>
  <si>
    <t>A21A54D01</t>
  </si>
  <si>
    <t>A21A54D02</t>
  </si>
  <si>
    <t>APP20A54D21</t>
  </si>
  <si>
    <t>A21A54D03</t>
  </si>
  <si>
    <t>A21A54D04</t>
  </si>
  <si>
    <t>A21A54D20</t>
  </si>
  <si>
    <t>A21A54D07</t>
  </si>
  <si>
    <t>A21A54D08</t>
  </si>
  <si>
    <t>A21A54D09</t>
  </si>
  <si>
    <t>A21A54D10</t>
  </si>
  <si>
    <t>A21A54D11</t>
  </si>
  <si>
    <t>A21A54D12</t>
  </si>
  <si>
    <t>Fixed rate instrument 55</t>
  </si>
  <si>
    <t>4B.55</t>
  </si>
  <si>
    <t>A21A55D13</t>
  </si>
  <si>
    <t>A21A55D14</t>
  </si>
  <si>
    <t>A21A55D15</t>
  </si>
  <si>
    <t>A21A55D16</t>
  </si>
  <si>
    <t>A21A55D17</t>
  </si>
  <si>
    <t>A21A55D18</t>
  </si>
  <si>
    <t>A21A55D19</t>
  </si>
  <si>
    <t>A21A55D01</t>
  </si>
  <si>
    <t>A21A55D02</t>
  </si>
  <si>
    <t>APP20A55D21</t>
  </si>
  <si>
    <t>A21A55D03</t>
  </si>
  <si>
    <t>A21A55D04</t>
  </si>
  <si>
    <t>A21A55D20</t>
  </si>
  <si>
    <t>A21A55D07</t>
  </si>
  <si>
    <t>A21A55D08</t>
  </si>
  <si>
    <t>A21A55D09</t>
  </si>
  <si>
    <t>A21A55D10</t>
  </si>
  <si>
    <t>A21A55D11</t>
  </si>
  <si>
    <t>A21A55D12</t>
  </si>
  <si>
    <t>Fixed rate instrument 56</t>
  </si>
  <si>
    <t>4B.56</t>
  </si>
  <si>
    <t>A21A56D13</t>
  </si>
  <si>
    <t>A21A56D14</t>
  </si>
  <si>
    <t>A21A56D15</t>
  </si>
  <si>
    <t>A21A56D16</t>
  </si>
  <si>
    <t>A21A56D17</t>
  </si>
  <si>
    <t>A21A56D18</t>
  </si>
  <si>
    <t>A21A56D19</t>
  </si>
  <si>
    <t>A21A56D01</t>
  </si>
  <si>
    <t>A21A56D02</t>
  </si>
  <si>
    <t>APP20A56D21</t>
  </si>
  <si>
    <t>A21A56D03</t>
  </si>
  <si>
    <t>A21A56D04</t>
  </si>
  <si>
    <t>A21A56D20</t>
  </si>
  <si>
    <t>A21A56D07</t>
  </si>
  <si>
    <t>A21A56D08</t>
  </si>
  <si>
    <t>A21A56D09</t>
  </si>
  <si>
    <t>A21A56D10</t>
  </si>
  <si>
    <t>A21A56D11</t>
  </si>
  <si>
    <t>A21A56D12</t>
  </si>
  <si>
    <t>Fixed rate instrument 57</t>
  </si>
  <si>
    <t>4B.57</t>
  </si>
  <si>
    <t>A21A57D13</t>
  </si>
  <si>
    <t>A21A57D14</t>
  </si>
  <si>
    <t>A21A57D15</t>
  </si>
  <si>
    <t>A21A57D16</t>
  </si>
  <si>
    <t>A21A57D17</t>
  </si>
  <si>
    <t>A21A57D18</t>
  </si>
  <si>
    <t>A21A57D19</t>
  </si>
  <si>
    <t>A21A57D01</t>
  </si>
  <si>
    <t>A21A57D02</t>
  </si>
  <si>
    <t>APP20A57D21</t>
  </si>
  <si>
    <t>A21A57D03</t>
  </si>
  <si>
    <t>A21A57D04</t>
  </si>
  <si>
    <t>A21A57D20</t>
  </si>
  <si>
    <t>A21A57D07</t>
  </si>
  <si>
    <t>A21A57D08</t>
  </si>
  <si>
    <t>A21A57D09</t>
  </si>
  <si>
    <t>A21A57D10</t>
  </si>
  <si>
    <t>A21A57D11</t>
  </si>
  <si>
    <t>A21A57D12</t>
  </si>
  <si>
    <t>Fixed rate instrument 58</t>
  </si>
  <si>
    <t>4B.58</t>
  </si>
  <si>
    <t>A21A58D13</t>
  </si>
  <si>
    <t>A21A58D14</t>
  </si>
  <si>
    <t>A21A58D15</t>
  </si>
  <si>
    <t>A21A58D16</t>
  </si>
  <si>
    <t>A21A58D17</t>
  </si>
  <si>
    <t>A21A58D18</t>
  </si>
  <si>
    <t>A21A58D19</t>
  </si>
  <si>
    <t>A21A58D01</t>
  </si>
  <si>
    <t>A21A58D02</t>
  </si>
  <si>
    <t>APP20A58D21</t>
  </si>
  <si>
    <t>A21A58D03</t>
  </si>
  <si>
    <t>A21A58D04</t>
  </si>
  <si>
    <t>A21A58D20</t>
  </si>
  <si>
    <t>A21A58D07</t>
  </si>
  <si>
    <t>A21A58D08</t>
  </si>
  <si>
    <t>A21A58D09</t>
  </si>
  <si>
    <t>A21A58D10</t>
  </si>
  <si>
    <t>A21A58D11</t>
  </si>
  <si>
    <t>A21A58D12</t>
  </si>
  <si>
    <t>Fixed rate instrument 59</t>
  </si>
  <si>
    <t>4B.59</t>
  </si>
  <si>
    <t>A21A59D13</t>
  </si>
  <si>
    <t>A21A59D14</t>
  </si>
  <si>
    <t>A21A59D15</t>
  </si>
  <si>
    <t>A21A59D16</t>
  </si>
  <si>
    <t>A21A59D17</t>
  </si>
  <si>
    <t>A21A59D18</t>
  </si>
  <si>
    <t>A21A59D19</t>
  </si>
  <si>
    <t>A21A59D01</t>
  </si>
  <si>
    <t>A21A59D02</t>
  </si>
  <si>
    <t>APP20A59D21</t>
  </si>
  <si>
    <t>A21A59D03</t>
  </si>
  <si>
    <t>A21A59D04</t>
  </si>
  <si>
    <t>A21A59D20</t>
  </si>
  <si>
    <t>A21A59D07</t>
  </si>
  <si>
    <t>A21A59D08</t>
  </si>
  <si>
    <t>A21A59D09</t>
  </si>
  <si>
    <t>A21A59D10</t>
  </si>
  <si>
    <t>A21A59D11</t>
  </si>
  <si>
    <t>A21A59D12</t>
  </si>
  <si>
    <t>Fixed rate instrument 60</t>
  </si>
  <si>
    <t>4B.60</t>
  </si>
  <si>
    <t>A21A60D13</t>
  </si>
  <si>
    <t>A21A60D14</t>
  </si>
  <si>
    <t>A21A60D15</t>
  </si>
  <si>
    <t>A21A60D16</t>
  </si>
  <si>
    <t>A21A60D17</t>
  </si>
  <si>
    <t>A21A60D18</t>
  </si>
  <si>
    <t>A21A60D19</t>
  </si>
  <si>
    <t>A21A60D01</t>
  </si>
  <si>
    <t>A21A60D02</t>
  </si>
  <si>
    <t>APP20A60D21</t>
  </si>
  <si>
    <t>A21A60D03</t>
  </si>
  <si>
    <t>A21A60D04</t>
  </si>
  <si>
    <t>A21A60D20</t>
  </si>
  <si>
    <t>A21A60D07</t>
  </si>
  <si>
    <t>A21A60D08</t>
  </si>
  <si>
    <t>A21A60D09</t>
  </si>
  <si>
    <t>A21A60D10</t>
  </si>
  <si>
    <t>A21A60D11</t>
  </si>
  <si>
    <t>A21A60D12</t>
  </si>
  <si>
    <t>Fixed rate instrument 61</t>
  </si>
  <si>
    <t>4B.61</t>
  </si>
  <si>
    <t>A21A61D13</t>
  </si>
  <si>
    <t>A21A61D14</t>
  </si>
  <si>
    <t>A21A61D15</t>
  </si>
  <si>
    <t>A21A61D16</t>
  </si>
  <si>
    <t>A21A61D17</t>
  </si>
  <si>
    <t>A21A61D18</t>
  </si>
  <si>
    <t>A21A61D19</t>
  </si>
  <si>
    <t>A21A61D01</t>
  </si>
  <si>
    <t>A21A61D02</t>
  </si>
  <si>
    <t>APP20A61D21</t>
  </si>
  <si>
    <t>A21A61D03</t>
  </si>
  <si>
    <t>A21A61D04</t>
  </si>
  <si>
    <t>A21A61D20</t>
  </si>
  <si>
    <t>A21A61D07</t>
  </si>
  <si>
    <t>A21A61D08</t>
  </si>
  <si>
    <t>A21A61D09</t>
  </si>
  <si>
    <t>A21A61D10</t>
  </si>
  <si>
    <t>A21A61D11</t>
  </si>
  <si>
    <t>A21A61D12</t>
  </si>
  <si>
    <t>Fixed rate instrument 62</t>
  </si>
  <si>
    <t>4B.62</t>
  </si>
  <si>
    <t>A21A62D13</t>
  </si>
  <si>
    <t>A21A62D14</t>
  </si>
  <si>
    <t>A21A62D15</t>
  </si>
  <si>
    <t>A21A62D16</t>
  </si>
  <si>
    <t>A21A62D17</t>
  </si>
  <si>
    <t>A21A62D18</t>
  </si>
  <si>
    <t>A21A62D19</t>
  </si>
  <si>
    <t>A21A62D01</t>
  </si>
  <si>
    <t>A21A62D02</t>
  </si>
  <si>
    <t>APP20A62D21</t>
  </si>
  <si>
    <t>A21A62D03</t>
  </si>
  <si>
    <t>A21A62D04</t>
  </si>
  <si>
    <t>A21A62D20</t>
  </si>
  <si>
    <t>A21A62D07</t>
  </si>
  <si>
    <t>A21A62D08</t>
  </si>
  <si>
    <t>A21A62D09</t>
  </si>
  <si>
    <t>A21A62D10</t>
  </si>
  <si>
    <t>A21A62D11</t>
  </si>
  <si>
    <t>A21A62D12</t>
  </si>
  <si>
    <t>Fixed rate instrument 63</t>
  </si>
  <si>
    <t>4B.63</t>
  </si>
  <si>
    <t>A21A63D13</t>
  </si>
  <si>
    <t>A21A63D14</t>
  </si>
  <si>
    <t>A21A63D15</t>
  </si>
  <si>
    <t>A21A63D16</t>
  </si>
  <si>
    <t>A21A63D17</t>
  </si>
  <si>
    <t>A21A63D18</t>
  </si>
  <si>
    <t>A21A63D19</t>
  </si>
  <si>
    <t>A21A63D01</t>
  </si>
  <si>
    <t>A21A63D02</t>
  </si>
  <si>
    <t>APP20A63D21</t>
  </si>
  <si>
    <t>A21A63D03</t>
  </si>
  <si>
    <t>A21A63D04</t>
  </si>
  <si>
    <t>A21A63D20</t>
  </si>
  <si>
    <t>A21A63D07</t>
  </si>
  <si>
    <t>A21A63D08</t>
  </si>
  <si>
    <t>A21A63D09</t>
  </si>
  <si>
    <t>A21A63D10</t>
  </si>
  <si>
    <t>A21A63D11</t>
  </si>
  <si>
    <t>A21A63D12</t>
  </si>
  <si>
    <t>Fixed rate instrument 64</t>
  </si>
  <si>
    <t>4B.64</t>
  </si>
  <si>
    <t>A21A64D13</t>
  </si>
  <si>
    <t>A21A64D14</t>
  </si>
  <si>
    <t>A21A64D15</t>
  </si>
  <si>
    <t>A21A64D16</t>
  </si>
  <si>
    <t>A21A64D17</t>
  </si>
  <si>
    <t>A21A64D18</t>
  </si>
  <si>
    <t>A21A64D19</t>
  </si>
  <si>
    <t>A21A64D01</t>
  </si>
  <si>
    <t>A21A64D02</t>
  </si>
  <si>
    <t>APP20A64D21</t>
  </si>
  <si>
    <t>A21A64D03</t>
  </si>
  <si>
    <t>A21A64D04</t>
  </si>
  <si>
    <t>A21A64D20</t>
  </si>
  <si>
    <t>A21A64D07</t>
  </si>
  <si>
    <t>A21A64D08</t>
  </si>
  <si>
    <t>A21A64D09</t>
  </si>
  <si>
    <t>A21A64D10</t>
  </si>
  <si>
    <t>A21A64D11</t>
  </si>
  <si>
    <t>A21A64D12</t>
  </si>
  <si>
    <t>Fixed rate instrument 65</t>
  </si>
  <si>
    <t>4B.65</t>
  </si>
  <si>
    <t>A21A65D13</t>
  </si>
  <si>
    <t>A21A65D14</t>
  </si>
  <si>
    <t>A21A65D15</t>
  </si>
  <si>
    <t>A21A65D16</t>
  </si>
  <si>
    <t>A21A65D17</t>
  </si>
  <si>
    <t>A21A65D18</t>
  </si>
  <si>
    <t>A21A65D19</t>
  </si>
  <si>
    <t>A21A65D01</t>
  </si>
  <si>
    <t>A21A65D02</t>
  </si>
  <si>
    <t>APP20A65D21</t>
  </si>
  <si>
    <t>A21A65D03</t>
  </si>
  <si>
    <t>A21A65D04</t>
  </si>
  <si>
    <t>A21A65D20</t>
  </si>
  <si>
    <t>A21A65D07</t>
  </si>
  <si>
    <t>A21A65D08</t>
  </si>
  <si>
    <t>A21A65D09</t>
  </si>
  <si>
    <t>A21A65D10</t>
  </si>
  <si>
    <t>A21A65D11</t>
  </si>
  <si>
    <t>A21A65D12</t>
  </si>
  <si>
    <t>Fixed rate instrument 66</t>
  </si>
  <si>
    <t>4B.66</t>
  </si>
  <si>
    <t>A21A66D13</t>
  </si>
  <si>
    <t>A21A66D14</t>
  </si>
  <si>
    <t>A21A66D15</t>
  </si>
  <si>
    <t>A21A66D16</t>
  </si>
  <si>
    <t>A21A66D17</t>
  </si>
  <si>
    <t>A21A66D18</t>
  </si>
  <si>
    <t>A21A66D19</t>
  </si>
  <si>
    <t>A21A66D01</t>
  </si>
  <si>
    <t>A21A66D02</t>
  </si>
  <si>
    <t>APP20A66D21</t>
  </si>
  <si>
    <t>A21A66D03</t>
  </si>
  <si>
    <t>A21A66D04</t>
  </si>
  <si>
    <t>A21A66D20</t>
  </si>
  <si>
    <t>A21A66D07</t>
  </si>
  <si>
    <t>A21A66D08</t>
  </si>
  <si>
    <t>A21A66D09</t>
  </si>
  <si>
    <t>A21A66D10</t>
  </si>
  <si>
    <t>A21A66D11</t>
  </si>
  <si>
    <t>A21A66D12</t>
  </si>
  <si>
    <t>Fixed rate instrument 67</t>
  </si>
  <si>
    <t>4B.67</t>
  </si>
  <si>
    <t>A21A67D13</t>
  </si>
  <si>
    <t>A21A67D14</t>
  </si>
  <si>
    <t>A21A67D15</t>
  </si>
  <si>
    <t>A21A67D16</t>
  </si>
  <si>
    <t>A21A67D17</t>
  </si>
  <si>
    <t>A21A67D18</t>
  </si>
  <si>
    <t>A21A67D19</t>
  </si>
  <si>
    <t>A21A67D01</t>
  </si>
  <si>
    <t>A21A67D02</t>
  </si>
  <si>
    <t>APP20A67D21</t>
  </si>
  <si>
    <t>A21A67D03</t>
  </si>
  <si>
    <t>A21A67D04</t>
  </si>
  <si>
    <t>A21A67D20</t>
  </si>
  <si>
    <t>A21A67D07</t>
  </si>
  <si>
    <t>A21A67D08</t>
  </si>
  <si>
    <t>A21A67D09</t>
  </si>
  <si>
    <t>A21A67D10</t>
  </si>
  <si>
    <t>A21A67D11</t>
  </si>
  <si>
    <t>A21A67D12</t>
  </si>
  <si>
    <t>Fixed rate instrument 68</t>
  </si>
  <si>
    <t>4B.68</t>
  </si>
  <si>
    <t>A21A68D13</t>
  </si>
  <si>
    <t>A21A68D14</t>
  </si>
  <si>
    <t>A21A68D15</t>
  </si>
  <si>
    <t>A21A68D16</t>
  </si>
  <si>
    <t>A21A68D17</t>
  </si>
  <si>
    <t>A21A68D18</t>
  </si>
  <si>
    <t>A21A68D19</t>
  </si>
  <si>
    <t>A21A68D01</t>
  </si>
  <si>
    <t>A21A68D02</t>
  </si>
  <si>
    <t>APP20A68D21</t>
  </si>
  <si>
    <t>A21A68D03</t>
  </si>
  <si>
    <t>A21A68D04</t>
  </si>
  <si>
    <t>A21A68D20</t>
  </si>
  <si>
    <t>A21A68D07</t>
  </si>
  <si>
    <t>A21A68D08</t>
  </si>
  <si>
    <t>A21A68D09</t>
  </si>
  <si>
    <t>A21A68D10</t>
  </si>
  <si>
    <t>A21A68D11</t>
  </si>
  <si>
    <t>A21A68D12</t>
  </si>
  <si>
    <t>Fixed rate instrument 69</t>
  </si>
  <si>
    <t>4B.69</t>
  </si>
  <si>
    <t>A21A69D13</t>
  </si>
  <si>
    <t>A21A69D14</t>
  </si>
  <si>
    <t>A21A69D15</t>
  </si>
  <si>
    <t>A21A69D16</t>
  </si>
  <si>
    <t>A21A69D17</t>
  </si>
  <si>
    <t>A21A69D18</t>
  </si>
  <si>
    <t>A21A69D19</t>
  </si>
  <si>
    <t>A21A69D01</t>
  </si>
  <si>
    <t>A21A69D02</t>
  </si>
  <si>
    <t>APP20A69D21</t>
  </si>
  <si>
    <t>A21A69D03</t>
  </si>
  <si>
    <t>A21A69D04</t>
  </si>
  <si>
    <t>A21A69D20</t>
  </si>
  <si>
    <t>A21A69D07</t>
  </si>
  <si>
    <t>A21A69D08</t>
  </si>
  <si>
    <t>A21A69D09</t>
  </si>
  <si>
    <t>A21A69D10</t>
  </si>
  <si>
    <t>A21A69D11</t>
  </si>
  <si>
    <t>A21A69D12</t>
  </si>
  <si>
    <t>Fixed rate instrument 70</t>
  </si>
  <si>
    <t>4B.70</t>
  </si>
  <si>
    <t>A21A70D13</t>
  </si>
  <si>
    <t>A21A70D14</t>
  </si>
  <si>
    <t>A21A70D15</t>
  </si>
  <si>
    <t>A21A70D16</t>
  </si>
  <si>
    <t>A21A70D17</t>
  </si>
  <si>
    <t>A21A70D18</t>
  </si>
  <si>
    <t>A21A70D19</t>
  </si>
  <si>
    <t>A21A70D01</t>
  </si>
  <si>
    <t>A21A70D02</t>
  </si>
  <si>
    <t>APP20A70D21</t>
  </si>
  <si>
    <t>A21A70D03</t>
  </si>
  <si>
    <t>A21A70D04</t>
  </si>
  <si>
    <t>A21A70D20</t>
  </si>
  <si>
    <t>A21A70D07</t>
  </si>
  <si>
    <t>A21A70D08</t>
  </si>
  <si>
    <t>A21A70D09</t>
  </si>
  <si>
    <t>A21A70D10</t>
  </si>
  <si>
    <t>A21A70D11</t>
  </si>
  <si>
    <t>A21A70D12</t>
  </si>
  <si>
    <t>Fixed rate instrument 71</t>
  </si>
  <si>
    <t>4B.71</t>
  </si>
  <si>
    <t>A21A71D13</t>
  </si>
  <si>
    <t>A21A71D14</t>
  </si>
  <si>
    <t>A21A71D15</t>
  </si>
  <si>
    <t>A21A71D16</t>
  </si>
  <si>
    <t>A21A71D17</t>
  </si>
  <si>
    <t>A21A71D18</t>
  </si>
  <si>
    <t>A21A71D19</t>
  </si>
  <si>
    <t>A21A71D01</t>
  </si>
  <si>
    <t>A21A71D02</t>
  </si>
  <si>
    <t>APP20A71D21</t>
  </si>
  <si>
    <t>A21A71D03</t>
  </si>
  <si>
    <t>A21A71D04</t>
  </si>
  <si>
    <t>A21A71D20</t>
  </si>
  <si>
    <t>A21A71D07</t>
  </si>
  <si>
    <t>A21A71D08</t>
  </si>
  <si>
    <t>A21A71D09</t>
  </si>
  <si>
    <t>A21A71D10</t>
  </si>
  <si>
    <t>A21A71D11</t>
  </si>
  <si>
    <t>A21A71D12</t>
  </si>
  <si>
    <t>Fixed rate instrument 72</t>
  </si>
  <si>
    <t>4B.72</t>
  </si>
  <si>
    <t>A21A72D13</t>
  </si>
  <si>
    <t>A21A72D14</t>
  </si>
  <si>
    <t>A21A72D15</t>
  </si>
  <si>
    <t>A21A72D16</t>
  </si>
  <si>
    <t>A21A72D17</t>
  </si>
  <si>
    <t>A21A72D18</t>
  </si>
  <si>
    <t>A21A72D19</t>
  </si>
  <si>
    <t>A21A72D01</t>
  </si>
  <si>
    <t>A21A72D02</t>
  </si>
  <si>
    <t>APP20A72D21</t>
  </si>
  <si>
    <t>A21A72D03</t>
  </si>
  <si>
    <t>A21A72D04</t>
  </si>
  <si>
    <t>A21A72D20</t>
  </si>
  <si>
    <t>A21A72D07</t>
  </si>
  <si>
    <t>A21A72D08</t>
  </si>
  <si>
    <t>A21A72D09</t>
  </si>
  <si>
    <t>A21A72D10</t>
  </si>
  <si>
    <t>A21A72D11</t>
  </si>
  <si>
    <t>A21A72D12</t>
  </si>
  <si>
    <t>Fixed rate instrument 73</t>
  </si>
  <si>
    <t>4B.73</t>
  </si>
  <si>
    <t>A21A73D13</t>
  </si>
  <si>
    <t>A21A73D14</t>
  </si>
  <si>
    <t>A21A73D15</t>
  </si>
  <si>
    <t>A21A73D16</t>
  </si>
  <si>
    <t>A21A73D17</t>
  </si>
  <si>
    <t>A21A73D18</t>
  </si>
  <si>
    <t>A21A73D19</t>
  </si>
  <si>
    <t>A21A73D01</t>
  </si>
  <si>
    <t>A21A73D02</t>
  </si>
  <si>
    <t>APP20A73D21</t>
  </si>
  <si>
    <t>A21A73D03</t>
  </si>
  <si>
    <t>A21A73D04</t>
  </si>
  <si>
    <t>A21A73D20</t>
  </si>
  <si>
    <t>A21A73D07</t>
  </si>
  <si>
    <t>A21A73D08</t>
  </si>
  <si>
    <t>A21A73D09</t>
  </si>
  <si>
    <t>A21A73D10</t>
  </si>
  <si>
    <t>A21A73D11</t>
  </si>
  <si>
    <t>A21A73D12</t>
  </si>
  <si>
    <t>Fixed rate instrument 74</t>
  </si>
  <si>
    <t>4B.74</t>
  </si>
  <si>
    <t>A21A74D13</t>
  </si>
  <si>
    <t>A21A74D14</t>
  </si>
  <si>
    <t>A21A74D15</t>
  </si>
  <si>
    <t>A21A74D16</t>
  </si>
  <si>
    <t>A21A74D17</t>
  </si>
  <si>
    <t>A21A74D18</t>
  </si>
  <si>
    <t>A21A74D19</t>
  </si>
  <si>
    <t>A21A74D01</t>
  </si>
  <si>
    <t>A21A74D02</t>
  </si>
  <si>
    <t>APP20A74D21</t>
  </si>
  <si>
    <t>A21A74D03</t>
  </si>
  <si>
    <t>A21A74D04</t>
  </si>
  <si>
    <t>A21A74D20</t>
  </si>
  <si>
    <t>A21A74D07</t>
  </si>
  <si>
    <t>A21A74D08</t>
  </si>
  <si>
    <t>A21A74D09</t>
  </si>
  <si>
    <t>A21A74D10</t>
  </si>
  <si>
    <t>A21A74D11</t>
  </si>
  <si>
    <t>A21A74D12</t>
  </si>
  <si>
    <t>Fixed rate instrument 75</t>
  </si>
  <si>
    <t>4B.75</t>
  </si>
  <si>
    <t>A21A75D13</t>
  </si>
  <si>
    <t>A21A75D14</t>
  </si>
  <si>
    <t>A21A75D15</t>
  </si>
  <si>
    <t>A21A75D16</t>
  </si>
  <si>
    <t>A21A75D17</t>
  </si>
  <si>
    <t>A21A75D18</t>
  </si>
  <si>
    <t>A21A75D19</t>
  </si>
  <si>
    <t>A21A75D01</t>
  </si>
  <si>
    <t>A21A75D02</t>
  </si>
  <si>
    <t>APP20A75D21</t>
  </si>
  <si>
    <t>A21A75D03</t>
  </si>
  <si>
    <t>A21A75D04</t>
  </si>
  <si>
    <t>A21A75D20</t>
  </si>
  <si>
    <t>A21A75D07</t>
  </si>
  <si>
    <t>A21A75D08</t>
  </si>
  <si>
    <t>A21A75D09</t>
  </si>
  <si>
    <t>A21A75D10</t>
  </si>
  <si>
    <t>A21A75D11</t>
  </si>
  <si>
    <t>A21A75D12</t>
  </si>
  <si>
    <t>Fixed rate instrument 76</t>
  </si>
  <si>
    <t>4B.76</t>
  </si>
  <si>
    <t>A21A76D13</t>
  </si>
  <si>
    <t>A21A76D14</t>
  </si>
  <si>
    <t>A21A76D15</t>
  </si>
  <si>
    <t>A21A76D16</t>
  </si>
  <si>
    <t>A21A76D17</t>
  </si>
  <si>
    <t>A21A76D18</t>
  </si>
  <si>
    <t>A21A76D19</t>
  </si>
  <si>
    <t>A21A76D01</t>
  </si>
  <si>
    <t>A21A76D02</t>
  </si>
  <si>
    <t>APP20A76D21</t>
  </si>
  <si>
    <t>A21A76D03</t>
  </si>
  <si>
    <t>A21A76D04</t>
  </si>
  <si>
    <t>A21A76D20</t>
  </si>
  <si>
    <t>A21A76D07</t>
  </si>
  <si>
    <t>A21A76D08</t>
  </si>
  <si>
    <t>A21A76D09</t>
  </si>
  <si>
    <t>A21A76D10</t>
  </si>
  <si>
    <t>A21A76D11</t>
  </si>
  <si>
    <t>A21A76D12</t>
  </si>
  <si>
    <t>Fixed rate instrument 77</t>
  </si>
  <si>
    <t>4B.77</t>
  </si>
  <si>
    <t>A21A77D13</t>
  </si>
  <si>
    <t>A21A77D14</t>
  </si>
  <si>
    <t>A21A77D15</t>
  </si>
  <si>
    <t>A21A77D16</t>
  </si>
  <si>
    <t>A21A77D17</t>
  </si>
  <si>
    <t>A21A77D18</t>
  </si>
  <si>
    <t>A21A77D19</t>
  </si>
  <si>
    <t>A21A77D01</t>
  </si>
  <si>
    <t>A21A77D02</t>
  </si>
  <si>
    <t>APP20A77D21</t>
  </si>
  <si>
    <t>A21A77D03</t>
  </si>
  <si>
    <t>A21A77D04</t>
  </si>
  <si>
    <t>A21A77D20</t>
  </si>
  <si>
    <t>A21A77D07</t>
  </si>
  <si>
    <t>A21A77D08</t>
  </si>
  <si>
    <t>A21A77D09</t>
  </si>
  <si>
    <t>A21A77D10</t>
  </si>
  <si>
    <t>A21A77D11</t>
  </si>
  <si>
    <t>A21A77D12</t>
  </si>
  <si>
    <t>Fixed rate instrument 78</t>
  </si>
  <si>
    <t>4B.78</t>
  </si>
  <si>
    <t>A21A78D13</t>
  </si>
  <si>
    <t>A21A78D14</t>
  </si>
  <si>
    <t>A21A78D15</t>
  </si>
  <si>
    <t>A21A78D16</t>
  </si>
  <si>
    <t>A21A78D17</t>
  </si>
  <si>
    <t>A21A78D18</t>
  </si>
  <si>
    <t>A21A78D19</t>
  </si>
  <si>
    <t>A21A78D01</t>
  </si>
  <si>
    <t>A21A78D02</t>
  </si>
  <si>
    <t>APP20A78D21</t>
  </si>
  <si>
    <t>A21A78D03</t>
  </si>
  <si>
    <t>A21A78D04</t>
  </si>
  <si>
    <t>A21A78D20</t>
  </si>
  <si>
    <t>A21A78D07</t>
  </si>
  <si>
    <t>A21A78D08</t>
  </si>
  <si>
    <t>A21A78D09</t>
  </si>
  <si>
    <t>A21A78D10</t>
  </si>
  <si>
    <t>A21A78D11</t>
  </si>
  <si>
    <t>A21A78D12</t>
  </si>
  <si>
    <t>Fixed rate instrument 79</t>
  </si>
  <si>
    <t>4B.79</t>
  </si>
  <si>
    <t>A21A79D13</t>
  </si>
  <si>
    <t>A21A79D14</t>
  </si>
  <si>
    <t>A21A79D15</t>
  </si>
  <si>
    <t>A21A79D16</t>
  </si>
  <si>
    <t>A21A79D17</t>
  </si>
  <si>
    <t>A21A79D18</t>
  </si>
  <si>
    <t>A21A79D19</t>
  </si>
  <si>
    <t>A21A79D01</t>
  </si>
  <si>
    <t>A21A79D02</t>
  </si>
  <si>
    <t>APP20A79D21</t>
  </si>
  <si>
    <t>A21A79D03</t>
  </si>
  <si>
    <t>A21A79D04</t>
  </si>
  <si>
    <t>A21A79D20</t>
  </si>
  <si>
    <t>A21A79D07</t>
  </si>
  <si>
    <t>A21A79D08</t>
  </si>
  <si>
    <t>A21A79D09</t>
  </si>
  <si>
    <t>A21A79D10</t>
  </si>
  <si>
    <t>A21A79D11</t>
  </si>
  <si>
    <t>A21A79D12</t>
  </si>
  <si>
    <t>Fixed rate instrument 80</t>
  </si>
  <si>
    <t>4B.80</t>
  </si>
  <si>
    <t>A21A80D13</t>
  </si>
  <si>
    <t>A21A80D14</t>
  </si>
  <si>
    <t>A21A80D15</t>
  </si>
  <si>
    <t>A21A80D16</t>
  </si>
  <si>
    <t>A21A80D17</t>
  </si>
  <si>
    <t>A21A80D18</t>
  </si>
  <si>
    <t>A21A80D19</t>
  </si>
  <si>
    <t>A21A80D01</t>
  </si>
  <si>
    <t>A21A80D02</t>
  </si>
  <si>
    <t>APP20A80D21</t>
  </si>
  <si>
    <t>A21A80D03</t>
  </si>
  <si>
    <t>A21A80D04</t>
  </si>
  <si>
    <t>A21A80D20</t>
  </si>
  <si>
    <t>A21A80D07</t>
  </si>
  <si>
    <t>A21A80D08</t>
  </si>
  <si>
    <t>A21A80D09</t>
  </si>
  <si>
    <t>A21A80D10</t>
  </si>
  <si>
    <t>A21A80D11</t>
  </si>
  <si>
    <t>A21A80D12</t>
  </si>
  <si>
    <t>Fixed rate instrument 81</t>
  </si>
  <si>
    <t>4B.81</t>
  </si>
  <si>
    <t>A21A81D13</t>
  </si>
  <si>
    <t>A21A81D14</t>
  </si>
  <si>
    <t>A21A81D15</t>
  </si>
  <si>
    <t>A21A81D16</t>
  </si>
  <si>
    <t>A21A81D17</t>
  </si>
  <si>
    <t>A21A81D18</t>
  </si>
  <si>
    <t>A21A81D19</t>
  </si>
  <si>
    <t>A21A81D01</t>
  </si>
  <si>
    <t>A21A81D02</t>
  </si>
  <si>
    <t>APP20A81D21</t>
  </si>
  <si>
    <t>A21A81D03</t>
  </si>
  <si>
    <t>A21A81D04</t>
  </si>
  <si>
    <t>A21A81D20</t>
  </si>
  <si>
    <t>A21A81D07</t>
  </si>
  <si>
    <t>A21A81D08</t>
  </si>
  <si>
    <t>A21A81D09</t>
  </si>
  <si>
    <t>A21A81D10</t>
  </si>
  <si>
    <t>A21A81D11</t>
  </si>
  <si>
    <t>A21A81D12</t>
  </si>
  <si>
    <t>Fixed rate instrument 82</t>
  </si>
  <si>
    <t>4B.82</t>
  </si>
  <si>
    <t>A21A82D13</t>
  </si>
  <si>
    <t>A21A82D14</t>
  </si>
  <si>
    <t>A21A82D15</t>
  </si>
  <si>
    <t>A21A82D16</t>
  </si>
  <si>
    <t>A21A82D17</t>
  </si>
  <si>
    <t>A21A82D18</t>
  </si>
  <si>
    <t>A21A82D19</t>
  </si>
  <si>
    <t>A21A82D01</t>
  </si>
  <si>
    <t>A21A82D02</t>
  </si>
  <si>
    <t>APP20A82D21</t>
  </si>
  <si>
    <t>A21A82D03</t>
  </si>
  <si>
    <t>A21A82D04</t>
  </si>
  <si>
    <t>A21A82D20</t>
  </si>
  <si>
    <t>A21A82D07</t>
  </si>
  <si>
    <t>A21A82D08</t>
  </si>
  <si>
    <t>A21A82D09</t>
  </si>
  <si>
    <t>A21A82D10</t>
  </si>
  <si>
    <t>A21A82D11</t>
  </si>
  <si>
    <t>A21A82D12</t>
  </si>
  <si>
    <t>Fixed rate instrument 83</t>
  </si>
  <si>
    <t>4B.83</t>
  </si>
  <si>
    <t>A21A83D13</t>
  </si>
  <si>
    <t>A21A83D14</t>
  </si>
  <si>
    <t>A21A83D15</t>
  </si>
  <si>
    <t>A21A83D16</t>
  </si>
  <si>
    <t>A21A83D17</t>
  </si>
  <si>
    <t>A21A83D18</t>
  </si>
  <si>
    <t>A21A83D19</t>
  </si>
  <si>
    <t>A21A83D01</t>
  </si>
  <si>
    <t>A21A83D02</t>
  </si>
  <si>
    <t>APP20A83D21</t>
  </si>
  <si>
    <t>A21A83D03</t>
  </si>
  <si>
    <t>A21A83D04</t>
  </si>
  <si>
    <t>A21A83D20</t>
  </si>
  <si>
    <t>A21A83D07</t>
  </si>
  <si>
    <t>A21A83D08</t>
  </si>
  <si>
    <t>A21A83D09</t>
  </si>
  <si>
    <t>A21A83D10</t>
  </si>
  <si>
    <t>A21A83D11</t>
  </si>
  <si>
    <t>A21A83D12</t>
  </si>
  <si>
    <t>Fixed rate instrument 84</t>
  </si>
  <si>
    <t>4B.84</t>
  </si>
  <si>
    <t>A21A84D13</t>
  </si>
  <si>
    <t>A21A84D14</t>
  </si>
  <si>
    <t>A21A84D15</t>
  </si>
  <si>
    <t>A21A84D16</t>
  </si>
  <si>
    <t>A21A84D17</t>
  </si>
  <si>
    <t>A21A84D18</t>
  </si>
  <si>
    <t>A21A84D19</t>
  </si>
  <si>
    <t>A21A84D01</t>
  </si>
  <si>
    <t>A21A84D02</t>
  </si>
  <si>
    <t>APP20A84D21</t>
  </si>
  <si>
    <t>A21A84D03</t>
  </si>
  <si>
    <t>A21A84D04</t>
  </si>
  <si>
    <t>A21A84D20</t>
  </si>
  <si>
    <t>A21A84D07</t>
  </si>
  <si>
    <t>A21A84D08</t>
  </si>
  <si>
    <t>A21A84D09</t>
  </si>
  <si>
    <t>A21A84D10</t>
  </si>
  <si>
    <t>A21A84D11</t>
  </si>
  <si>
    <t>A21A84D12</t>
  </si>
  <si>
    <t>Fixed rate instrument 85</t>
  </si>
  <si>
    <t>4B.85</t>
  </si>
  <si>
    <t>A21A85D13</t>
  </si>
  <si>
    <t>A21A85D14</t>
  </si>
  <si>
    <t>A21A85D15</t>
  </si>
  <si>
    <t>A21A85D16</t>
  </si>
  <si>
    <t>A21A85D17</t>
  </si>
  <si>
    <t>A21A85D18</t>
  </si>
  <si>
    <t>A21A85D19</t>
  </si>
  <si>
    <t>A21A85D01</t>
  </si>
  <si>
    <t>A21A85D02</t>
  </si>
  <si>
    <t>APP20A85D21</t>
  </si>
  <si>
    <t>A21A85D03</t>
  </si>
  <si>
    <t>A21A85D04</t>
  </si>
  <si>
    <t>A21A85D20</t>
  </si>
  <si>
    <t>A21A85D07</t>
  </si>
  <si>
    <t>A21A85D08</t>
  </si>
  <si>
    <t>A21A85D09</t>
  </si>
  <si>
    <t>A21A85D10</t>
  </si>
  <si>
    <t>A21A85D11</t>
  </si>
  <si>
    <t>A21A85D12</t>
  </si>
  <si>
    <t>Fixed rate instrument 86</t>
  </si>
  <si>
    <t>4B.86</t>
  </si>
  <si>
    <t>A21A86D13</t>
  </si>
  <si>
    <t>A21A86D14</t>
  </si>
  <si>
    <t>A21A86D15</t>
  </si>
  <si>
    <t>A21A86D16</t>
  </si>
  <si>
    <t>A21A86D17</t>
  </si>
  <si>
    <t>A21A86D18</t>
  </si>
  <si>
    <t>A21A86D19</t>
  </si>
  <si>
    <t>A21A86D01</t>
  </si>
  <si>
    <t>A21A86D02</t>
  </si>
  <si>
    <t>APP20A86D21</t>
  </si>
  <si>
    <t>A21A86D03</t>
  </si>
  <si>
    <t>A21A86D04</t>
  </si>
  <si>
    <t>A21A86D20</t>
  </si>
  <si>
    <t>A21A86D07</t>
  </si>
  <si>
    <t>A21A86D08</t>
  </si>
  <si>
    <t>A21A86D09</t>
  </si>
  <si>
    <t>A21A86D10</t>
  </si>
  <si>
    <t>A21A86D11</t>
  </si>
  <si>
    <t>A21A86D12</t>
  </si>
  <si>
    <t>Fixed rate instrument 87</t>
  </si>
  <si>
    <t>4B.87</t>
  </si>
  <si>
    <t>A21A87D13</t>
  </si>
  <si>
    <t>A21A87D14</t>
  </si>
  <si>
    <t>A21A87D15</t>
  </si>
  <si>
    <t>A21A87D16</t>
  </si>
  <si>
    <t>A21A87D17</t>
  </si>
  <si>
    <t>A21A87D18</t>
  </si>
  <si>
    <t>A21A87D19</t>
  </si>
  <si>
    <t>A21A87D01</t>
  </si>
  <si>
    <t>A21A87D02</t>
  </si>
  <si>
    <t>APP20A87D21</t>
  </si>
  <si>
    <t>A21A87D03</t>
  </si>
  <si>
    <t>A21A87D04</t>
  </si>
  <si>
    <t>A21A87D20</t>
  </si>
  <si>
    <t>A21A87D07</t>
  </si>
  <si>
    <t>A21A87D08</t>
  </si>
  <si>
    <t>A21A87D09</t>
  </si>
  <si>
    <t>A21A87D10</t>
  </si>
  <si>
    <t>A21A87D11</t>
  </si>
  <si>
    <t>A21A87D12</t>
  </si>
  <si>
    <t>Fixed rate instrument 88</t>
  </si>
  <si>
    <t>4B.88</t>
  </si>
  <si>
    <t>A21A88D13</t>
  </si>
  <si>
    <t>A21A88D14</t>
  </si>
  <si>
    <t>A21A88D15</t>
  </si>
  <si>
    <t>A21A88D16</t>
  </si>
  <si>
    <t>A21A88D17</t>
  </si>
  <si>
    <t>A21A88D18</t>
  </si>
  <si>
    <t>A21A88D19</t>
  </si>
  <si>
    <t>A21A88D01</t>
  </si>
  <si>
    <t>A21A88D02</t>
  </si>
  <si>
    <t>APP20A88D21</t>
  </si>
  <si>
    <t>A21A88D03</t>
  </si>
  <si>
    <t>A21A88D04</t>
  </si>
  <si>
    <t>A21A88D20</t>
  </si>
  <si>
    <t>A21A88D07</t>
  </si>
  <si>
    <t>A21A88D08</t>
  </si>
  <si>
    <t>A21A88D09</t>
  </si>
  <si>
    <t>A21A88D10</t>
  </si>
  <si>
    <t>A21A88D11</t>
  </si>
  <si>
    <t>A21A88D12</t>
  </si>
  <si>
    <t>Fixed rate instrument 89</t>
  </si>
  <si>
    <t>4B.89</t>
  </si>
  <si>
    <t>A21A89D13</t>
  </si>
  <si>
    <t>A21A89D14</t>
  </si>
  <si>
    <t>A21A89D15</t>
  </si>
  <si>
    <t>A21A89D16</t>
  </si>
  <si>
    <t>A21A89D17</t>
  </si>
  <si>
    <t>A21A89D18</t>
  </si>
  <si>
    <t>A21A89D19</t>
  </si>
  <si>
    <t>A21A89D01</t>
  </si>
  <si>
    <t>A21A89D02</t>
  </si>
  <si>
    <t>APP20A89D21</t>
  </si>
  <si>
    <t>A21A89D03</t>
  </si>
  <si>
    <t>A21A89D04</t>
  </si>
  <si>
    <t>A21A89D20</t>
  </si>
  <si>
    <t>A21A89D07</t>
  </si>
  <si>
    <t>A21A89D08</t>
  </si>
  <si>
    <t>A21A89D09</t>
  </si>
  <si>
    <t>A21A89D10</t>
  </si>
  <si>
    <t>A21A89D11</t>
  </si>
  <si>
    <t>A21A89D12</t>
  </si>
  <si>
    <t>Fixed rate instrument 90</t>
  </si>
  <si>
    <t>4B.90</t>
  </si>
  <si>
    <t>A21A90D13</t>
  </si>
  <si>
    <t>A21A90D14</t>
  </si>
  <si>
    <t>A21A90D15</t>
  </si>
  <si>
    <t>A21A90D16</t>
  </si>
  <si>
    <t>A21A90D17</t>
  </si>
  <si>
    <t>A21A90D18</t>
  </si>
  <si>
    <t>A21A90D19</t>
  </si>
  <si>
    <t>A21A90D01</t>
  </si>
  <si>
    <t>A21A90D02</t>
  </si>
  <si>
    <t>APP20A90D21</t>
  </si>
  <si>
    <t>A21A90D03</t>
  </si>
  <si>
    <t>A21A90D04</t>
  </si>
  <si>
    <t>A21A90D20</t>
  </si>
  <si>
    <t>A21A90D07</t>
  </si>
  <si>
    <t>A21A90D08</t>
  </si>
  <si>
    <t>A21A90D09</t>
  </si>
  <si>
    <t>A21A90D10</t>
  </si>
  <si>
    <t>A21A90D11</t>
  </si>
  <si>
    <t>A21A90D12</t>
  </si>
  <si>
    <t>Fixed rate instrument 91</t>
  </si>
  <si>
    <t>4B.91</t>
  </si>
  <si>
    <t>A21A91D13</t>
  </si>
  <si>
    <t>A21A91D14</t>
  </si>
  <si>
    <t>A21A91D15</t>
  </si>
  <si>
    <t>A21A91D16</t>
  </si>
  <si>
    <t>A21A91D17</t>
  </si>
  <si>
    <t>A21A91D18</t>
  </si>
  <si>
    <t>A21A91D19</t>
  </si>
  <si>
    <t>A21A91D01</t>
  </si>
  <si>
    <t>A21A91D02</t>
  </si>
  <si>
    <t>APP20A91D21</t>
  </si>
  <si>
    <t>A21A91D03</t>
  </si>
  <si>
    <t>A21A91D04</t>
  </si>
  <si>
    <t>A21A91D20</t>
  </si>
  <si>
    <t>A21A91D07</t>
  </si>
  <si>
    <t>A21A91D08</t>
  </si>
  <si>
    <t>A21A91D09</t>
  </si>
  <si>
    <t>A21A91D10</t>
  </si>
  <si>
    <t>A21A91D11</t>
  </si>
  <si>
    <t>A21A91D12</t>
  </si>
  <si>
    <t>Fixed rate instrument 92</t>
  </si>
  <si>
    <t>4B.92</t>
  </si>
  <si>
    <t>A21A92D13</t>
  </si>
  <si>
    <t>A21A92D14</t>
  </si>
  <si>
    <t>A21A92D15</t>
  </si>
  <si>
    <t>A21A92D16</t>
  </si>
  <si>
    <t>A21A92D17</t>
  </si>
  <si>
    <t>A21A92D18</t>
  </si>
  <si>
    <t>A21A92D19</t>
  </si>
  <si>
    <t>A21A92D01</t>
  </si>
  <si>
    <t>A21A92D02</t>
  </si>
  <si>
    <t>APP20A92D21</t>
  </si>
  <si>
    <t>A21A92D03</t>
  </si>
  <si>
    <t>A21A92D04</t>
  </si>
  <si>
    <t>A21A92D20</t>
  </si>
  <si>
    <t>A21A92D07</t>
  </si>
  <si>
    <t>A21A92D08</t>
  </si>
  <si>
    <t>A21A92D09</t>
  </si>
  <si>
    <t>A21A92D10</t>
  </si>
  <si>
    <t>A21A92D11</t>
  </si>
  <si>
    <t>A21A92D12</t>
  </si>
  <si>
    <t>Fixed rate instrument 93</t>
  </si>
  <si>
    <t>4B.93</t>
  </si>
  <si>
    <t>A21A93D13</t>
  </si>
  <si>
    <t>A21A93D14</t>
  </si>
  <si>
    <t>A21A93D15</t>
  </si>
  <si>
    <t>A21A93D16</t>
  </si>
  <si>
    <t>A21A93D17</t>
  </si>
  <si>
    <t>A21A93D18</t>
  </si>
  <si>
    <t>A21A93D19</t>
  </si>
  <si>
    <t>A21A93D01</t>
  </si>
  <si>
    <t>A21A93D02</t>
  </si>
  <si>
    <t>APP20A93D21</t>
  </si>
  <si>
    <t>A21A93D03</t>
  </si>
  <si>
    <t>A21A93D04</t>
  </si>
  <si>
    <t>A21A93D20</t>
  </si>
  <si>
    <t>A21A93D07</t>
  </si>
  <si>
    <t>A21A93D08</t>
  </si>
  <si>
    <t>A21A93D09</t>
  </si>
  <si>
    <t>A21A93D10</t>
  </si>
  <si>
    <t>A21A93D11</t>
  </si>
  <si>
    <t>A21A93D12</t>
  </si>
  <si>
    <t>Fixed rate instrument 94</t>
  </si>
  <si>
    <t>4B.94</t>
  </si>
  <si>
    <t>A21A94D13</t>
  </si>
  <si>
    <t>A21A94D14</t>
  </si>
  <si>
    <t>A21A94D15</t>
  </si>
  <si>
    <t>A21A94D16</t>
  </si>
  <si>
    <t>A21A94D17</t>
  </si>
  <si>
    <t>A21A94D18</t>
  </si>
  <si>
    <t>A21A94D19</t>
  </si>
  <si>
    <t>A21A94D01</t>
  </si>
  <si>
    <t>A21A94D02</t>
  </si>
  <si>
    <t>APP20A94D21</t>
  </si>
  <si>
    <t>A21A94D03</t>
  </si>
  <si>
    <t>A21A94D04</t>
  </si>
  <si>
    <t>A21A94D20</t>
  </si>
  <si>
    <t>A21A94D07</t>
  </si>
  <si>
    <t>A21A94D08</t>
  </si>
  <si>
    <t>A21A94D09</t>
  </si>
  <si>
    <t>A21A94D10</t>
  </si>
  <si>
    <t>A21A94D11</t>
  </si>
  <si>
    <t>A21A94D12</t>
  </si>
  <si>
    <t>Fixed rate instrument 95</t>
  </si>
  <si>
    <t>4B.95</t>
  </si>
  <si>
    <t>A21A95D13</t>
  </si>
  <si>
    <t>A21A95D14</t>
  </si>
  <si>
    <t>A21A95D15</t>
  </si>
  <si>
    <t>A21A95D16</t>
  </si>
  <si>
    <t>A21A95D17</t>
  </si>
  <si>
    <t>A21A95D18</t>
  </si>
  <si>
    <t>A21A95D19</t>
  </si>
  <si>
    <t>A21A95D01</t>
  </si>
  <si>
    <t>A21A95D02</t>
  </si>
  <si>
    <t>APP20A95D21</t>
  </si>
  <si>
    <t>A21A95D03</t>
  </si>
  <si>
    <t>A21A95D04</t>
  </si>
  <si>
    <t>A21A95D20</t>
  </si>
  <si>
    <t>A21A95D07</t>
  </si>
  <si>
    <t>A21A95D08</t>
  </si>
  <si>
    <t>A21A95D09</t>
  </si>
  <si>
    <t>A21A95D10</t>
  </si>
  <si>
    <t>A21A95D11</t>
  </si>
  <si>
    <t>A21A95D12</t>
  </si>
  <si>
    <t>Fixed rate instrument 96</t>
  </si>
  <si>
    <t>4B.96</t>
  </si>
  <si>
    <t>A21A96D13</t>
  </si>
  <si>
    <t>A21A96D14</t>
  </si>
  <si>
    <t>A21A96D15</t>
  </si>
  <si>
    <t>A21A96D16</t>
  </si>
  <si>
    <t>A21A96D17</t>
  </si>
  <si>
    <t>A21A96D18</t>
  </si>
  <si>
    <t>A21A96D19</t>
  </si>
  <si>
    <t>A21A96D01</t>
  </si>
  <si>
    <t>A21A96D02</t>
  </si>
  <si>
    <t>APP20A96D21</t>
  </si>
  <si>
    <t>A21A96D03</t>
  </si>
  <si>
    <t>A21A96D04</t>
  </si>
  <si>
    <t>A21A96D20</t>
  </si>
  <si>
    <t>A21A96D07</t>
  </si>
  <si>
    <t>A21A96D08</t>
  </si>
  <si>
    <t>A21A96D09</t>
  </si>
  <si>
    <t>A21A96D10</t>
  </si>
  <si>
    <t>A21A96D11</t>
  </si>
  <si>
    <t>A21A96D12</t>
  </si>
  <si>
    <t>Fixed rate instrument 97</t>
  </si>
  <si>
    <t>4B.97</t>
  </si>
  <si>
    <t>A21A97D13</t>
  </si>
  <si>
    <t>A21A97D14</t>
  </si>
  <si>
    <t>A21A97D15</t>
  </si>
  <si>
    <t>A21A97D16</t>
  </si>
  <si>
    <t>A21A97D17</t>
  </si>
  <si>
    <t>A21A97D18</t>
  </si>
  <si>
    <t>A21A97D19</t>
  </si>
  <si>
    <t>A21A97D01</t>
  </si>
  <si>
    <t>A21A97D02</t>
  </si>
  <si>
    <t>APP20A97D21</t>
  </si>
  <si>
    <t>A21A97D03</t>
  </si>
  <si>
    <t>A21A97D04</t>
  </si>
  <si>
    <t>A21A97D20</t>
  </si>
  <si>
    <t>A21A97D07</t>
  </si>
  <si>
    <t>A21A97D08</t>
  </si>
  <si>
    <t>A21A97D09</t>
  </si>
  <si>
    <t>A21A97D10</t>
  </si>
  <si>
    <t>A21A97D11</t>
  </si>
  <si>
    <t>A21A97D12</t>
  </si>
  <si>
    <t>Fixed rate instrument 98</t>
  </si>
  <si>
    <t>4B.98</t>
  </si>
  <si>
    <t>A21A98D13</t>
  </si>
  <si>
    <t>A21A98D14</t>
  </si>
  <si>
    <t>A21A98D15</t>
  </si>
  <si>
    <t>A21A98D16</t>
  </si>
  <si>
    <t>A21A98D17</t>
  </si>
  <si>
    <t>A21A98D18</t>
  </si>
  <si>
    <t>A21A98D19</t>
  </si>
  <si>
    <t>A21A98D01</t>
  </si>
  <si>
    <t>A21A98D02</t>
  </si>
  <si>
    <t>APP20A98D21</t>
  </si>
  <si>
    <t>A21A98D03</t>
  </si>
  <si>
    <t>A21A98D04</t>
  </si>
  <si>
    <t>A21A98D20</t>
  </si>
  <si>
    <t>A21A98D07</t>
  </si>
  <si>
    <t>A21A98D08</t>
  </si>
  <si>
    <t>A21A98D09</t>
  </si>
  <si>
    <t>A21A98D10</t>
  </si>
  <si>
    <t>A21A98D11</t>
  </si>
  <si>
    <t>A21A98D12</t>
  </si>
  <si>
    <t>Fixed rate instrument 99</t>
  </si>
  <si>
    <t>4B.99</t>
  </si>
  <si>
    <t>A21A99D13</t>
  </si>
  <si>
    <t>A21A99D14</t>
  </si>
  <si>
    <t>A21A99D15</t>
  </si>
  <si>
    <t>A21A99D16</t>
  </si>
  <si>
    <t>A21A99D17</t>
  </si>
  <si>
    <t>A21A99D18</t>
  </si>
  <si>
    <t>A21A99D19</t>
  </si>
  <si>
    <t>A21A99D01</t>
  </si>
  <si>
    <t>A21A99D02</t>
  </si>
  <si>
    <t>APP20A99D21</t>
  </si>
  <si>
    <t>A21A99D03</t>
  </si>
  <si>
    <t>A21A99D04</t>
  </si>
  <si>
    <t>A21A99D20</t>
  </si>
  <si>
    <t>A21A99D07</t>
  </si>
  <si>
    <t>A21A99D08</t>
  </si>
  <si>
    <t>A21A99D09</t>
  </si>
  <si>
    <t>A21A99D10</t>
  </si>
  <si>
    <t>A21A99D11</t>
  </si>
  <si>
    <t>A21A99D12</t>
  </si>
  <si>
    <t>Fixed rate instrument 100</t>
  </si>
  <si>
    <t>4B.100</t>
  </si>
  <si>
    <t>A21A100D13</t>
  </si>
  <si>
    <t>A21A100D14</t>
  </si>
  <si>
    <t>A21A100D15</t>
  </si>
  <si>
    <t>A21A100D16</t>
  </si>
  <si>
    <t>A21A100D17</t>
  </si>
  <si>
    <t>A21A100D18</t>
  </si>
  <si>
    <t>A21A100D19</t>
  </si>
  <si>
    <t>A21A100D01</t>
  </si>
  <si>
    <t>A21A100D02</t>
  </si>
  <si>
    <t>APP20A100D21</t>
  </si>
  <si>
    <t>A21A100D03</t>
  </si>
  <si>
    <t>A21A100D04</t>
  </si>
  <si>
    <t>A21A100D20</t>
  </si>
  <si>
    <t>A21A100D07</t>
  </si>
  <si>
    <t>A21A100D08</t>
  </si>
  <si>
    <t>A21A100D09</t>
  </si>
  <si>
    <t>A21A100D10</t>
  </si>
  <si>
    <t>A21A100D11</t>
  </si>
  <si>
    <t>A21A100D12</t>
  </si>
  <si>
    <t>Fixed rate instrument 101</t>
  </si>
  <si>
    <t>4B.101</t>
  </si>
  <si>
    <t>A21A101D13</t>
  </si>
  <si>
    <t>A21A101D14</t>
  </si>
  <si>
    <t>A21A101D15</t>
  </si>
  <si>
    <t>A21A101D16</t>
  </si>
  <si>
    <t>A21A101D17</t>
  </si>
  <si>
    <t>A21A101D18</t>
  </si>
  <si>
    <t>A21A101D19</t>
  </si>
  <si>
    <t>A21A101D01</t>
  </si>
  <si>
    <t>A21A101D02</t>
  </si>
  <si>
    <t>APP20A101D21</t>
  </si>
  <si>
    <t>A21A101D03</t>
  </si>
  <si>
    <t>A21A101D04</t>
  </si>
  <si>
    <t>A21A101D20</t>
  </si>
  <si>
    <t>A21A101D07</t>
  </si>
  <si>
    <t>A21A101D08</t>
  </si>
  <si>
    <t>A21A101D09</t>
  </si>
  <si>
    <t>A21A101D10</t>
  </si>
  <si>
    <t>A21A101D11</t>
  </si>
  <si>
    <t>A21A101D12</t>
  </si>
  <si>
    <t>Fixed rate instrument 102</t>
  </si>
  <si>
    <t>4B.102</t>
  </si>
  <si>
    <t>A21A102D13</t>
  </si>
  <si>
    <t>A21A102D14</t>
  </si>
  <si>
    <t>A21A102D15</t>
  </si>
  <si>
    <t>A21A102D16</t>
  </si>
  <si>
    <t>A21A102D17</t>
  </si>
  <si>
    <t>A21A102D18</t>
  </si>
  <si>
    <t>A21A102D19</t>
  </si>
  <si>
    <t>A21A102D01</t>
  </si>
  <si>
    <t>A21A102D02</t>
  </si>
  <si>
    <t>APP20A102D21</t>
  </si>
  <si>
    <t>A21A102D03</t>
  </si>
  <si>
    <t>A21A102D04</t>
  </si>
  <si>
    <t>A21A102D20</t>
  </si>
  <si>
    <t>A21A102D07</t>
  </si>
  <si>
    <t>A21A102D08</t>
  </si>
  <si>
    <t>A21A102D09</t>
  </si>
  <si>
    <t>A21A102D10</t>
  </si>
  <si>
    <t>A21A102D11</t>
  </si>
  <si>
    <t>A21A102D12</t>
  </si>
  <si>
    <t>Fixed rate instrument 103</t>
  </si>
  <si>
    <t>4B.103</t>
  </si>
  <si>
    <t>A21A103D13</t>
  </si>
  <si>
    <t>A21A103D14</t>
  </si>
  <si>
    <t>A21A103D15</t>
  </si>
  <si>
    <t>A21A103D16</t>
  </si>
  <si>
    <t>A21A103D17</t>
  </si>
  <si>
    <t>A21A103D18</t>
  </si>
  <si>
    <t>A21A103D19</t>
  </si>
  <si>
    <t>A21A103D01</t>
  </si>
  <si>
    <t>A21A103D02</t>
  </si>
  <si>
    <t>APP20A103D21</t>
  </si>
  <si>
    <t>A21A103D03</t>
  </si>
  <si>
    <t>A21A103D04</t>
  </si>
  <si>
    <t>A21A103D20</t>
  </si>
  <si>
    <t>A21A103D07</t>
  </si>
  <si>
    <t>A21A103D08</t>
  </si>
  <si>
    <t>A21A103D09</t>
  </si>
  <si>
    <t>A21A103D10</t>
  </si>
  <si>
    <t>A21A103D11</t>
  </si>
  <si>
    <t>A21A103D12</t>
  </si>
  <si>
    <t>Fixed rate instrument 104</t>
  </si>
  <si>
    <t>4B.104</t>
  </si>
  <si>
    <t>A21A104D13</t>
  </si>
  <si>
    <t>A21A104D14</t>
  </si>
  <si>
    <t>A21A104D15</t>
  </si>
  <si>
    <t>A21A104D16</t>
  </si>
  <si>
    <t>A21A104D17</t>
  </si>
  <si>
    <t>A21A104D18</t>
  </si>
  <si>
    <t>A21A104D19</t>
  </si>
  <si>
    <t>A21A104D01</t>
  </si>
  <si>
    <t>A21A104D02</t>
  </si>
  <si>
    <t>APP20A104D21</t>
  </si>
  <si>
    <t>A21A104D03</t>
  </si>
  <si>
    <t>A21A104D04</t>
  </si>
  <si>
    <t>A21A104D20</t>
  </si>
  <si>
    <t>A21A104D07</t>
  </si>
  <si>
    <t>A21A104D08</t>
  </si>
  <si>
    <t>A21A104D09</t>
  </si>
  <si>
    <t>A21A104D10</t>
  </si>
  <si>
    <t>A21A104D11</t>
  </si>
  <si>
    <t>A21A104D12</t>
  </si>
  <si>
    <t>Fixed rate instrument 105</t>
  </si>
  <si>
    <t>4B.105</t>
  </si>
  <si>
    <t>A21A105D13</t>
  </si>
  <si>
    <t>A21A105D14</t>
  </si>
  <si>
    <t>A21A105D15</t>
  </si>
  <si>
    <t>A21A105D16</t>
  </si>
  <si>
    <t>A21A105D17</t>
  </si>
  <si>
    <t>A21A105D18</t>
  </si>
  <si>
    <t>A21A105D19</t>
  </si>
  <si>
    <t>A21A105D01</t>
  </si>
  <si>
    <t>A21A105D02</t>
  </si>
  <si>
    <t>APP20A105D21</t>
  </si>
  <si>
    <t>A21A105D03</t>
  </si>
  <si>
    <t>A21A105D04</t>
  </si>
  <si>
    <t>A21A105D20</t>
  </si>
  <si>
    <t>A21A105D07</t>
  </si>
  <si>
    <t>A21A105D08</t>
  </si>
  <si>
    <t>A21A105D09</t>
  </si>
  <si>
    <t>A21A105D10</t>
  </si>
  <si>
    <t>A21A105D11</t>
  </si>
  <si>
    <t>A21A105D12</t>
  </si>
  <si>
    <t>Fixed rate instrument 106</t>
  </si>
  <si>
    <t>4B.106</t>
  </si>
  <si>
    <t>A21A106D13</t>
  </si>
  <si>
    <t>A21A106D14</t>
  </si>
  <si>
    <t>A21A106D15</t>
  </si>
  <si>
    <t>A21A106D16</t>
  </si>
  <si>
    <t>A21A106D17</t>
  </si>
  <si>
    <t>A21A106D18</t>
  </si>
  <si>
    <t>A21A106D19</t>
  </si>
  <si>
    <t>A21A106D01</t>
  </si>
  <si>
    <t>A21A106D02</t>
  </si>
  <si>
    <t>APP20A106D21</t>
  </si>
  <si>
    <t>A21A106D03</t>
  </si>
  <si>
    <t>A21A106D04</t>
  </si>
  <si>
    <t>A21A106D20</t>
  </si>
  <si>
    <t>A21A106D07</t>
  </si>
  <si>
    <t>A21A106D08</t>
  </si>
  <si>
    <t>A21A106D09</t>
  </si>
  <si>
    <t>A21A106D10</t>
  </si>
  <si>
    <t>A21A106D11</t>
  </si>
  <si>
    <t>A21A106D12</t>
  </si>
  <si>
    <t>Fixed rate instrument 107</t>
  </si>
  <si>
    <t>4B.107</t>
  </si>
  <si>
    <t>A21A107D13</t>
  </si>
  <si>
    <t>A21A107D14</t>
  </si>
  <si>
    <t>A21A107D15</t>
  </si>
  <si>
    <t>A21A107D16</t>
  </si>
  <si>
    <t>A21A107D17</t>
  </si>
  <si>
    <t>A21A107D18</t>
  </si>
  <si>
    <t>A21A107D19</t>
  </si>
  <si>
    <t>A21A107D01</t>
  </si>
  <si>
    <t>A21A107D02</t>
  </si>
  <si>
    <t>APP20A107D21</t>
  </si>
  <si>
    <t>A21A107D03</t>
  </si>
  <si>
    <t>A21A107D04</t>
  </si>
  <si>
    <t>A21A107D20</t>
  </si>
  <si>
    <t>A21A107D07</t>
  </si>
  <si>
    <t>A21A107D08</t>
  </si>
  <si>
    <t>A21A107D09</t>
  </si>
  <si>
    <t>A21A107D10</t>
  </si>
  <si>
    <t>A21A107D11</t>
  </si>
  <si>
    <t>A21A107D12</t>
  </si>
  <si>
    <t>Fixed rate instrument 108</t>
  </si>
  <si>
    <t>4B.108</t>
  </si>
  <si>
    <t>A21A108D13</t>
  </si>
  <si>
    <t>A21A108D14</t>
  </si>
  <si>
    <t>A21A108D15</t>
  </si>
  <si>
    <t>A21A108D16</t>
  </si>
  <si>
    <t>A21A108D17</t>
  </si>
  <si>
    <t>A21A108D18</t>
  </si>
  <si>
    <t>A21A108D19</t>
  </si>
  <si>
    <t>A21A108D01</t>
  </si>
  <si>
    <t>A21A108D02</t>
  </si>
  <si>
    <t>APP20A108D21</t>
  </si>
  <si>
    <t>A21A108D03</t>
  </si>
  <si>
    <t>A21A108D04</t>
  </si>
  <si>
    <t>A21A108D20</t>
  </si>
  <si>
    <t>A21A108D07</t>
  </si>
  <si>
    <t>A21A108D08</t>
  </si>
  <si>
    <t>A21A108D09</t>
  </si>
  <si>
    <t>A21A108D10</t>
  </si>
  <si>
    <t>A21A108D11</t>
  </si>
  <si>
    <t>A21A108D12</t>
  </si>
  <si>
    <t>Fixed rate instrument 109</t>
  </si>
  <si>
    <t>4B.109</t>
  </si>
  <si>
    <t>A21A109D13</t>
  </si>
  <si>
    <t>A21A109D14</t>
  </si>
  <si>
    <t>A21A109D15</t>
  </si>
  <si>
    <t>A21A109D16</t>
  </si>
  <si>
    <t>A21A109D17</t>
  </si>
  <si>
    <t>A21A109D18</t>
  </si>
  <si>
    <t>A21A109D19</t>
  </si>
  <si>
    <t>A21A109D01</t>
  </si>
  <si>
    <t>A21A109D02</t>
  </si>
  <si>
    <t>APP20A109D21</t>
  </si>
  <si>
    <t>A21A109D03</t>
  </si>
  <si>
    <t>A21A109D04</t>
  </si>
  <si>
    <t>A21A109D20</t>
  </si>
  <si>
    <t>A21A109D07</t>
  </si>
  <si>
    <t>A21A109D08</t>
  </si>
  <si>
    <t>A21A109D09</t>
  </si>
  <si>
    <t>A21A109D10</t>
  </si>
  <si>
    <t>A21A109D11</t>
  </si>
  <si>
    <t>A21A109D12</t>
  </si>
  <si>
    <t>Fixed rate instrument 110</t>
  </si>
  <si>
    <t>4B.110</t>
  </si>
  <si>
    <t>A21A110D13</t>
  </si>
  <si>
    <t>A21A110D14</t>
  </si>
  <si>
    <t>A21A110D15</t>
  </si>
  <si>
    <t>A21A110D16</t>
  </si>
  <si>
    <t>A21A110D17</t>
  </si>
  <si>
    <t>A21A110D18</t>
  </si>
  <si>
    <t>A21A110D19</t>
  </si>
  <si>
    <t>A21A110D01</t>
  </si>
  <si>
    <t>A21A110D02</t>
  </si>
  <si>
    <t>APP20A110D21</t>
  </si>
  <si>
    <t>A21A110D03</t>
  </si>
  <si>
    <t>A21A110D04</t>
  </si>
  <si>
    <t>A21A110D20</t>
  </si>
  <si>
    <t>A21A110D07</t>
  </si>
  <si>
    <t>A21A110D08</t>
  </si>
  <si>
    <t>A21A110D09</t>
  </si>
  <si>
    <t>A21A110D10</t>
  </si>
  <si>
    <t>A21A110D11</t>
  </si>
  <si>
    <t>A21A110D12</t>
  </si>
  <si>
    <t>Fixed rate instrument 111</t>
  </si>
  <si>
    <t>4B.111</t>
  </si>
  <si>
    <t>A21A111D13</t>
  </si>
  <si>
    <t>A21A111D14</t>
  </si>
  <si>
    <t>A21A111D15</t>
  </si>
  <si>
    <t>A21A111D16</t>
  </si>
  <si>
    <t>A21A111D17</t>
  </si>
  <si>
    <t>A21A111D18</t>
  </si>
  <si>
    <t>A21A111D19</t>
  </si>
  <si>
    <t>A21A111D01</t>
  </si>
  <si>
    <t>A21A111D02</t>
  </si>
  <si>
    <t>APP20A111D21</t>
  </si>
  <si>
    <t>A21A111D03</t>
  </si>
  <si>
    <t>A21A111D04</t>
  </si>
  <si>
    <t>A21A111D20</t>
  </si>
  <si>
    <t>A21A111D07</t>
  </si>
  <si>
    <t>A21A111D08</t>
  </si>
  <si>
    <t>A21A111D09</t>
  </si>
  <si>
    <t>A21A111D10</t>
  </si>
  <si>
    <t>A21A111D11</t>
  </si>
  <si>
    <t>A21A111D12</t>
  </si>
  <si>
    <t>Fixed rate instrument 112</t>
  </si>
  <si>
    <t>4B.112</t>
  </si>
  <si>
    <t>A21A112D13</t>
  </si>
  <si>
    <t>A21A112D14</t>
  </si>
  <si>
    <t>A21A112D15</t>
  </si>
  <si>
    <t>A21A112D16</t>
  </si>
  <si>
    <t>A21A112D17</t>
  </si>
  <si>
    <t>A21A112D18</t>
  </si>
  <si>
    <t>A21A112D19</t>
  </si>
  <si>
    <t>A21A112D01</t>
  </si>
  <si>
    <t>A21A112D02</t>
  </si>
  <si>
    <t>APP20A112D21</t>
  </si>
  <si>
    <t>A21A112D03</t>
  </si>
  <si>
    <t>A21A112D04</t>
  </si>
  <si>
    <t>A21A112D20</t>
  </si>
  <si>
    <t>A21A112D07</t>
  </si>
  <si>
    <t>A21A112D08</t>
  </si>
  <si>
    <t>A21A112D09</t>
  </si>
  <si>
    <t>A21A112D10</t>
  </si>
  <si>
    <t>A21A112D11</t>
  </si>
  <si>
    <t>A21A112D12</t>
  </si>
  <si>
    <t>Fixed rate instrument 113</t>
  </si>
  <si>
    <t>4B.113</t>
  </si>
  <si>
    <t>A21A113D13</t>
  </si>
  <si>
    <t>A21A113D14</t>
  </si>
  <si>
    <t>A21A113D15</t>
  </si>
  <si>
    <t>A21A113D16</t>
  </si>
  <si>
    <t>A21A113D17</t>
  </si>
  <si>
    <t>A21A113D18</t>
  </si>
  <si>
    <t>A21A113D19</t>
  </si>
  <si>
    <t>A21A113D01</t>
  </si>
  <si>
    <t>A21A113D02</t>
  </si>
  <si>
    <t>APP20A113D21</t>
  </si>
  <si>
    <t>A21A113D03</t>
  </si>
  <si>
    <t>A21A113D04</t>
  </si>
  <si>
    <t>A21A113D20</t>
  </si>
  <si>
    <t>A21A113D07</t>
  </si>
  <si>
    <t>A21A113D08</t>
  </si>
  <si>
    <t>A21A113D09</t>
  </si>
  <si>
    <t>A21A113D10</t>
  </si>
  <si>
    <t>A21A113D11</t>
  </si>
  <si>
    <t>A21A113D12</t>
  </si>
  <si>
    <t>Fixed rate instrument 114</t>
  </si>
  <si>
    <t>4B.114</t>
  </si>
  <si>
    <t>A21A114D13</t>
  </si>
  <si>
    <t>A21A114D14</t>
  </si>
  <si>
    <t>A21A114D15</t>
  </si>
  <si>
    <t>A21A114D16</t>
  </si>
  <si>
    <t>A21A114D17</t>
  </si>
  <si>
    <t>A21A114D18</t>
  </si>
  <si>
    <t>A21A114D19</t>
  </si>
  <si>
    <t>A21A114D01</t>
  </si>
  <si>
    <t>A21A114D02</t>
  </si>
  <si>
    <t>APP20A114D21</t>
  </si>
  <si>
    <t>A21A114D03</t>
  </si>
  <si>
    <t>A21A114D04</t>
  </si>
  <si>
    <t>A21A114D20</t>
  </si>
  <si>
    <t>A21A114D07</t>
  </si>
  <si>
    <t>A21A114D08</t>
  </si>
  <si>
    <t>A21A114D09</t>
  </si>
  <si>
    <t>A21A114D10</t>
  </si>
  <si>
    <t>A21A114D11</t>
  </si>
  <si>
    <t>A21A114D12</t>
  </si>
  <si>
    <t>Fixed rate instrument 115</t>
  </si>
  <si>
    <t>4B.115</t>
  </si>
  <si>
    <t>A21A115D13</t>
  </si>
  <si>
    <t>A21A115D14</t>
  </si>
  <si>
    <t>A21A115D15</t>
  </si>
  <si>
    <t>A21A115D16</t>
  </si>
  <si>
    <t>A21A115D17</t>
  </si>
  <si>
    <t>A21A115D18</t>
  </si>
  <si>
    <t>A21A115D19</t>
  </si>
  <si>
    <t>A21A115D01</t>
  </si>
  <si>
    <t>A21A115D02</t>
  </si>
  <si>
    <t>APP20A115D21</t>
  </si>
  <si>
    <t>A21A115D03</t>
  </si>
  <si>
    <t>A21A115D04</t>
  </si>
  <si>
    <t>A21A115D20</t>
  </si>
  <si>
    <t>A21A115D07</t>
  </si>
  <si>
    <t>A21A115D08</t>
  </si>
  <si>
    <t>A21A115D09</t>
  </si>
  <si>
    <t>A21A115D10</t>
  </si>
  <si>
    <t>A21A115D11</t>
  </si>
  <si>
    <t>A21A115D12</t>
  </si>
  <si>
    <t>Fixed rate instrument 116</t>
  </si>
  <si>
    <t>4B.116</t>
  </si>
  <si>
    <t>A21A116D13</t>
  </si>
  <si>
    <t>A21A116D14</t>
  </si>
  <si>
    <t>A21A116D15</t>
  </si>
  <si>
    <t>A21A116D16</t>
  </si>
  <si>
    <t>A21A116D17</t>
  </si>
  <si>
    <t>A21A116D18</t>
  </si>
  <si>
    <t>A21A116D19</t>
  </si>
  <si>
    <t>A21A116D01</t>
  </si>
  <si>
    <t>A21A116D02</t>
  </si>
  <si>
    <t>APP20A116D21</t>
  </si>
  <si>
    <t>A21A116D03</t>
  </si>
  <si>
    <t>A21A116D04</t>
  </si>
  <si>
    <t>A21A116D20</t>
  </si>
  <si>
    <t>A21A116D07</t>
  </si>
  <si>
    <t>A21A116D08</t>
  </si>
  <si>
    <t>A21A116D09</t>
  </si>
  <si>
    <t>A21A116D10</t>
  </si>
  <si>
    <t>A21A116D11</t>
  </si>
  <si>
    <t>A21A116D12</t>
  </si>
  <si>
    <t>Fixed rate instrument 117</t>
  </si>
  <si>
    <t>4B.117</t>
  </si>
  <si>
    <t>A21A117D13</t>
  </si>
  <si>
    <t>A21A117D14</t>
  </si>
  <si>
    <t>A21A117D15</t>
  </si>
  <si>
    <t>A21A117D16</t>
  </si>
  <si>
    <t>A21A117D17</t>
  </si>
  <si>
    <t>A21A117D18</t>
  </si>
  <si>
    <t>A21A117D19</t>
  </si>
  <si>
    <t>A21A117D01</t>
  </si>
  <si>
    <t>A21A117D02</t>
  </si>
  <si>
    <t>APP20A117D21</t>
  </si>
  <si>
    <t>A21A117D03</t>
  </si>
  <si>
    <t>A21A117D04</t>
  </si>
  <si>
    <t>A21A117D20</t>
  </si>
  <si>
    <t>A21A117D07</t>
  </si>
  <si>
    <t>A21A117D08</t>
  </si>
  <si>
    <t>A21A117D09</t>
  </si>
  <si>
    <t>A21A117D10</t>
  </si>
  <si>
    <t>A21A117D11</t>
  </si>
  <si>
    <t>A21A117D12</t>
  </si>
  <si>
    <t>Fixed rate instrument 118</t>
  </si>
  <si>
    <t>4B.118</t>
  </si>
  <si>
    <t>A21A118D13</t>
  </si>
  <si>
    <t>A21A118D14</t>
  </si>
  <si>
    <t>A21A118D15</t>
  </si>
  <si>
    <t>A21A118D16</t>
  </si>
  <si>
    <t>A21A118D17</t>
  </si>
  <si>
    <t>A21A118D18</t>
  </si>
  <si>
    <t>A21A118D19</t>
  </si>
  <si>
    <t>A21A118D01</t>
  </si>
  <si>
    <t>A21A118D02</t>
  </si>
  <si>
    <t>APP20A118D21</t>
  </si>
  <si>
    <t>A21A118D03</t>
  </si>
  <si>
    <t>A21A118D04</t>
  </si>
  <si>
    <t>A21A118D20</t>
  </si>
  <si>
    <t>A21A118D07</t>
  </si>
  <si>
    <t>A21A118D08</t>
  </si>
  <si>
    <t>A21A118D09</t>
  </si>
  <si>
    <t>A21A118D10</t>
  </si>
  <si>
    <t>A21A118D11</t>
  </si>
  <si>
    <t>A21A118D12</t>
  </si>
  <si>
    <t>Fixed rate instrument 119</t>
  </si>
  <si>
    <t>4B.119</t>
  </si>
  <si>
    <t>A21A119D13</t>
  </si>
  <si>
    <t>A21A119D14</t>
  </si>
  <si>
    <t>A21A119D15</t>
  </si>
  <si>
    <t>A21A119D16</t>
  </si>
  <si>
    <t>A21A119D17</t>
  </si>
  <si>
    <t>A21A119D18</t>
  </si>
  <si>
    <t>A21A119D19</t>
  </si>
  <si>
    <t>A21A119D01</t>
  </si>
  <si>
    <t>A21A119D02</t>
  </si>
  <si>
    <t>APP20A119D21</t>
  </si>
  <si>
    <t>A21A119D03</t>
  </si>
  <si>
    <t>A21A119D04</t>
  </si>
  <si>
    <t>A21A119D20</t>
  </si>
  <si>
    <t>A21A119D07</t>
  </si>
  <si>
    <t>A21A119D08</t>
  </si>
  <si>
    <t>A21A119D09</t>
  </si>
  <si>
    <t>A21A119D10</t>
  </si>
  <si>
    <t>A21A119D11</t>
  </si>
  <si>
    <t>A21A119D12</t>
  </si>
  <si>
    <t>Fixed rate instrument 120</t>
  </si>
  <si>
    <t>4B.120</t>
  </si>
  <si>
    <t>A21A120D13</t>
  </si>
  <si>
    <t>A21A120D14</t>
  </si>
  <si>
    <t>A21A120D15</t>
  </si>
  <si>
    <t>A21A120D16</t>
  </si>
  <si>
    <t>A21A120D17</t>
  </si>
  <si>
    <t>A21A120D18</t>
  </si>
  <si>
    <t>A21A120D19</t>
  </si>
  <si>
    <t>A21A120D01</t>
  </si>
  <si>
    <t>A21A120D02</t>
  </si>
  <si>
    <t>APP20A120D21</t>
  </si>
  <si>
    <t>A21A120D03</t>
  </si>
  <si>
    <t>A21A120D04</t>
  </si>
  <si>
    <t>A21A120D20</t>
  </si>
  <si>
    <t>A21A120D07</t>
  </si>
  <si>
    <t>A21A120D08</t>
  </si>
  <si>
    <t>A21A120D09</t>
  </si>
  <si>
    <t>A21A120D10</t>
  </si>
  <si>
    <t>A21A120D11</t>
  </si>
  <si>
    <t>A21A120D12</t>
  </si>
  <si>
    <t>Fixed rate instrument 121</t>
  </si>
  <si>
    <t>4B.121</t>
  </si>
  <si>
    <t>A21A121D13</t>
  </si>
  <si>
    <t>A21A121D14</t>
  </si>
  <si>
    <t>A21A121D15</t>
  </si>
  <si>
    <t>A21A121D16</t>
  </si>
  <si>
    <t>A21A121D17</t>
  </si>
  <si>
    <t>A21A121D18</t>
  </si>
  <si>
    <t>A21A121D19</t>
  </si>
  <si>
    <t>A21A121D01</t>
  </si>
  <si>
    <t>A21A121D02</t>
  </si>
  <si>
    <t>APP20A121D21</t>
  </si>
  <si>
    <t>A21A121D03</t>
  </si>
  <si>
    <t>A21A121D04</t>
  </si>
  <si>
    <t>A21A121D20</t>
  </si>
  <si>
    <t>A21A121D07</t>
  </si>
  <si>
    <t>A21A121D08</t>
  </si>
  <si>
    <t>A21A121D09</t>
  </si>
  <si>
    <t>A21A121D10</t>
  </si>
  <si>
    <t>A21A121D11</t>
  </si>
  <si>
    <t>A21A121D12</t>
  </si>
  <si>
    <t>Fixed rate instrument 122</t>
  </si>
  <si>
    <t>4B.122</t>
  </si>
  <si>
    <t>A21A122D13</t>
  </si>
  <si>
    <t>A21A122D14</t>
  </si>
  <si>
    <t>A21A122D15</t>
  </si>
  <si>
    <t>A21A122D16</t>
  </si>
  <si>
    <t>A21A122D17</t>
  </si>
  <si>
    <t>A21A122D18</t>
  </si>
  <si>
    <t>A21A122D19</t>
  </si>
  <si>
    <t>A21A122D01</t>
  </si>
  <si>
    <t>A21A122D02</t>
  </si>
  <si>
    <t>APP20A122D21</t>
  </si>
  <si>
    <t>A21A122D03</t>
  </si>
  <si>
    <t>A21A122D04</t>
  </si>
  <si>
    <t>A21A122D20</t>
  </si>
  <si>
    <t>A21A122D07</t>
  </si>
  <si>
    <t>A21A122D08</t>
  </si>
  <si>
    <t>A21A122D09</t>
  </si>
  <si>
    <t>A21A122D10</t>
  </si>
  <si>
    <t>A21A122D11</t>
  </si>
  <si>
    <t>A21A122D12</t>
  </si>
  <si>
    <t>Fixed rate instrument 123</t>
  </si>
  <si>
    <t>4B.123</t>
  </si>
  <si>
    <t>A21A123D13</t>
  </si>
  <si>
    <t>A21A123D14</t>
  </si>
  <si>
    <t>A21A123D15</t>
  </si>
  <si>
    <t>A21A123D16</t>
  </si>
  <si>
    <t>A21A123D17</t>
  </si>
  <si>
    <t>A21A123D18</t>
  </si>
  <si>
    <t>A21A123D19</t>
  </si>
  <si>
    <t>A21A123D01</t>
  </si>
  <si>
    <t>A21A123D02</t>
  </si>
  <si>
    <t>APP20A123D21</t>
  </si>
  <si>
    <t>A21A123D03</t>
  </si>
  <si>
    <t>A21A123D04</t>
  </si>
  <si>
    <t>A21A123D20</t>
  </si>
  <si>
    <t>A21A123D07</t>
  </si>
  <si>
    <t>A21A123D08</t>
  </si>
  <si>
    <t>A21A123D09</t>
  </si>
  <si>
    <t>A21A123D10</t>
  </si>
  <si>
    <t>A21A123D11</t>
  </si>
  <si>
    <t>A21A123D12</t>
  </si>
  <si>
    <t>Fixed rate instrument 124</t>
  </si>
  <si>
    <t>4B.124</t>
  </si>
  <si>
    <t>A21A124D13</t>
  </si>
  <si>
    <t>A21A124D14</t>
  </si>
  <si>
    <t>A21A124D15</t>
  </si>
  <si>
    <t>A21A124D16</t>
  </si>
  <si>
    <t>A21A124D17</t>
  </si>
  <si>
    <t>A21A124D18</t>
  </si>
  <si>
    <t>A21A124D19</t>
  </si>
  <si>
    <t>A21A124D01</t>
  </si>
  <si>
    <t>A21A124D02</t>
  </si>
  <si>
    <t>APP20A124D21</t>
  </si>
  <si>
    <t>A21A124D03</t>
  </si>
  <si>
    <t>A21A124D04</t>
  </si>
  <si>
    <t>A21A124D20</t>
  </si>
  <si>
    <t>A21A124D07</t>
  </si>
  <si>
    <t>A21A124D08</t>
  </si>
  <si>
    <t>A21A124D09</t>
  </si>
  <si>
    <t>A21A124D10</t>
  </si>
  <si>
    <t>A21A124D11</t>
  </si>
  <si>
    <t>A21A124D12</t>
  </si>
  <si>
    <t>Fixed rate instrument 125</t>
  </si>
  <si>
    <t>4B.125</t>
  </si>
  <si>
    <t>A21A125D13</t>
  </si>
  <si>
    <t>A21A125D14</t>
  </si>
  <si>
    <t>A21A125D15</t>
  </si>
  <si>
    <t>A21A125D16</t>
  </si>
  <si>
    <t>A21A125D17</t>
  </si>
  <si>
    <t>A21A125D18</t>
  </si>
  <si>
    <t>A21A125D19</t>
  </si>
  <si>
    <t>A21A125D01</t>
  </si>
  <si>
    <t>A21A125D02</t>
  </si>
  <si>
    <t>APP20A125D21</t>
  </si>
  <si>
    <t>A21A125D03</t>
  </si>
  <si>
    <t>A21A125D04</t>
  </si>
  <si>
    <t>A21A125D20</t>
  </si>
  <si>
    <t>A21A125D07</t>
  </si>
  <si>
    <t>A21A125D08</t>
  </si>
  <si>
    <t>A21A125D09</t>
  </si>
  <si>
    <t>A21A125D10</t>
  </si>
  <si>
    <t>A21A125D11</t>
  </si>
  <si>
    <t>A21A125D12</t>
  </si>
  <si>
    <t>Fixed rate instrument 126</t>
  </si>
  <si>
    <t>4B.126</t>
  </si>
  <si>
    <t>A21A126D13</t>
  </si>
  <si>
    <t>A21A126D14</t>
  </si>
  <si>
    <t>A21A126D15</t>
  </si>
  <si>
    <t>A21A126D16</t>
  </si>
  <si>
    <t>A21A126D17</t>
  </si>
  <si>
    <t>A21A126D18</t>
  </si>
  <si>
    <t>A21A126D19</t>
  </si>
  <si>
    <t>A21A126D01</t>
  </si>
  <si>
    <t>A21A126D02</t>
  </si>
  <si>
    <t>APP20A126D21</t>
  </si>
  <si>
    <t>A21A126D03</t>
  </si>
  <si>
    <t>A21A126D04</t>
  </si>
  <si>
    <t>A21A126D20</t>
  </si>
  <si>
    <t>A21A126D07</t>
  </si>
  <si>
    <t>A21A126D08</t>
  </si>
  <si>
    <t>A21A126D09</t>
  </si>
  <si>
    <t>A21A126D10</t>
  </si>
  <si>
    <t>A21A126D11</t>
  </si>
  <si>
    <t>A21A126D12</t>
  </si>
  <si>
    <t>Fixed rate instrument 127</t>
  </si>
  <si>
    <t>4B.127</t>
  </si>
  <si>
    <t>A21A127D13</t>
  </si>
  <si>
    <t>A21A127D14</t>
  </si>
  <si>
    <t>A21A127D15</t>
  </si>
  <si>
    <t>A21A127D16</t>
  </si>
  <si>
    <t>A21A127D17</t>
  </si>
  <si>
    <t>A21A127D18</t>
  </si>
  <si>
    <t>A21A127D19</t>
  </si>
  <si>
    <t>A21A127D01</t>
  </si>
  <si>
    <t>A21A127D02</t>
  </si>
  <si>
    <t>APP20A127D21</t>
  </si>
  <si>
    <t>A21A127D03</t>
  </si>
  <si>
    <t>A21A127D04</t>
  </si>
  <si>
    <t>A21A127D20</t>
  </si>
  <si>
    <t>A21A127D07</t>
  </si>
  <si>
    <t>A21A127D08</t>
  </si>
  <si>
    <t>A21A127D09</t>
  </si>
  <si>
    <t>A21A127D10</t>
  </si>
  <si>
    <t>A21A127D11</t>
  </si>
  <si>
    <t>A21A127D12</t>
  </si>
  <si>
    <t>Fixed rate instrument 128</t>
  </si>
  <si>
    <t>4B.128</t>
  </si>
  <si>
    <t>A21A128D13</t>
  </si>
  <si>
    <t>A21A128D14</t>
  </si>
  <si>
    <t>A21A128D15</t>
  </si>
  <si>
    <t>A21A128D16</t>
  </si>
  <si>
    <t>A21A128D17</t>
  </si>
  <si>
    <t>A21A128D18</t>
  </si>
  <si>
    <t>A21A128D19</t>
  </si>
  <si>
    <t>A21A128D01</t>
  </si>
  <si>
    <t>A21A128D02</t>
  </si>
  <si>
    <t>APP20A128D21</t>
  </si>
  <si>
    <t>A21A128D03</t>
  </si>
  <si>
    <t>A21A128D04</t>
  </si>
  <si>
    <t>A21A128D20</t>
  </si>
  <si>
    <t>A21A128D07</t>
  </si>
  <si>
    <t>A21A128D08</t>
  </si>
  <si>
    <t>A21A128D09</t>
  </si>
  <si>
    <t>A21A128D10</t>
  </si>
  <si>
    <t>A21A128D11</t>
  </si>
  <si>
    <t>A21A128D12</t>
  </si>
  <si>
    <t>Fixed rate instrument 129</t>
  </si>
  <si>
    <t>4B.129</t>
  </si>
  <si>
    <t>A21A129D13</t>
  </si>
  <si>
    <t>A21A129D14</t>
  </si>
  <si>
    <t>A21A129D15</t>
  </si>
  <si>
    <t>A21A129D16</t>
  </si>
  <si>
    <t>A21A129D17</t>
  </si>
  <si>
    <t>A21A129D18</t>
  </si>
  <si>
    <t>A21A129D19</t>
  </si>
  <si>
    <t>A21A129D01</t>
  </si>
  <si>
    <t>A21A129D02</t>
  </si>
  <si>
    <t>APP20A129D21</t>
  </si>
  <si>
    <t>A21A129D03</t>
  </si>
  <si>
    <t>A21A129D04</t>
  </si>
  <si>
    <t>A21A129D20</t>
  </si>
  <si>
    <t>A21A129D07</t>
  </si>
  <si>
    <t>A21A129D08</t>
  </si>
  <si>
    <t>A21A129D09</t>
  </si>
  <si>
    <t>A21A129D10</t>
  </si>
  <si>
    <t>A21A129D11</t>
  </si>
  <si>
    <t>A21A129D12</t>
  </si>
  <si>
    <t>Fixed rate instrument 130</t>
  </si>
  <si>
    <t>4B.130</t>
  </si>
  <si>
    <t>A21A130D13</t>
  </si>
  <si>
    <t>A21A130D14</t>
  </si>
  <si>
    <t>A21A130D15</t>
  </si>
  <si>
    <t>A21A130D16</t>
  </si>
  <si>
    <t>A21A130D17</t>
  </si>
  <si>
    <t>A21A130D18</t>
  </si>
  <si>
    <t>A21A130D19</t>
  </si>
  <si>
    <t>A21A130D01</t>
  </si>
  <si>
    <t>A21A130D02</t>
  </si>
  <si>
    <t>APP20A130D21</t>
  </si>
  <si>
    <t>A21A130D03</t>
  </si>
  <si>
    <t>A21A130D04</t>
  </si>
  <si>
    <t>A21A130D20</t>
  </si>
  <si>
    <t>A21A130D07</t>
  </si>
  <si>
    <t>A21A130D08</t>
  </si>
  <si>
    <t>A21A130D09</t>
  </si>
  <si>
    <t>A21A130D10</t>
  </si>
  <si>
    <t>A21A130D11</t>
  </si>
  <si>
    <t>A21A130D12</t>
  </si>
  <si>
    <t>Fixed rate instrument 131</t>
  </si>
  <si>
    <t>4B.131</t>
  </si>
  <si>
    <t>A21A131D13</t>
  </si>
  <si>
    <t>A21A131D14</t>
  </si>
  <si>
    <t>A21A131D15</t>
  </si>
  <si>
    <t>A21A131D16</t>
  </si>
  <si>
    <t>A21A131D17</t>
  </si>
  <si>
    <t>A21A131D18</t>
  </si>
  <si>
    <t>A21A131D19</t>
  </si>
  <si>
    <t>A21A131D01</t>
  </si>
  <si>
    <t>A21A131D02</t>
  </si>
  <si>
    <t>APP20A131D21</t>
  </si>
  <si>
    <t>A21A131D03</t>
  </si>
  <si>
    <t>A21A131D04</t>
  </si>
  <si>
    <t>A21A131D20</t>
  </si>
  <si>
    <t>A21A131D07</t>
  </si>
  <si>
    <t>A21A131D08</t>
  </si>
  <si>
    <t>A21A131D09</t>
  </si>
  <si>
    <t>A21A131D10</t>
  </si>
  <si>
    <t>A21A131D11</t>
  </si>
  <si>
    <t>A21A131D12</t>
  </si>
  <si>
    <t>Fixed rate instrument 132</t>
  </si>
  <si>
    <t>4B.132</t>
  </si>
  <si>
    <t>A21A132D13</t>
  </si>
  <si>
    <t>A21A132D14</t>
  </si>
  <si>
    <t>A21A132D15</t>
  </si>
  <si>
    <t>A21A132D16</t>
  </si>
  <si>
    <t>A21A132D17</t>
  </si>
  <si>
    <t>A21A132D18</t>
  </si>
  <si>
    <t>A21A132D19</t>
  </si>
  <si>
    <t>A21A132D01</t>
  </si>
  <si>
    <t>A21A132D02</t>
  </si>
  <si>
    <t>APP20A132D21</t>
  </si>
  <si>
    <t>A21A132D03</t>
  </si>
  <si>
    <t>A21A132D04</t>
  </si>
  <si>
    <t>A21A132D20</t>
  </si>
  <si>
    <t>A21A132D07</t>
  </si>
  <si>
    <t>A21A132D08</t>
  </si>
  <si>
    <t>A21A132D09</t>
  </si>
  <si>
    <t>A21A132D10</t>
  </si>
  <si>
    <t>A21A132D11</t>
  </si>
  <si>
    <t>A21A132D12</t>
  </si>
  <si>
    <t>Fixed rate instrument 133</t>
  </si>
  <si>
    <t>4B.133</t>
  </si>
  <si>
    <t>A21A133D13</t>
  </si>
  <si>
    <t>A21A133D14</t>
  </si>
  <si>
    <t>A21A133D15</t>
  </si>
  <si>
    <t>A21A133D16</t>
  </si>
  <si>
    <t>A21A133D17</t>
  </si>
  <si>
    <t>A21A133D18</t>
  </si>
  <si>
    <t>A21A133D19</t>
  </si>
  <si>
    <t>A21A133D01</t>
  </si>
  <si>
    <t>A21A133D02</t>
  </si>
  <si>
    <t>APP20A133D21</t>
  </si>
  <si>
    <t>A21A133D03</t>
  </si>
  <si>
    <t>A21A133D04</t>
  </si>
  <si>
    <t>A21A133D20</t>
  </si>
  <si>
    <t>A21A133D07</t>
  </si>
  <si>
    <t>A21A133D08</t>
  </si>
  <si>
    <t>A21A133D09</t>
  </si>
  <si>
    <t>A21A133D10</t>
  </si>
  <si>
    <t>A21A133D11</t>
  </si>
  <si>
    <t>A21A133D12</t>
  </si>
  <si>
    <t>Fixed rate instrument 134</t>
  </si>
  <si>
    <t>4B.134</t>
  </si>
  <si>
    <t>A21A134D13</t>
  </si>
  <si>
    <t>A21A134D14</t>
  </si>
  <si>
    <t>A21A134D15</t>
  </si>
  <si>
    <t>A21A134D16</t>
  </si>
  <si>
    <t>A21A134D17</t>
  </si>
  <si>
    <t>A21A134D18</t>
  </si>
  <si>
    <t>A21A134D19</t>
  </si>
  <si>
    <t>A21A134D01</t>
  </si>
  <si>
    <t>A21A134D02</t>
  </si>
  <si>
    <t>APP20A134D21</t>
  </si>
  <si>
    <t>A21A134D03</t>
  </si>
  <si>
    <t>A21A134D04</t>
  </si>
  <si>
    <t>A21A134D20</t>
  </si>
  <si>
    <t>A21A134D07</t>
  </si>
  <si>
    <t>A21A134D08</t>
  </si>
  <si>
    <t>A21A134D09</t>
  </si>
  <si>
    <t>A21A134D10</t>
  </si>
  <si>
    <t>A21A134D11</t>
  </si>
  <si>
    <t>A21A134D12</t>
  </si>
  <si>
    <t>Fixed rate instrument 135</t>
  </si>
  <si>
    <t>4B.135</t>
  </si>
  <si>
    <t>A21A135D13</t>
  </si>
  <si>
    <t>A21A135D14</t>
  </si>
  <si>
    <t>A21A135D15</t>
  </si>
  <si>
    <t>A21A135D16</t>
  </si>
  <si>
    <t>A21A135D17</t>
  </si>
  <si>
    <t>A21A135D18</t>
  </si>
  <si>
    <t>A21A135D19</t>
  </si>
  <si>
    <t>A21A135D01</t>
  </si>
  <si>
    <t>A21A135D02</t>
  </si>
  <si>
    <t>APP20A135D21</t>
  </si>
  <si>
    <t>A21A135D03</t>
  </si>
  <si>
    <t>A21A135D04</t>
  </si>
  <si>
    <t>A21A135D20</t>
  </si>
  <si>
    <t>A21A135D07</t>
  </si>
  <si>
    <t>A21A135D08</t>
  </si>
  <si>
    <t>A21A135D09</t>
  </si>
  <si>
    <t>A21A135D10</t>
  </si>
  <si>
    <t>A21A135D11</t>
  </si>
  <si>
    <t>A21A135D12</t>
  </si>
  <si>
    <t>Fixed rate instrument 136</t>
  </si>
  <si>
    <t>4B.136</t>
  </si>
  <si>
    <t>A21A136D13</t>
  </si>
  <si>
    <t>A21A136D14</t>
  </si>
  <si>
    <t>A21A136D15</t>
  </si>
  <si>
    <t>A21A136D16</t>
  </si>
  <si>
    <t>A21A136D17</t>
  </si>
  <si>
    <t>A21A136D18</t>
  </si>
  <si>
    <t>A21A136D19</t>
  </si>
  <si>
    <t>A21A136D01</t>
  </si>
  <si>
    <t>A21A136D02</t>
  </si>
  <si>
    <t>APP20A136D21</t>
  </si>
  <si>
    <t>A21A136D03</t>
  </si>
  <si>
    <t>A21A136D04</t>
  </si>
  <si>
    <t>A21A136D20</t>
  </si>
  <si>
    <t>A21A136D07</t>
  </si>
  <si>
    <t>A21A136D08</t>
  </si>
  <si>
    <t>A21A136D09</t>
  </si>
  <si>
    <t>A21A136D10</t>
  </si>
  <si>
    <t>A21A136D11</t>
  </si>
  <si>
    <t>A21A136D12</t>
  </si>
  <si>
    <t>Fixed rate instrument 137</t>
  </si>
  <si>
    <t>4B.137</t>
  </si>
  <si>
    <t>A21A137D13</t>
  </si>
  <si>
    <t>A21A137D14</t>
  </si>
  <si>
    <t>A21A137D15</t>
  </si>
  <si>
    <t>A21A137D16</t>
  </si>
  <si>
    <t>A21A137D17</t>
  </si>
  <si>
    <t>A21A137D18</t>
  </si>
  <si>
    <t>A21A137D19</t>
  </si>
  <si>
    <t>A21A137D01</t>
  </si>
  <si>
    <t>A21A137D02</t>
  </si>
  <si>
    <t>APP20A137D21</t>
  </si>
  <si>
    <t>A21A137D03</t>
  </si>
  <si>
    <t>A21A137D04</t>
  </si>
  <si>
    <t>A21A137D20</t>
  </si>
  <si>
    <t>A21A137D07</t>
  </si>
  <si>
    <t>A21A137D08</t>
  </si>
  <si>
    <t>A21A137D09</t>
  </si>
  <si>
    <t>A21A137D10</t>
  </si>
  <si>
    <t>A21A137D11</t>
  </si>
  <si>
    <t>A21A137D12</t>
  </si>
  <si>
    <t>Fixed rate instrument 138</t>
  </si>
  <si>
    <t>4B.138</t>
  </si>
  <si>
    <t>A21A138D13</t>
  </si>
  <si>
    <t>A21A138D14</t>
  </si>
  <si>
    <t>A21A138D15</t>
  </si>
  <si>
    <t>A21A138D16</t>
  </si>
  <si>
    <t>A21A138D17</t>
  </si>
  <si>
    <t>A21A138D18</t>
  </si>
  <si>
    <t>A21A138D19</t>
  </si>
  <si>
    <t>A21A138D01</t>
  </si>
  <si>
    <t>A21A138D02</t>
  </si>
  <si>
    <t>APP20A138D21</t>
  </si>
  <si>
    <t>A21A138D03</t>
  </si>
  <si>
    <t>A21A138D04</t>
  </si>
  <si>
    <t>A21A138D20</t>
  </si>
  <si>
    <t>A21A138D07</t>
  </si>
  <si>
    <t>A21A138D08</t>
  </si>
  <si>
    <t>A21A138D09</t>
  </si>
  <si>
    <t>A21A138D10</t>
  </si>
  <si>
    <t>A21A138D11</t>
  </si>
  <si>
    <t>A21A138D12</t>
  </si>
  <si>
    <t>Fixed rate instrument 139</t>
  </si>
  <si>
    <t>4B.139</t>
  </si>
  <si>
    <t>A21A139D13</t>
  </si>
  <si>
    <t>A21A139D14</t>
  </si>
  <si>
    <t>A21A139D15</t>
  </si>
  <si>
    <t>A21A139D16</t>
  </si>
  <si>
    <t>A21A139D17</t>
  </si>
  <si>
    <t>A21A139D18</t>
  </si>
  <si>
    <t>A21A139D19</t>
  </si>
  <si>
    <t>A21A139D01</t>
  </si>
  <si>
    <t>A21A139D02</t>
  </si>
  <si>
    <t>APP20A139D21</t>
  </si>
  <si>
    <t>A21A139D03</t>
  </si>
  <si>
    <t>A21A139D04</t>
  </si>
  <si>
    <t>A21A139D20</t>
  </si>
  <si>
    <t>A21A139D07</t>
  </si>
  <si>
    <t>A21A139D08</t>
  </si>
  <si>
    <t>A21A139D09</t>
  </si>
  <si>
    <t>A21A139D10</t>
  </si>
  <si>
    <t>A21A139D11</t>
  </si>
  <si>
    <t>A21A139D12</t>
  </si>
  <si>
    <t>Fixed rate instrument 140</t>
  </si>
  <si>
    <t>4B.140</t>
  </si>
  <si>
    <t>A21A140D13</t>
  </si>
  <si>
    <t>A21A140D14</t>
  </si>
  <si>
    <t>A21A140D15</t>
  </si>
  <si>
    <t>A21A140D16</t>
  </si>
  <si>
    <t>A21A140D17</t>
  </si>
  <si>
    <t>A21A140D18</t>
  </si>
  <si>
    <t>A21A140D19</t>
  </si>
  <si>
    <t>A21A140D01</t>
  </si>
  <si>
    <t>A21A140D02</t>
  </si>
  <si>
    <t>APP20A140D21</t>
  </si>
  <si>
    <t>A21A140D03</t>
  </si>
  <si>
    <t>A21A140D04</t>
  </si>
  <si>
    <t>A21A140D20</t>
  </si>
  <si>
    <t>A21A140D07</t>
  </si>
  <si>
    <t>A21A140D08</t>
  </si>
  <si>
    <t>A21A140D09</t>
  </si>
  <si>
    <t>A21A140D10</t>
  </si>
  <si>
    <t>A21A140D11</t>
  </si>
  <si>
    <t>A21A140D12</t>
  </si>
  <si>
    <t>Fixed rate instrument 141</t>
  </si>
  <si>
    <t>4B.141</t>
  </si>
  <si>
    <t>A21A141D13</t>
  </si>
  <si>
    <t>A21A141D14</t>
  </si>
  <si>
    <t>A21A141D15</t>
  </si>
  <si>
    <t>A21A141D16</t>
  </si>
  <si>
    <t>A21A141D17</t>
  </si>
  <si>
    <t>A21A141D18</t>
  </si>
  <si>
    <t>A21A141D19</t>
  </si>
  <si>
    <t>A21A141D01</t>
  </si>
  <si>
    <t>A21A141D02</t>
  </si>
  <si>
    <t>APP20A141D21</t>
  </si>
  <si>
    <t>A21A141D03</t>
  </si>
  <si>
    <t>A21A141D04</t>
  </si>
  <si>
    <t>A21A141D20</t>
  </si>
  <si>
    <t>A21A141D07</t>
  </si>
  <si>
    <t>A21A141D08</t>
  </si>
  <si>
    <t>A21A141D09</t>
  </si>
  <si>
    <t>A21A141D10</t>
  </si>
  <si>
    <t>A21A141D11</t>
  </si>
  <si>
    <t>A21A141D12</t>
  </si>
  <si>
    <t>Fixed rate instrument 142</t>
  </si>
  <si>
    <t>4B.142</t>
  </si>
  <si>
    <t>A21A142D13</t>
  </si>
  <si>
    <t>A21A142D14</t>
  </si>
  <si>
    <t>A21A142D15</t>
  </si>
  <si>
    <t>A21A142D16</t>
  </si>
  <si>
    <t>A21A142D17</t>
  </si>
  <si>
    <t>A21A142D18</t>
  </si>
  <si>
    <t>A21A142D19</t>
  </si>
  <si>
    <t>A21A142D01</t>
  </si>
  <si>
    <t>A21A142D02</t>
  </si>
  <si>
    <t>APP20A142D21</t>
  </si>
  <si>
    <t>A21A142D03</t>
  </si>
  <si>
    <t>A21A142D04</t>
  </si>
  <si>
    <t>A21A142D20</t>
  </si>
  <si>
    <t>A21A142D07</t>
  </si>
  <si>
    <t>A21A142D08</t>
  </si>
  <si>
    <t>A21A142D09</t>
  </si>
  <si>
    <t>A21A142D10</t>
  </si>
  <si>
    <t>A21A142D11</t>
  </si>
  <si>
    <t>A21A142D12</t>
  </si>
  <si>
    <t>Fixed rate instrument 143</t>
  </si>
  <si>
    <t>4B.143</t>
  </si>
  <si>
    <t>A21A143D13</t>
  </si>
  <si>
    <t>A21A143D14</t>
  </si>
  <si>
    <t>A21A143D15</t>
  </si>
  <si>
    <t>A21A143D16</t>
  </si>
  <si>
    <t>A21A143D17</t>
  </si>
  <si>
    <t>A21A143D18</t>
  </si>
  <si>
    <t>A21A143D19</t>
  </si>
  <si>
    <t>A21A143D01</t>
  </si>
  <si>
    <t>A21A143D02</t>
  </si>
  <si>
    <t>APP20A143D21</t>
  </si>
  <si>
    <t>A21A143D03</t>
  </si>
  <si>
    <t>A21A143D04</t>
  </si>
  <si>
    <t>A21A143D20</t>
  </si>
  <si>
    <t>A21A143D07</t>
  </si>
  <si>
    <t>A21A143D08</t>
  </si>
  <si>
    <t>A21A143D09</t>
  </si>
  <si>
    <t>A21A143D10</t>
  </si>
  <si>
    <t>A21A143D11</t>
  </si>
  <si>
    <t>A21A143D12</t>
  </si>
  <si>
    <t>Fixed rate instrument 144</t>
  </si>
  <si>
    <t>4B.144</t>
  </si>
  <si>
    <t>A21A144D13</t>
  </si>
  <si>
    <t>A21A144D14</t>
  </si>
  <si>
    <t>A21A144D15</t>
  </si>
  <si>
    <t>A21A144D16</t>
  </si>
  <si>
    <t>A21A144D17</t>
  </si>
  <si>
    <t>A21A144D18</t>
  </si>
  <si>
    <t>A21A144D19</t>
  </si>
  <si>
    <t>A21A144D01</t>
  </si>
  <si>
    <t>A21A144D02</t>
  </si>
  <si>
    <t>APP20A144D21</t>
  </si>
  <si>
    <t>A21A144D03</t>
  </si>
  <si>
    <t>A21A144D04</t>
  </si>
  <si>
    <t>A21A144D20</t>
  </si>
  <si>
    <t>A21A144D07</t>
  </si>
  <si>
    <t>A21A144D08</t>
  </si>
  <si>
    <t>A21A144D09</t>
  </si>
  <si>
    <t>A21A144D10</t>
  </si>
  <si>
    <t>A21A144D11</t>
  </si>
  <si>
    <t>A21A144D12</t>
  </si>
  <si>
    <t>Fixed rate instrument 145</t>
  </si>
  <si>
    <t>4B.145</t>
  </si>
  <si>
    <t>A21A145D13</t>
  </si>
  <si>
    <t>A21A145D14</t>
  </si>
  <si>
    <t>A21A145D15</t>
  </si>
  <si>
    <t>A21A145D16</t>
  </si>
  <si>
    <t>A21A145D17</t>
  </si>
  <si>
    <t>A21A145D18</t>
  </si>
  <si>
    <t>A21A145D19</t>
  </si>
  <si>
    <t>A21A145D01</t>
  </si>
  <si>
    <t>A21A145D02</t>
  </si>
  <si>
    <t>APP20A145D21</t>
  </si>
  <si>
    <t>A21A145D03</t>
  </si>
  <si>
    <t>A21A145D04</t>
  </si>
  <si>
    <t>A21A145D20</t>
  </si>
  <si>
    <t>A21A145D07</t>
  </si>
  <si>
    <t>A21A145D08</t>
  </si>
  <si>
    <t>A21A145D09</t>
  </si>
  <si>
    <t>A21A145D10</t>
  </si>
  <si>
    <t>A21A145D11</t>
  </si>
  <si>
    <t>A21A145D12</t>
  </si>
  <si>
    <t>Fixed rate instrument 146</t>
  </si>
  <si>
    <t>4B.146</t>
  </si>
  <si>
    <t>A21A146D13</t>
  </si>
  <si>
    <t>A21A146D14</t>
  </si>
  <si>
    <t>A21A146D15</t>
  </si>
  <si>
    <t>A21A146D16</t>
  </si>
  <si>
    <t>A21A146D17</t>
  </si>
  <si>
    <t>A21A146D18</t>
  </si>
  <si>
    <t>A21A146D19</t>
  </si>
  <si>
    <t>A21A146D01</t>
  </si>
  <si>
    <t>A21A146D02</t>
  </si>
  <si>
    <t>APP20A146D21</t>
  </si>
  <si>
    <t>A21A146D03</t>
  </si>
  <si>
    <t>A21A146D04</t>
  </si>
  <si>
    <t>A21A146D20</t>
  </si>
  <si>
    <t>A21A146D07</t>
  </si>
  <si>
    <t>A21A146D08</t>
  </si>
  <si>
    <t>A21A146D09</t>
  </si>
  <si>
    <t>A21A146D10</t>
  </si>
  <si>
    <t>A21A146D11</t>
  </si>
  <si>
    <t>A21A146D12</t>
  </si>
  <si>
    <t>Fixed rate instrument 147</t>
  </si>
  <si>
    <t>4B.147</t>
  </si>
  <si>
    <t>A21A147D13</t>
  </si>
  <si>
    <t>A21A147D14</t>
  </si>
  <si>
    <t>A21A147D15</t>
  </si>
  <si>
    <t>A21A147D16</t>
  </si>
  <si>
    <t>A21A147D17</t>
  </si>
  <si>
    <t>A21A147D18</t>
  </si>
  <si>
    <t>A21A147D19</t>
  </si>
  <si>
    <t>A21A147D01</t>
  </si>
  <si>
    <t>A21A147D02</t>
  </si>
  <si>
    <t>APP20A147D21</t>
  </si>
  <si>
    <t>A21A147D03</t>
  </si>
  <si>
    <t>A21A147D04</t>
  </si>
  <si>
    <t>A21A147D20</t>
  </si>
  <si>
    <t>A21A147D07</t>
  </si>
  <si>
    <t>A21A147D08</t>
  </si>
  <si>
    <t>A21A147D09</t>
  </si>
  <si>
    <t>A21A147D10</t>
  </si>
  <si>
    <t>A21A147D11</t>
  </si>
  <si>
    <t>A21A147D12</t>
  </si>
  <si>
    <t>Fixed rate instrument 148</t>
  </si>
  <si>
    <t>4B.148</t>
  </si>
  <si>
    <t>A21A148D13</t>
  </si>
  <si>
    <t>A21A148D14</t>
  </si>
  <si>
    <t>A21A148D15</t>
  </si>
  <si>
    <t>A21A148D16</t>
  </si>
  <si>
    <t>A21A148D17</t>
  </si>
  <si>
    <t>A21A148D18</t>
  </si>
  <si>
    <t>A21A148D19</t>
  </si>
  <si>
    <t>A21A148D01</t>
  </si>
  <si>
    <t>A21A148D02</t>
  </si>
  <si>
    <t>APP20A148D21</t>
  </si>
  <si>
    <t>A21A148D03</t>
  </si>
  <si>
    <t>A21A148D04</t>
  </si>
  <si>
    <t>A21A148D20</t>
  </si>
  <si>
    <t>A21A148D07</t>
  </si>
  <si>
    <t>A21A148D08</t>
  </si>
  <si>
    <t>A21A148D09</t>
  </si>
  <si>
    <t>A21A148D10</t>
  </si>
  <si>
    <t>A21A148D11</t>
  </si>
  <si>
    <t>A21A148D12</t>
  </si>
  <si>
    <t>Fixed rate instrument 149</t>
  </si>
  <si>
    <t>4B.149</t>
  </si>
  <si>
    <t>A21A149D13</t>
  </si>
  <si>
    <t>A21A149D14</t>
  </si>
  <si>
    <t>A21A149D15</t>
  </si>
  <si>
    <t>A21A149D16</t>
  </si>
  <si>
    <t>A21A149D17</t>
  </si>
  <si>
    <t>A21A149D18</t>
  </si>
  <si>
    <t>A21A149D19</t>
  </si>
  <si>
    <t>A21A149D01</t>
  </si>
  <si>
    <t>A21A149D02</t>
  </si>
  <si>
    <t>APP20A149D21</t>
  </si>
  <si>
    <t>A21A149D03</t>
  </si>
  <si>
    <t>A21A149D04</t>
  </si>
  <si>
    <t>A21A149D20</t>
  </si>
  <si>
    <t>A21A149D07</t>
  </si>
  <si>
    <t>A21A149D08</t>
  </si>
  <si>
    <t>A21A149D09</t>
  </si>
  <si>
    <t>A21A149D10</t>
  </si>
  <si>
    <t>A21A149D11</t>
  </si>
  <si>
    <t>A21A149D12</t>
  </si>
  <si>
    <t>Fixed rate instrument 150</t>
  </si>
  <si>
    <t>4B.150</t>
  </si>
  <si>
    <t>A21A150D13</t>
  </si>
  <si>
    <t>A21A150D14</t>
  </si>
  <si>
    <t>A21A150D15</t>
  </si>
  <si>
    <t>A21A150D16</t>
  </si>
  <si>
    <t>A21A150D17</t>
  </si>
  <si>
    <t>A21A150D18</t>
  </si>
  <si>
    <t>A21A150D19</t>
  </si>
  <si>
    <t>A21A150D01</t>
  </si>
  <si>
    <t>A21A150D02</t>
  </si>
  <si>
    <t>APP20A150D21</t>
  </si>
  <si>
    <t>A21A150D03</t>
  </si>
  <si>
    <t>A21A150D04</t>
  </si>
  <si>
    <t>A21A150D20</t>
  </si>
  <si>
    <t>A21A150D07</t>
  </si>
  <si>
    <t>A21A150D08</t>
  </si>
  <si>
    <t>A21A150D09</t>
  </si>
  <si>
    <t>A21A150D10</t>
  </si>
  <si>
    <t>A21A150D11</t>
  </si>
  <si>
    <t>A21A150D12</t>
  </si>
  <si>
    <t>Fixed rate instrument 151</t>
  </si>
  <si>
    <t>4B.151</t>
  </si>
  <si>
    <t>A21A151D13</t>
  </si>
  <si>
    <t>A21A151D14</t>
  </si>
  <si>
    <t>A21A151D15</t>
  </si>
  <si>
    <t>A21A151D16</t>
  </si>
  <si>
    <t>A21A151D17</t>
  </si>
  <si>
    <t>A21A151D18</t>
  </si>
  <si>
    <t>A21A151D19</t>
  </si>
  <si>
    <t>A21A151D01</t>
  </si>
  <si>
    <t>A21A151D02</t>
  </si>
  <si>
    <t>APP20A151D21</t>
  </si>
  <si>
    <t>A21A151D03</t>
  </si>
  <si>
    <t>A21A151D04</t>
  </si>
  <si>
    <t>A21A151D20</t>
  </si>
  <si>
    <t>A21A151D07</t>
  </si>
  <si>
    <t>A21A151D08</t>
  </si>
  <si>
    <t>A21A151D09</t>
  </si>
  <si>
    <t>A21A151D10</t>
  </si>
  <si>
    <t>A21A151D11</t>
  </si>
  <si>
    <t>A21A151D12</t>
  </si>
  <si>
    <t>Fixed rate instrument 152</t>
  </si>
  <si>
    <t>4B.152</t>
  </si>
  <si>
    <t>A21A152D13</t>
  </si>
  <si>
    <t>A21A152D14</t>
  </si>
  <si>
    <t>A21A152D15</t>
  </si>
  <si>
    <t>A21A152D16</t>
  </si>
  <si>
    <t>A21A152D17</t>
  </si>
  <si>
    <t>A21A152D18</t>
  </si>
  <si>
    <t>A21A152D19</t>
  </si>
  <si>
    <t>A21A152D01</t>
  </si>
  <si>
    <t>A21A152D02</t>
  </si>
  <si>
    <t>APP20A152D21</t>
  </si>
  <si>
    <t>A21A152D03</t>
  </si>
  <si>
    <t>A21A152D04</t>
  </si>
  <si>
    <t>A21A152D20</t>
  </si>
  <si>
    <t>A21A152D07</t>
  </si>
  <si>
    <t>A21A152D08</t>
  </si>
  <si>
    <t>A21A152D09</t>
  </si>
  <si>
    <t>A21A152D10</t>
  </si>
  <si>
    <t>A21A152D11</t>
  </si>
  <si>
    <t>A21A152D12</t>
  </si>
  <si>
    <t>Fixed rate instrument 153</t>
  </si>
  <si>
    <t>4B.153</t>
  </si>
  <si>
    <t>A21A153D13</t>
  </si>
  <si>
    <t>A21A153D14</t>
  </si>
  <si>
    <t>A21A153D15</t>
  </si>
  <si>
    <t>A21A153D16</t>
  </si>
  <si>
    <t>A21A153D17</t>
  </si>
  <si>
    <t>A21A153D18</t>
  </si>
  <si>
    <t>A21A153D19</t>
  </si>
  <si>
    <t>A21A153D01</t>
  </si>
  <si>
    <t>A21A153D02</t>
  </si>
  <si>
    <t>APP20A153D21</t>
  </si>
  <si>
    <t>A21A153D03</t>
  </si>
  <si>
    <t>A21A153D04</t>
  </si>
  <si>
    <t>A21A153D20</t>
  </si>
  <si>
    <t>A21A153D07</t>
  </si>
  <si>
    <t>A21A153D08</t>
  </si>
  <si>
    <t>A21A153D09</t>
  </si>
  <si>
    <t>A21A153D10</t>
  </si>
  <si>
    <t>A21A153D11</t>
  </si>
  <si>
    <t>A21A153D12</t>
  </si>
  <si>
    <t>Fixed rate instrument 154</t>
  </si>
  <si>
    <t>4B.154</t>
  </si>
  <si>
    <t>A21A154D13</t>
  </si>
  <si>
    <t>A21A154D14</t>
  </si>
  <si>
    <t>A21A154D15</t>
  </si>
  <si>
    <t>A21A154D16</t>
  </si>
  <si>
    <t>A21A154D17</t>
  </si>
  <si>
    <t>A21A154D18</t>
  </si>
  <si>
    <t>A21A154D19</t>
  </si>
  <si>
    <t>A21A154D01</t>
  </si>
  <si>
    <t>A21A154D02</t>
  </si>
  <si>
    <t>APP20A154D21</t>
  </si>
  <si>
    <t>A21A154D03</t>
  </si>
  <si>
    <t>A21A154D04</t>
  </si>
  <si>
    <t>A21A154D20</t>
  </si>
  <si>
    <t>A21A154D07</t>
  </si>
  <si>
    <t>A21A154D08</t>
  </si>
  <si>
    <t>A21A154D09</t>
  </si>
  <si>
    <t>A21A154D10</t>
  </si>
  <si>
    <t>A21A154D11</t>
  </si>
  <si>
    <t>A21A154D12</t>
  </si>
  <si>
    <t>Fixed rate instrument 155</t>
  </si>
  <si>
    <t>4B.155</t>
  </si>
  <si>
    <t>A21A155D13</t>
  </si>
  <si>
    <t>A21A155D14</t>
  </si>
  <si>
    <t>A21A155D15</t>
  </si>
  <si>
    <t>A21A155D16</t>
  </si>
  <si>
    <t>A21A155D17</t>
  </si>
  <si>
    <t>A21A155D18</t>
  </si>
  <si>
    <t>A21A155D19</t>
  </si>
  <si>
    <t>A21A155D01</t>
  </si>
  <si>
    <t>A21A155D02</t>
  </si>
  <si>
    <t>APP20A155D21</t>
  </si>
  <si>
    <t>A21A155D03</t>
  </si>
  <si>
    <t>A21A155D04</t>
  </si>
  <si>
    <t>A21A155D20</t>
  </si>
  <si>
    <t>A21A155D07</t>
  </si>
  <si>
    <t>A21A155D08</t>
  </si>
  <si>
    <t>A21A155D09</t>
  </si>
  <si>
    <t>A21A155D10</t>
  </si>
  <si>
    <t>A21A155D11</t>
  </si>
  <si>
    <t>A21A155D12</t>
  </si>
  <si>
    <t>Fixed rate instrument 156</t>
  </si>
  <si>
    <t>4B.156</t>
  </si>
  <si>
    <t>A21A156D13</t>
  </si>
  <si>
    <t>A21A156D14</t>
  </si>
  <si>
    <t>A21A156D15</t>
  </si>
  <si>
    <t>A21A156D16</t>
  </si>
  <si>
    <t>A21A156D17</t>
  </si>
  <si>
    <t>A21A156D18</t>
  </si>
  <si>
    <t>A21A156D19</t>
  </si>
  <si>
    <t>A21A156D01</t>
  </si>
  <si>
    <t>A21A156D02</t>
  </si>
  <si>
    <t>APP20A156D21</t>
  </si>
  <si>
    <t>A21A156D03</t>
  </si>
  <si>
    <t>A21A156D04</t>
  </si>
  <si>
    <t>A21A156D20</t>
  </si>
  <si>
    <t>A21A156D07</t>
  </si>
  <si>
    <t>A21A156D08</t>
  </si>
  <si>
    <t>A21A156D09</t>
  </si>
  <si>
    <t>A21A156D10</t>
  </si>
  <si>
    <t>A21A156D11</t>
  </si>
  <si>
    <t>A21A156D12</t>
  </si>
  <si>
    <t>Fixed rate instrument 157</t>
  </si>
  <si>
    <t>4B.157</t>
  </si>
  <si>
    <t>A21A157D13</t>
  </si>
  <si>
    <t>A21A157D14</t>
  </si>
  <si>
    <t>A21A157D15</t>
  </si>
  <si>
    <t>A21A157D16</t>
  </si>
  <si>
    <t>A21A157D17</t>
  </si>
  <si>
    <t>A21A157D18</t>
  </si>
  <si>
    <t>A21A157D19</t>
  </si>
  <si>
    <t>A21A157D01</t>
  </si>
  <si>
    <t>A21A157D02</t>
  </si>
  <si>
    <t>APP20A157D21</t>
  </si>
  <si>
    <t>A21A157D03</t>
  </si>
  <si>
    <t>A21A157D04</t>
  </si>
  <si>
    <t>A21A157D20</t>
  </si>
  <si>
    <t>A21A157D07</t>
  </si>
  <si>
    <t>A21A157D08</t>
  </si>
  <si>
    <t>A21A157D09</t>
  </si>
  <si>
    <t>A21A157D10</t>
  </si>
  <si>
    <t>A21A157D11</t>
  </si>
  <si>
    <t>A21A157D12</t>
  </si>
  <si>
    <t>Fixed rate instrument 158</t>
  </si>
  <si>
    <t>4B.158</t>
  </si>
  <si>
    <t>A21A158D13</t>
  </si>
  <si>
    <t>A21A158D14</t>
  </si>
  <si>
    <t>A21A158D15</t>
  </si>
  <si>
    <t>A21A158D16</t>
  </si>
  <si>
    <t>A21A158D17</t>
  </si>
  <si>
    <t>A21A158D18</t>
  </si>
  <si>
    <t>A21A158D19</t>
  </si>
  <si>
    <t>A21A158D01</t>
  </si>
  <si>
    <t>A21A158D02</t>
  </si>
  <si>
    <t>APP20A158D21</t>
  </si>
  <si>
    <t>A21A158D03</t>
  </si>
  <si>
    <t>A21A158D04</t>
  </si>
  <si>
    <t>A21A158D20</t>
  </si>
  <si>
    <t>A21A158D07</t>
  </si>
  <si>
    <t>A21A158D08</t>
  </si>
  <si>
    <t>A21A158D09</t>
  </si>
  <si>
    <t>A21A158D10</t>
  </si>
  <si>
    <t>A21A158D11</t>
  </si>
  <si>
    <t>A21A158D12</t>
  </si>
  <si>
    <t>Fixed rate instrument 159</t>
  </si>
  <si>
    <t>4B.159</t>
  </si>
  <si>
    <t>A21A159D13</t>
  </si>
  <si>
    <t>A21A159D14</t>
  </si>
  <si>
    <t>A21A159D15</t>
  </si>
  <si>
    <t>A21A159D16</t>
  </si>
  <si>
    <t>A21A159D17</t>
  </si>
  <si>
    <t>A21A159D18</t>
  </si>
  <si>
    <t>A21A159D19</t>
  </si>
  <si>
    <t>A21A159D01</t>
  </si>
  <si>
    <t>A21A159D02</t>
  </si>
  <si>
    <t>APP20A159D21</t>
  </si>
  <si>
    <t>A21A159D03</t>
  </si>
  <si>
    <t>A21A159D04</t>
  </si>
  <si>
    <t>A21A159D20</t>
  </si>
  <si>
    <t>A21A159D07</t>
  </si>
  <si>
    <t>A21A159D08</t>
  </si>
  <si>
    <t>A21A159D09</t>
  </si>
  <si>
    <t>A21A159D10</t>
  </si>
  <si>
    <t>A21A159D11</t>
  </si>
  <si>
    <t>A21A159D12</t>
  </si>
  <si>
    <t>Fixed rate instrument 160</t>
  </si>
  <si>
    <t>4B.160</t>
  </si>
  <si>
    <t>A21A160D13</t>
  </si>
  <si>
    <t>A21A160D14</t>
  </si>
  <si>
    <t>A21A160D15</t>
  </si>
  <si>
    <t>A21A160D16</t>
  </si>
  <si>
    <t>A21A160D17</t>
  </si>
  <si>
    <t>A21A160D18</t>
  </si>
  <si>
    <t>A21A160D19</t>
  </si>
  <si>
    <t>A21A160D01</t>
  </si>
  <si>
    <t>A21A160D02</t>
  </si>
  <si>
    <t>APP20A160D21</t>
  </si>
  <si>
    <t>A21A160D03</t>
  </si>
  <si>
    <t>A21A160D04</t>
  </si>
  <si>
    <t>A21A160D20</t>
  </si>
  <si>
    <t>A21A160D07</t>
  </si>
  <si>
    <t>A21A160D08</t>
  </si>
  <si>
    <t>A21A160D09</t>
  </si>
  <si>
    <t>A21A160D10</t>
  </si>
  <si>
    <t>A21A160D11</t>
  </si>
  <si>
    <t>A21A160D12</t>
  </si>
  <si>
    <t>Fixed rate instrument 161</t>
  </si>
  <si>
    <t>4B.161</t>
  </si>
  <si>
    <t>A21A161D13</t>
  </si>
  <si>
    <t>A21A161D14</t>
  </si>
  <si>
    <t>A21A161D15</t>
  </si>
  <si>
    <t>A21A161D16</t>
  </si>
  <si>
    <t>A21A161D17</t>
  </si>
  <si>
    <t>A21A161D18</t>
  </si>
  <si>
    <t>A21A161D19</t>
  </si>
  <si>
    <t>A21A161D01</t>
  </si>
  <si>
    <t>A21A161D02</t>
  </si>
  <si>
    <t>APP20A161D21</t>
  </si>
  <si>
    <t>A21A161D03</t>
  </si>
  <si>
    <t>A21A161D04</t>
  </si>
  <si>
    <t>A21A161D20</t>
  </si>
  <si>
    <t>A21A161D07</t>
  </si>
  <si>
    <t>A21A161D08</t>
  </si>
  <si>
    <t>A21A161D09</t>
  </si>
  <si>
    <t>A21A161D10</t>
  </si>
  <si>
    <t>A21A161D11</t>
  </si>
  <si>
    <t>A21A161D12</t>
  </si>
  <si>
    <t>Fixed rate instrument 162</t>
  </si>
  <si>
    <t>4B.162</t>
  </si>
  <si>
    <t>A21A162D13</t>
  </si>
  <si>
    <t>A21A162D14</t>
  </si>
  <si>
    <t>A21A162D15</t>
  </si>
  <si>
    <t>A21A162D16</t>
  </si>
  <si>
    <t>A21A162D17</t>
  </si>
  <si>
    <t>A21A162D18</t>
  </si>
  <si>
    <t>A21A162D19</t>
  </si>
  <si>
    <t>A21A162D01</t>
  </si>
  <si>
    <t>A21A162D02</t>
  </si>
  <si>
    <t>APP20A162D21</t>
  </si>
  <si>
    <t>A21A162D03</t>
  </si>
  <si>
    <t>A21A162D04</t>
  </si>
  <si>
    <t>A21A162D20</t>
  </si>
  <si>
    <t>A21A162D07</t>
  </si>
  <si>
    <t>A21A162D08</t>
  </si>
  <si>
    <t>A21A162D09</t>
  </si>
  <si>
    <t>A21A162D10</t>
  </si>
  <si>
    <t>A21A162D11</t>
  </si>
  <si>
    <t>A21A162D12</t>
  </si>
  <si>
    <t>Fixed rate instrument 163</t>
  </si>
  <si>
    <t>4B.163</t>
  </si>
  <si>
    <t>A21A163D13</t>
  </si>
  <si>
    <t>A21A163D14</t>
  </si>
  <si>
    <t>A21A163D15</t>
  </si>
  <si>
    <t>A21A163D16</t>
  </si>
  <si>
    <t>A21A163D17</t>
  </si>
  <si>
    <t>A21A163D18</t>
  </si>
  <si>
    <t>A21A163D19</t>
  </si>
  <si>
    <t>A21A163D01</t>
  </si>
  <si>
    <t>A21A163D02</t>
  </si>
  <si>
    <t>APP20A163D21</t>
  </si>
  <si>
    <t>A21A163D03</t>
  </si>
  <si>
    <t>A21A163D04</t>
  </si>
  <si>
    <t>A21A163D20</t>
  </si>
  <si>
    <t>A21A163D07</t>
  </si>
  <si>
    <t>A21A163D08</t>
  </si>
  <si>
    <t>A21A163D09</t>
  </si>
  <si>
    <t>A21A163D10</t>
  </si>
  <si>
    <t>A21A163D11</t>
  </si>
  <si>
    <t>A21A163D12</t>
  </si>
  <si>
    <t>Fixed rate instrument 164</t>
  </si>
  <si>
    <t>4B.164</t>
  </si>
  <si>
    <t>A21A164D13</t>
  </si>
  <si>
    <t>A21A164D14</t>
  </si>
  <si>
    <t>A21A164D15</t>
  </si>
  <si>
    <t>A21A164D16</t>
  </si>
  <si>
    <t>A21A164D17</t>
  </si>
  <si>
    <t>A21A164D18</t>
  </si>
  <si>
    <t>A21A164D19</t>
  </si>
  <si>
    <t>A21A164D01</t>
  </si>
  <si>
    <t>A21A164D02</t>
  </si>
  <si>
    <t>APP20A164D21</t>
  </si>
  <si>
    <t>A21A164D03</t>
  </si>
  <si>
    <t>A21A164D04</t>
  </si>
  <si>
    <t>A21A164D20</t>
  </si>
  <si>
    <t>A21A164D07</t>
  </si>
  <si>
    <t>A21A164D08</t>
  </si>
  <si>
    <t>A21A164D09</t>
  </si>
  <si>
    <t>A21A164D10</t>
  </si>
  <si>
    <t>A21A164D11</t>
  </si>
  <si>
    <t>A21A164D12</t>
  </si>
  <si>
    <t>Fixed rate instrument 165</t>
  </si>
  <si>
    <t>4B.165</t>
  </si>
  <si>
    <t>A21A165D13</t>
  </si>
  <si>
    <t>A21A165D14</t>
  </si>
  <si>
    <t>A21A165D15</t>
  </si>
  <si>
    <t>A21A165D16</t>
  </si>
  <si>
    <t>A21A165D17</t>
  </si>
  <si>
    <t>A21A165D18</t>
  </si>
  <si>
    <t>A21A165D19</t>
  </si>
  <si>
    <t>A21A165D01</t>
  </si>
  <si>
    <t>A21A165D02</t>
  </si>
  <si>
    <t>APP20A165D21</t>
  </si>
  <si>
    <t>A21A165D03</t>
  </si>
  <si>
    <t>A21A165D04</t>
  </si>
  <si>
    <t>A21A165D20</t>
  </si>
  <si>
    <t>A21A165D07</t>
  </si>
  <si>
    <t>A21A165D08</t>
  </si>
  <si>
    <t>A21A165D09</t>
  </si>
  <si>
    <t>A21A165D10</t>
  </si>
  <si>
    <t>A21A165D11</t>
  </si>
  <si>
    <t>A21A165D12</t>
  </si>
  <si>
    <t>Fixed rate instrument 166</t>
  </si>
  <si>
    <t>4B.166</t>
  </si>
  <si>
    <t>A21A166D13</t>
  </si>
  <si>
    <t>A21A166D14</t>
  </si>
  <si>
    <t>A21A166D15</t>
  </si>
  <si>
    <t>A21A166D16</t>
  </si>
  <si>
    <t>A21A166D17</t>
  </si>
  <si>
    <t>A21A166D18</t>
  </si>
  <si>
    <t>A21A166D19</t>
  </si>
  <si>
    <t>A21A166D01</t>
  </si>
  <si>
    <t>A21A166D02</t>
  </si>
  <si>
    <t>APP20A166D21</t>
  </si>
  <si>
    <t>A21A166D03</t>
  </si>
  <si>
    <t>A21A166D04</t>
  </si>
  <si>
    <t>A21A166D20</t>
  </si>
  <si>
    <t>A21A166D07</t>
  </si>
  <si>
    <t>A21A166D08</t>
  </si>
  <si>
    <t>A21A166D09</t>
  </si>
  <si>
    <t>A21A166D10</t>
  </si>
  <si>
    <t>A21A166D11</t>
  </si>
  <si>
    <t>A21A166D12</t>
  </si>
  <si>
    <t>Fixed rate instrument 167</t>
  </si>
  <si>
    <t>4B.167</t>
  </si>
  <si>
    <t>A21A167D13</t>
  </si>
  <si>
    <t>A21A167D14</t>
  </si>
  <si>
    <t>A21A167D15</t>
  </si>
  <si>
    <t>A21A167D16</t>
  </si>
  <si>
    <t>A21A167D17</t>
  </si>
  <si>
    <t>A21A167D18</t>
  </si>
  <si>
    <t>A21A167D19</t>
  </si>
  <si>
    <t>A21A167D01</t>
  </si>
  <si>
    <t>A21A167D02</t>
  </si>
  <si>
    <t>APP20A167D21</t>
  </si>
  <si>
    <t>A21A167D03</t>
  </si>
  <si>
    <t>A21A167D04</t>
  </si>
  <si>
    <t>A21A167D20</t>
  </si>
  <si>
    <t>A21A167D07</t>
  </si>
  <si>
    <t>A21A167D08</t>
  </si>
  <si>
    <t>A21A167D09</t>
  </si>
  <si>
    <t>A21A167D10</t>
  </si>
  <si>
    <t>A21A167D11</t>
  </si>
  <si>
    <t>A21A167D12</t>
  </si>
  <si>
    <t>Fixed rate instrument 168</t>
  </si>
  <si>
    <t>4B.168</t>
  </si>
  <si>
    <t>A21A168D13</t>
  </si>
  <si>
    <t>A21A168D14</t>
  </si>
  <si>
    <t>A21A168D15</t>
  </si>
  <si>
    <t>A21A168D16</t>
  </si>
  <si>
    <t>A21A168D17</t>
  </si>
  <si>
    <t>A21A168D18</t>
  </si>
  <si>
    <t>A21A168D19</t>
  </si>
  <si>
    <t>A21A168D01</t>
  </si>
  <si>
    <t>A21A168D02</t>
  </si>
  <si>
    <t>APP20A168D21</t>
  </si>
  <si>
    <t>A21A168D03</t>
  </si>
  <si>
    <t>A21A168D04</t>
  </si>
  <si>
    <t>A21A168D20</t>
  </si>
  <si>
    <t>A21A168D07</t>
  </si>
  <si>
    <t>A21A168D08</t>
  </si>
  <si>
    <t>A21A168D09</t>
  </si>
  <si>
    <t>A21A168D10</t>
  </si>
  <si>
    <t>A21A168D11</t>
  </si>
  <si>
    <t>A21A168D12</t>
  </si>
  <si>
    <t>Fixed rate instrument 169</t>
  </si>
  <si>
    <t>4B.169</t>
  </si>
  <si>
    <t>A21A169D13</t>
  </si>
  <si>
    <t>A21A169D14</t>
  </si>
  <si>
    <t>A21A169D15</t>
  </si>
  <si>
    <t>A21A169D16</t>
  </si>
  <si>
    <t>A21A169D17</t>
  </si>
  <si>
    <t>A21A169D18</t>
  </si>
  <si>
    <t>A21A169D19</t>
  </si>
  <si>
    <t>A21A169D01</t>
  </si>
  <si>
    <t>A21A169D02</t>
  </si>
  <si>
    <t>APP20A169D21</t>
  </si>
  <si>
    <t>A21A169D03</t>
  </si>
  <si>
    <t>A21A169D04</t>
  </si>
  <si>
    <t>A21A169D20</t>
  </si>
  <si>
    <t>A21A169D07</t>
  </si>
  <si>
    <t>A21A169D08</t>
  </si>
  <si>
    <t>A21A169D09</t>
  </si>
  <si>
    <t>A21A169D10</t>
  </si>
  <si>
    <t>A21A169D11</t>
  </si>
  <si>
    <t>A21A169D12</t>
  </si>
  <si>
    <t>Fixed rate instrument 170</t>
  </si>
  <si>
    <t>4B.170</t>
  </si>
  <si>
    <t>A21A170D13</t>
  </si>
  <si>
    <t>A21A170D14</t>
  </si>
  <si>
    <t>A21A170D15</t>
  </si>
  <si>
    <t>A21A170D16</t>
  </si>
  <si>
    <t>A21A170D17</t>
  </si>
  <si>
    <t>A21A170D18</t>
  </si>
  <si>
    <t>A21A170D19</t>
  </si>
  <si>
    <t>A21A170D01</t>
  </si>
  <si>
    <t>A21A170D02</t>
  </si>
  <si>
    <t>APP20A170D21</t>
  </si>
  <si>
    <t>A21A170D03</t>
  </si>
  <si>
    <t>A21A170D04</t>
  </si>
  <si>
    <t>A21A170D20</t>
  </si>
  <si>
    <t>A21A170D07</t>
  </si>
  <si>
    <t>A21A170D08</t>
  </si>
  <si>
    <t>A21A170D09</t>
  </si>
  <si>
    <t>A21A170D10</t>
  </si>
  <si>
    <t>A21A170D11</t>
  </si>
  <si>
    <t>A21A170D12</t>
  </si>
  <si>
    <t>Fixed rate instrument 171</t>
  </si>
  <si>
    <t>4B.171</t>
  </si>
  <si>
    <t>A21A171D13</t>
  </si>
  <si>
    <t>A21A171D14</t>
  </si>
  <si>
    <t>A21A171D15</t>
  </si>
  <si>
    <t>A21A171D16</t>
  </si>
  <si>
    <t>A21A171D17</t>
  </si>
  <si>
    <t>A21A171D18</t>
  </si>
  <si>
    <t>A21A171D19</t>
  </si>
  <si>
    <t>A21A171D01</t>
  </si>
  <si>
    <t>A21A171D02</t>
  </si>
  <si>
    <t>APP20A171D21</t>
  </si>
  <si>
    <t>A21A171D03</t>
  </si>
  <si>
    <t>A21A171D04</t>
  </si>
  <si>
    <t>A21A171D20</t>
  </si>
  <si>
    <t>A21A171D07</t>
  </si>
  <si>
    <t>A21A171D08</t>
  </si>
  <si>
    <t>A21A171D09</t>
  </si>
  <si>
    <t>A21A171D10</t>
  </si>
  <si>
    <t>A21A171D11</t>
  </si>
  <si>
    <t>A21A171D12</t>
  </si>
  <si>
    <t>Fixed rate instrument 172</t>
  </si>
  <si>
    <t>4B.172</t>
  </si>
  <si>
    <t>A21A172D13</t>
  </si>
  <si>
    <t>A21A172D14</t>
  </si>
  <si>
    <t>A21A172D15</t>
  </si>
  <si>
    <t>A21A172D16</t>
  </si>
  <si>
    <t>A21A172D17</t>
  </si>
  <si>
    <t>A21A172D18</t>
  </si>
  <si>
    <t>A21A172D19</t>
  </si>
  <si>
    <t>A21A172D01</t>
  </si>
  <si>
    <t>A21A172D02</t>
  </si>
  <si>
    <t>APP20A172D21</t>
  </si>
  <si>
    <t>A21A172D03</t>
  </si>
  <si>
    <t>A21A172D04</t>
  </si>
  <si>
    <t>A21A172D20</t>
  </si>
  <si>
    <t>A21A172D07</t>
  </si>
  <si>
    <t>A21A172D08</t>
  </si>
  <si>
    <t>A21A172D09</t>
  </si>
  <si>
    <t>A21A172D10</t>
  </si>
  <si>
    <t>A21A172D11</t>
  </si>
  <si>
    <t>A21A172D12</t>
  </si>
  <si>
    <t>Fixed rate instrument 173</t>
  </si>
  <si>
    <t>4B.173</t>
  </si>
  <si>
    <t>A21A173D13</t>
  </si>
  <si>
    <t>A21A173D14</t>
  </si>
  <si>
    <t>A21A173D15</t>
  </si>
  <si>
    <t>A21A173D16</t>
  </si>
  <si>
    <t>A21A173D17</t>
  </si>
  <si>
    <t>A21A173D18</t>
  </si>
  <si>
    <t>A21A173D19</t>
  </si>
  <si>
    <t>A21A173D01</t>
  </si>
  <si>
    <t>A21A173D02</t>
  </si>
  <si>
    <t>APP20A173D21</t>
  </si>
  <si>
    <t>A21A173D03</t>
  </si>
  <si>
    <t>A21A173D04</t>
  </si>
  <si>
    <t>A21A173D20</t>
  </si>
  <si>
    <t>A21A173D07</t>
  </si>
  <si>
    <t>A21A173D08</t>
  </si>
  <si>
    <t>A21A173D09</t>
  </si>
  <si>
    <t>A21A173D10</t>
  </si>
  <si>
    <t>A21A173D11</t>
  </si>
  <si>
    <t>A21A173D12</t>
  </si>
  <si>
    <t>Fixed rate instrument 174</t>
  </si>
  <si>
    <t>4B.174</t>
  </si>
  <si>
    <t>A21A174D13</t>
  </si>
  <si>
    <t>A21A174D14</t>
  </si>
  <si>
    <t>A21A174D15</t>
  </si>
  <si>
    <t>A21A174D16</t>
  </si>
  <si>
    <t>A21A174D17</t>
  </si>
  <si>
    <t>A21A174D18</t>
  </si>
  <si>
    <t>A21A174D19</t>
  </si>
  <si>
    <t>A21A174D01</t>
  </si>
  <si>
    <t>A21A174D02</t>
  </si>
  <si>
    <t>APP20A174D21</t>
  </si>
  <si>
    <t>A21A174D03</t>
  </si>
  <si>
    <t>A21A174D04</t>
  </si>
  <si>
    <t>A21A174D20</t>
  </si>
  <si>
    <t>A21A174D07</t>
  </si>
  <si>
    <t>A21A174D08</t>
  </si>
  <si>
    <t>A21A174D09</t>
  </si>
  <si>
    <t>A21A174D10</t>
  </si>
  <si>
    <t>A21A174D11</t>
  </si>
  <si>
    <t>A21A174D12</t>
  </si>
  <si>
    <t>Fixed rate instrument 175</t>
  </si>
  <si>
    <t>4B.175</t>
  </si>
  <si>
    <t>A21A175D13</t>
  </si>
  <si>
    <t>A21A175D14</t>
  </si>
  <si>
    <t>A21A175D15</t>
  </si>
  <si>
    <t>A21A175D16</t>
  </si>
  <si>
    <t>A21A175D17</t>
  </si>
  <si>
    <t>A21A175D18</t>
  </si>
  <si>
    <t>A21A175D19</t>
  </si>
  <si>
    <t>A21A175D01</t>
  </si>
  <si>
    <t>A21A175D02</t>
  </si>
  <si>
    <t>APP20A175D21</t>
  </si>
  <si>
    <t>A21A175D03</t>
  </si>
  <si>
    <t>A21A175D04</t>
  </si>
  <si>
    <t>A21A175D20</t>
  </si>
  <si>
    <t>A21A175D07</t>
  </si>
  <si>
    <t>A21A175D08</t>
  </si>
  <si>
    <t>A21A175D09</t>
  </si>
  <si>
    <t>A21A175D10</t>
  </si>
  <si>
    <t>A21A175D11</t>
  </si>
  <si>
    <t>A21A175D12</t>
  </si>
  <si>
    <t>Fixed rate instrument 176</t>
  </si>
  <si>
    <t>4B.176</t>
  </si>
  <si>
    <t>A21A176D13</t>
  </si>
  <si>
    <t>A21A176D14</t>
  </si>
  <si>
    <t>A21A176D15</t>
  </si>
  <si>
    <t>A21A176D16</t>
  </si>
  <si>
    <t>A21A176D17</t>
  </si>
  <si>
    <t>A21A176D18</t>
  </si>
  <si>
    <t>A21A176D19</t>
  </si>
  <si>
    <t>A21A176D01</t>
  </si>
  <si>
    <t>A21A176D02</t>
  </si>
  <si>
    <t>APP20A176D21</t>
  </si>
  <si>
    <t>A21A176D03</t>
  </si>
  <si>
    <t>A21A176D04</t>
  </si>
  <si>
    <t>A21A176D20</t>
  </si>
  <si>
    <t>A21A176D07</t>
  </si>
  <si>
    <t>A21A176D08</t>
  </si>
  <si>
    <t>A21A176D09</t>
  </si>
  <si>
    <t>A21A176D10</t>
  </si>
  <si>
    <t>A21A176D11</t>
  </si>
  <si>
    <t>A21A176D12</t>
  </si>
  <si>
    <t>Fixed rate instrument 177</t>
  </si>
  <si>
    <t>4B.177</t>
  </si>
  <si>
    <t>A21A177D13</t>
  </si>
  <si>
    <t>A21A177D14</t>
  </si>
  <si>
    <t>A21A177D15</t>
  </si>
  <si>
    <t>A21A177D16</t>
  </si>
  <si>
    <t>A21A177D17</t>
  </si>
  <si>
    <t>A21A177D18</t>
  </si>
  <si>
    <t>A21A177D19</t>
  </si>
  <si>
    <t>A21A177D01</t>
  </si>
  <si>
    <t>A21A177D02</t>
  </si>
  <si>
    <t>APP20A177D21</t>
  </si>
  <si>
    <t>A21A177D03</t>
  </si>
  <si>
    <t>A21A177D04</t>
  </si>
  <si>
    <t>A21A177D20</t>
  </si>
  <si>
    <t>A21A177D07</t>
  </si>
  <si>
    <t>A21A177D08</t>
  </si>
  <si>
    <t>A21A177D09</t>
  </si>
  <si>
    <t>A21A177D10</t>
  </si>
  <si>
    <t>A21A177D11</t>
  </si>
  <si>
    <t>A21A177D12</t>
  </si>
  <si>
    <t>Fixed rate instrument 178</t>
  </si>
  <si>
    <t>4B.178</t>
  </si>
  <si>
    <t>A21A178D13</t>
  </si>
  <si>
    <t>A21A178D14</t>
  </si>
  <si>
    <t>A21A178D15</t>
  </si>
  <si>
    <t>A21A178D16</t>
  </si>
  <si>
    <t>A21A178D17</t>
  </si>
  <si>
    <t>A21A178D18</t>
  </si>
  <si>
    <t>A21A178D19</t>
  </si>
  <si>
    <t>A21A178D01</t>
  </si>
  <si>
    <t>A21A178D02</t>
  </si>
  <si>
    <t>APP20A178D21</t>
  </si>
  <si>
    <t>A21A178D03</t>
  </si>
  <si>
    <t>A21A178D04</t>
  </si>
  <si>
    <t>A21A178D20</t>
  </si>
  <si>
    <t>A21A178D07</t>
  </si>
  <si>
    <t>A21A178D08</t>
  </si>
  <si>
    <t>A21A178D09</t>
  </si>
  <si>
    <t>A21A178D10</t>
  </si>
  <si>
    <t>A21A178D11</t>
  </si>
  <si>
    <t>A21A178D12</t>
  </si>
  <si>
    <t>Fixed rate instrument 179</t>
  </si>
  <si>
    <t>4B.179</t>
  </si>
  <si>
    <t>A21A179D13</t>
  </si>
  <si>
    <t>A21A179D14</t>
  </si>
  <si>
    <t>A21A179D15</t>
  </si>
  <si>
    <t>A21A179D16</t>
  </si>
  <si>
    <t>A21A179D17</t>
  </si>
  <si>
    <t>A21A179D18</t>
  </si>
  <si>
    <t>A21A179D19</t>
  </si>
  <si>
    <t>A21A179D01</t>
  </si>
  <si>
    <t>A21A179D02</t>
  </si>
  <si>
    <t>APP20A179D21</t>
  </si>
  <si>
    <t>A21A179D03</t>
  </si>
  <si>
    <t>A21A179D04</t>
  </si>
  <si>
    <t>A21A179D20</t>
  </si>
  <si>
    <t>A21A179D07</t>
  </si>
  <si>
    <t>A21A179D08</t>
  </si>
  <si>
    <t>A21A179D09</t>
  </si>
  <si>
    <t>A21A179D10</t>
  </si>
  <si>
    <t>A21A179D11</t>
  </si>
  <si>
    <t>A21A179D12</t>
  </si>
  <si>
    <t>Fixed rate instrument 180</t>
  </si>
  <si>
    <t>4B.180</t>
  </si>
  <si>
    <t>A21A180D13</t>
  </si>
  <si>
    <t>A21A180D14</t>
  </si>
  <si>
    <t>A21A180D15</t>
  </si>
  <si>
    <t>A21A180D16</t>
  </si>
  <si>
    <t>A21A180D17</t>
  </si>
  <si>
    <t>A21A180D18</t>
  </si>
  <si>
    <t>A21A180D19</t>
  </si>
  <si>
    <t>A21A180D01</t>
  </si>
  <si>
    <t>A21A180D02</t>
  </si>
  <si>
    <t>APP20A180D21</t>
  </si>
  <si>
    <t>A21A180D03</t>
  </si>
  <si>
    <t>A21A180D04</t>
  </si>
  <si>
    <t>A21A180D20</t>
  </si>
  <si>
    <t>A21A180D07</t>
  </si>
  <si>
    <t>A21A180D08</t>
  </si>
  <si>
    <t>A21A180D09</t>
  </si>
  <si>
    <t>A21A180D10</t>
  </si>
  <si>
    <t>A21A180D11</t>
  </si>
  <si>
    <t>A21A180D12</t>
  </si>
  <si>
    <t>Fixed rate instrument 181</t>
  </si>
  <si>
    <t>4B.181</t>
  </si>
  <si>
    <t>A21A181D13</t>
  </si>
  <si>
    <t>A21A181D14</t>
  </si>
  <si>
    <t>A21A181D15</t>
  </si>
  <si>
    <t>A21A181D16</t>
  </si>
  <si>
    <t>A21A181D17</t>
  </si>
  <si>
    <t>A21A181D18</t>
  </si>
  <si>
    <t>A21A181D19</t>
  </si>
  <si>
    <t>A21A181D01</t>
  </si>
  <si>
    <t>A21A181D02</t>
  </si>
  <si>
    <t>APP20A181D21</t>
  </si>
  <si>
    <t>A21A181D03</t>
  </si>
  <si>
    <t>A21A181D04</t>
  </si>
  <si>
    <t>A21A181D20</t>
  </si>
  <si>
    <t>A21A181D07</t>
  </si>
  <si>
    <t>A21A181D08</t>
  </si>
  <si>
    <t>A21A181D09</t>
  </si>
  <si>
    <t>A21A181D10</t>
  </si>
  <si>
    <t>A21A181D11</t>
  </si>
  <si>
    <t>A21A181D12</t>
  </si>
  <si>
    <t>Fixed rate instrument 182</t>
  </si>
  <si>
    <t>4B.182</t>
  </si>
  <si>
    <t>A21A182D13</t>
  </si>
  <si>
    <t>A21A182D14</t>
  </si>
  <si>
    <t>A21A182D15</t>
  </si>
  <si>
    <t>A21A182D16</t>
  </si>
  <si>
    <t>A21A182D17</t>
  </si>
  <si>
    <t>A21A182D18</t>
  </si>
  <si>
    <t>A21A182D19</t>
  </si>
  <si>
    <t>A21A182D01</t>
  </si>
  <si>
    <t>A21A182D02</t>
  </si>
  <si>
    <t>APP20A182D21</t>
  </si>
  <si>
    <t>A21A182D03</t>
  </si>
  <si>
    <t>A21A182D04</t>
  </si>
  <si>
    <t>A21A182D20</t>
  </si>
  <si>
    <t>A21A182D07</t>
  </si>
  <si>
    <t>A21A182D08</t>
  </si>
  <si>
    <t>A21A182D09</t>
  </si>
  <si>
    <t>A21A182D10</t>
  </si>
  <si>
    <t>A21A182D11</t>
  </si>
  <si>
    <t>A21A182D12</t>
  </si>
  <si>
    <t>Fixed rate instrument 183</t>
  </si>
  <si>
    <t>4B.183</t>
  </si>
  <si>
    <t>A21A183D13</t>
  </si>
  <si>
    <t>A21A183D14</t>
  </si>
  <si>
    <t>A21A183D15</t>
  </si>
  <si>
    <t>A21A183D16</t>
  </si>
  <si>
    <t>A21A183D17</t>
  </si>
  <si>
    <t>A21A183D18</t>
  </si>
  <si>
    <t>A21A183D19</t>
  </si>
  <si>
    <t>A21A183D01</t>
  </si>
  <si>
    <t>A21A183D02</t>
  </si>
  <si>
    <t>APP20A183D21</t>
  </si>
  <si>
    <t>A21A183D03</t>
  </si>
  <si>
    <t>A21A183D04</t>
  </si>
  <si>
    <t>A21A183D20</t>
  </si>
  <si>
    <t>A21A183D07</t>
  </si>
  <si>
    <t>A21A183D08</t>
  </si>
  <si>
    <t>A21A183D09</t>
  </si>
  <si>
    <t>A21A183D10</t>
  </si>
  <si>
    <t>A21A183D11</t>
  </si>
  <si>
    <t>A21A183D12</t>
  </si>
  <si>
    <t>Fixed rate instrument 184</t>
  </si>
  <si>
    <t>4B.184</t>
  </si>
  <si>
    <t>A21A184D13</t>
  </si>
  <si>
    <t>A21A184D14</t>
  </si>
  <si>
    <t>A21A184D15</t>
  </si>
  <si>
    <t>A21A184D16</t>
  </si>
  <si>
    <t>A21A184D17</t>
  </si>
  <si>
    <t>A21A184D18</t>
  </si>
  <si>
    <t>A21A184D19</t>
  </si>
  <si>
    <t>A21A184D01</t>
  </si>
  <si>
    <t>A21A184D02</t>
  </si>
  <si>
    <t>APP20A184D21</t>
  </si>
  <si>
    <t>A21A184D03</t>
  </si>
  <si>
    <t>A21A184D04</t>
  </si>
  <si>
    <t>A21A184D20</t>
  </si>
  <si>
    <t>A21A184D07</t>
  </si>
  <si>
    <t>A21A184D08</t>
  </si>
  <si>
    <t>A21A184D09</t>
  </si>
  <si>
    <t>A21A184D10</t>
  </si>
  <si>
    <t>A21A184D11</t>
  </si>
  <si>
    <t>A21A184D12</t>
  </si>
  <si>
    <t>Fixed rate instrument 185</t>
  </si>
  <si>
    <t>4B.185</t>
  </si>
  <si>
    <t>A21A185D13</t>
  </si>
  <si>
    <t>A21A185D14</t>
  </si>
  <si>
    <t>A21A185D15</t>
  </si>
  <si>
    <t>A21A185D16</t>
  </si>
  <si>
    <t>A21A185D17</t>
  </si>
  <si>
    <t>A21A185D18</t>
  </si>
  <si>
    <t>A21A185D19</t>
  </si>
  <si>
    <t>A21A185D01</t>
  </si>
  <si>
    <t>A21A185D02</t>
  </si>
  <si>
    <t>APP20A185D21</t>
  </si>
  <si>
    <t>A21A185D03</t>
  </si>
  <si>
    <t>A21A185D04</t>
  </si>
  <si>
    <t>A21A185D20</t>
  </si>
  <si>
    <t>A21A185D07</t>
  </si>
  <si>
    <t>A21A185D08</t>
  </si>
  <si>
    <t>A21A185D09</t>
  </si>
  <si>
    <t>A21A185D10</t>
  </si>
  <si>
    <t>A21A185D11</t>
  </si>
  <si>
    <t>A21A185D12</t>
  </si>
  <si>
    <t>Fixed rate instrument 186</t>
  </si>
  <si>
    <t>4B.186</t>
  </si>
  <si>
    <t>A21A186D13</t>
  </si>
  <si>
    <t>A21A186D14</t>
  </si>
  <si>
    <t>A21A186D15</t>
  </si>
  <si>
    <t>A21A186D16</t>
  </si>
  <si>
    <t>A21A186D17</t>
  </si>
  <si>
    <t>A21A186D18</t>
  </si>
  <si>
    <t>A21A186D19</t>
  </si>
  <si>
    <t>A21A186D01</t>
  </si>
  <si>
    <t>A21A186D02</t>
  </si>
  <si>
    <t>APP20A186D21</t>
  </si>
  <si>
    <t>A21A186D03</t>
  </si>
  <si>
    <t>A21A186D04</t>
  </si>
  <si>
    <t>A21A186D20</t>
  </si>
  <si>
    <t>A21A186D07</t>
  </si>
  <si>
    <t>A21A186D08</t>
  </si>
  <si>
    <t>A21A186D09</t>
  </si>
  <si>
    <t>A21A186D10</t>
  </si>
  <si>
    <t>A21A186D11</t>
  </si>
  <si>
    <t>A21A186D12</t>
  </si>
  <si>
    <t>Fixed rate instrument 187</t>
  </si>
  <si>
    <t>4B.187</t>
  </si>
  <si>
    <t>A21A187D13</t>
  </si>
  <si>
    <t>A21A187D14</t>
  </si>
  <si>
    <t>A21A187D15</t>
  </si>
  <si>
    <t>A21A187D16</t>
  </si>
  <si>
    <t>A21A187D17</t>
  </si>
  <si>
    <t>A21A187D18</t>
  </si>
  <si>
    <t>A21A187D19</t>
  </si>
  <si>
    <t>A21A187D01</t>
  </si>
  <si>
    <t>A21A187D02</t>
  </si>
  <si>
    <t>APP20A187D21</t>
  </si>
  <si>
    <t>A21A187D03</t>
  </si>
  <si>
    <t>A21A187D04</t>
  </si>
  <si>
    <t>A21A187D20</t>
  </si>
  <si>
    <t>A21A187D07</t>
  </si>
  <si>
    <t>A21A187D08</t>
  </si>
  <si>
    <t>A21A187D09</t>
  </si>
  <si>
    <t>A21A187D10</t>
  </si>
  <si>
    <t>A21A187D11</t>
  </si>
  <si>
    <t>A21A187D12</t>
  </si>
  <si>
    <t>Fixed rate instrument 188</t>
  </si>
  <si>
    <t>4B.188</t>
  </si>
  <si>
    <t>A21A188D13</t>
  </si>
  <si>
    <t>A21A188D14</t>
  </si>
  <si>
    <t>A21A188D15</t>
  </si>
  <si>
    <t>A21A188D16</t>
  </si>
  <si>
    <t>A21A188D17</t>
  </si>
  <si>
    <t>A21A188D18</t>
  </si>
  <si>
    <t>A21A188D19</t>
  </si>
  <si>
    <t>A21A188D01</t>
  </si>
  <si>
    <t>A21A188D02</t>
  </si>
  <si>
    <t>APP20A188D21</t>
  </si>
  <si>
    <t>A21A188D03</t>
  </si>
  <si>
    <t>A21A188D04</t>
  </si>
  <si>
    <t>A21A188D20</t>
  </si>
  <si>
    <t>A21A188D07</t>
  </si>
  <si>
    <t>A21A188D08</t>
  </si>
  <si>
    <t>A21A188D09</t>
  </si>
  <si>
    <t>A21A188D10</t>
  </si>
  <si>
    <t>A21A188D11</t>
  </si>
  <si>
    <t>A21A188D12</t>
  </si>
  <si>
    <t>Fixed rate instrument 189</t>
  </si>
  <si>
    <t>4B.189</t>
  </si>
  <si>
    <t>A21A189D13</t>
  </si>
  <si>
    <t>A21A189D14</t>
  </si>
  <si>
    <t>A21A189D15</t>
  </si>
  <si>
    <t>A21A189D16</t>
  </si>
  <si>
    <t>A21A189D17</t>
  </si>
  <si>
    <t>A21A189D18</t>
  </si>
  <si>
    <t>A21A189D19</t>
  </si>
  <si>
    <t>A21A189D01</t>
  </si>
  <si>
    <t>A21A189D02</t>
  </si>
  <si>
    <t>APP20A189D21</t>
  </si>
  <si>
    <t>A21A189D03</t>
  </si>
  <si>
    <t>A21A189D04</t>
  </si>
  <si>
    <t>A21A189D20</t>
  </si>
  <si>
    <t>A21A189D07</t>
  </si>
  <si>
    <t>A21A189D08</t>
  </si>
  <si>
    <t>A21A189D09</t>
  </si>
  <si>
    <t>A21A189D10</t>
  </si>
  <si>
    <t>A21A189D11</t>
  </si>
  <si>
    <t>A21A189D12</t>
  </si>
  <si>
    <t>Fixed rate instrument 190</t>
  </si>
  <si>
    <t>4B.190</t>
  </si>
  <si>
    <t>A21A190D13</t>
  </si>
  <si>
    <t>A21A190D14</t>
  </si>
  <si>
    <t>A21A190D15</t>
  </si>
  <si>
    <t>A21A190D16</t>
  </si>
  <si>
    <t>A21A190D17</t>
  </si>
  <si>
    <t>A21A190D18</t>
  </si>
  <si>
    <t>A21A190D19</t>
  </si>
  <si>
    <t>A21A190D01</t>
  </si>
  <si>
    <t>A21A190D02</t>
  </si>
  <si>
    <t>APP20A190D21</t>
  </si>
  <si>
    <t>A21A190D03</t>
  </si>
  <si>
    <t>A21A190D04</t>
  </si>
  <si>
    <t>A21A190D20</t>
  </si>
  <si>
    <t>A21A190D07</t>
  </si>
  <si>
    <t>A21A190D08</t>
  </si>
  <si>
    <t>A21A190D09</t>
  </si>
  <si>
    <t>A21A190D10</t>
  </si>
  <si>
    <t>A21A190D11</t>
  </si>
  <si>
    <t>A21A190D12</t>
  </si>
  <si>
    <t>Fixed rate instrument 191</t>
  </si>
  <si>
    <t>4B.191</t>
  </si>
  <si>
    <t>A21A191D13</t>
  </si>
  <si>
    <t>A21A191D14</t>
  </si>
  <si>
    <t>A21A191D15</t>
  </si>
  <si>
    <t>A21A191D16</t>
  </si>
  <si>
    <t>A21A191D17</t>
  </si>
  <si>
    <t>A21A191D18</t>
  </si>
  <si>
    <t>A21A191D19</t>
  </si>
  <si>
    <t>A21A191D01</t>
  </si>
  <si>
    <t>A21A191D02</t>
  </si>
  <si>
    <t>APP20A191D21</t>
  </si>
  <si>
    <t>A21A191D03</t>
  </si>
  <si>
    <t>A21A191D04</t>
  </si>
  <si>
    <t>A21A191D20</t>
  </si>
  <si>
    <t>A21A191D07</t>
  </si>
  <si>
    <t>A21A191D08</t>
  </si>
  <si>
    <t>A21A191D09</t>
  </si>
  <si>
    <t>A21A191D10</t>
  </si>
  <si>
    <t>A21A191D11</t>
  </si>
  <si>
    <t>A21A191D12</t>
  </si>
  <si>
    <t>Fixed rate instrument 192</t>
  </si>
  <si>
    <t>4B.192</t>
  </si>
  <si>
    <t>A21A192D13</t>
  </si>
  <si>
    <t>A21A192D14</t>
  </si>
  <si>
    <t>A21A192D15</t>
  </si>
  <si>
    <t>A21A192D16</t>
  </si>
  <si>
    <t>A21A192D17</t>
  </si>
  <si>
    <t>A21A192D18</t>
  </si>
  <si>
    <t>A21A192D19</t>
  </si>
  <si>
    <t>A21A192D01</t>
  </si>
  <si>
    <t>A21A192D02</t>
  </si>
  <si>
    <t>APP20A192D21</t>
  </si>
  <si>
    <t>A21A192D03</t>
  </si>
  <si>
    <t>A21A192D04</t>
  </si>
  <si>
    <t>A21A192D20</t>
  </si>
  <si>
    <t>A21A192D07</t>
  </si>
  <si>
    <t>A21A192D08</t>
  </si>
  <si>
    <t>A21A192D09</t>
  </si>
  <si>
    <t>A21A192D10</t>
  </si>
  <si>
    <t>A21A192D11</t>
  </si>
  <si>
    <t>A21A192D12</t>
  </si>
  <si>
    <t>Fixed rate instrument 193</t>
  </si>
  <si>
    <t>4B.193</t>
  </si>
  <si>
    <t>A21A193D13</t>
  </si>
  <si>
    <t>A21A193D14</t>
  </si>
  <si>
    <t>A21A193D15</t>
  </si>
  <si>
    <t>A21A193D16</t>
  </si>
  <si>
    <t>A21A193D17</t>
  </si>
  <si>
    <t>A21A193D18</t>
  </si>
  <si>
    <t>A21A193D19</t>
  </si>
  <si>
    <t>A21A193D01</t>
  </si>
  <si>
    <t>A21A193D02</t>
  </si>
  <si>
    <t>APP20A193D21</t>
  </si>
  <si>
    <t>A21A193D03</t>
  </si>
  <si>
    <t>A21A193D04</t>
  </si>
  <si>
    <t>A21A193D20</t>
  </si>
  <si>
    <t>A21A193D07</t>
  </si>
  <si>
    <t>A21A193D08</t>
  </si>
  <si>
    <t>A21A193D09</t>
  </si>
  <si>
    <t>A21A193D10</t>
  </si>
  <si>
    <t>A21A193D11</t>
  </si>
  <si>
    <t>A21A193D12</t>
  </si>
  <si>
    <t>Fixed rate instrument 194</t>
  </si>
  <si>
    <t>4B.194</t>
  </si>
  <si>
    <t>A21A194D13</t>
  </si>
  <si>
    <t>A21A194D14</t>
  </si>
  <si>
    <t>A21A194D15</t>
  </si>
  <si>
    <t>A21A194D16</t>
  </si>
  <si>
    <t>A21A194D17</t>
  </si>
  <si>
    <t>A21A194D18</t>
  </si>
  <si>
    <t>A21A194D19</t>
  </si>
  <si>
    <t>A21A194D01</t>
  </si>
  <si>
    <t>A21A194D02</t>
  </si>
  <si>
    <t>APP20A194D21</t>
  </si>
  <si>
    <t>A21A194D03</t>
  </si>
  <si>
    <t>A21A194D04</t>
  </si>
  <si>
    <t>A21A194D20</t>
  </si>
  <si>
    <t>A21A194D07</t>
  </si>
  <si>
    <t>A21A194D08</t>
  </si>
  <si>
    <t>A21A194D09</t>
  </si>
  <si>
    <t>A21A194D10</t>
  </si>
  <si>
    <t>A21A194D11</t>
  </si>
  <si>
    <t>A21A194D12</t>
  </si>
  <si>
    <t>Fixed rate instrument 195</t>
  </si>
  <si>
    <t>4B.195</t>
  </si>
  <si>
    <t>A21A195D13</t>
  </si>
  <si>
    <t>A21A195D14</t>
  </si>
  <si>
    <t>A21A195D15</t>
  </si>
  <si>
    <t>A21A195D16</t>
  </si>
  <si>
    <t>A21A195D17</t>
  </si>
  <si>
    <t>A21A195D18</t>
  </si>
  <si>
    <t>A21A195D19</t>
  </si>
  <si>
    <t>A21A195D01</t>
  </si>
  <si>
    <t>A21A195D02</t>
  </si>
  <si>
    <t>APP20A195D21</t>
  </si>
  <si>
    <t>A21A195D03</t>
  </si>
  <si>
    <t>A21A195D04</t>
  </si>
  <si>
    <t>A21A195D20</t>
  </si>
  <si>
    <t>A21A195D07</t>
  </si>
  <si>
    <t>A21A195D08</t>
  </si>
  <si>
    <t>A21A195D09</t>
  </si>
  <si>
    <t>A21A195D10</t>
  </si>
  <si>
    <t>A21A195D11</t>
  </si>
  <si>
    <t>A21A195D12</t>
  </si>
  <si>
    <t>Fixed rate instrument 196</t>
  </si>
  <si>
    <t>4B.196</t>
  </si>
  <si>
    <t>A21A196D13</t>
  </si>
  <si>
    <t>A21A196D14</t>
  </si>
  <si>
    <t>A21A196D15</t>
  </si>
  <si>
    <t>A21A196D16</t>
  </si>
  <si>
    <t>A21A196D17</t>
  </si>
  <si>
    <t>A21A196D18</t>
  </si>
  <si>
    <t>A21A196D19</t>
  </si>
  <si>
    <t>A21A196D01</t>
  </si>
  <si>
    <t>A21A196D02</t>
  </si>
  <si>
    <t>APP20A196D21</t>
  </si>
  <si>
    <t>A21A196D03</t>
  </si>
  <si>
    <t>A21A196D04</t>
  </si>
  <si>
    <t>A21A196D20</t>
  </si>
  <si>
    <t>A21A196D07</t>
  </si>
  <si>
    <t>A21A196D08</t>
  </si>
  <si>
    <t>A21A196D09</t>
  </si>
  <si>
    <t>A21A196D10</t>
  </si>
  <si>
    <t>A21A196D11</t>
  </si>
  <si>
    <t>A21A196D12</t>
  </si>
  <si>
    <t>Fixed rate instrument 197</t>
  </si>
  <si>
    <t>4B.197</t>
  </si>
  <si>
    <t>A21A197D13</t>
  </si>
  <si>
    <t>A21A197D14</t>
  </si>
  <si>
    <t>A21A197D15</t>
  </si>
  <si>
    <t>A21A197D16</t>
  </si>
  <si>
    <t>A21A197D17</t>
  </si>
  <si>
    <t>A21A197D18</t>
  </si>
  <si>
    <t>A21A197D19</t>
  </si>
  <si>
    <t>A21A197D01</t>
  </si>
  <si>
    <t>A21A197D02</t>
  </si>
  <si>
    <t>APP20A197D21</t>
  </si>
  <si>
    <t>A21A197D03</t>
  </si>
  <si>
    <t>A21A197D04</t>
  </si>
  <si>
    <t>A21A197D20</t>
  </si>
  <si>
    <t>A21A197D07</t>
  </si>
  <si>
    <t>A21A197D08</t>
  </si>
  <si>
    <t>A21A197D09</t>
  </si>
  <si>
    <t>A21A197D10</t>
  </si>
  <si>
    <t>A21A197D11</t>
  </si>
  <si>
    <t>A21A197D12</t>
  </si>
  <si>
    <t>Fixed rate instrument 198</t>
  </si>
  <si>
    <t>4B.198</t>
  </si>
  <si>
    <t>A21A198D13</t>
  </si>
  <si>
    <t>A21A198D14</t>
  </si>
  <si>
    <t>A21A198D15</t>
  </si>
  <si>
    <t>A21A198D16</t>
  </si>
  <si>
    <t>A21A198D17</t>
  </si>
  <si>
    <t>A21A198D18</t>
  </si>
  <si>
    <t>A21A198D19</t>
  </si>
  <si>
    <t>A21A198D01</t>
  </si>
  <si>
    <t>A21A198D02</t>
  </si>
  <si>
    <t>APP20A198D21</t>
  </si>
  <si>
    <t>A21A198D03</t>
  </si>
  <si>
    <t>A21A198D04</t>
  </si>
  <si>
    <t>A21A198D20</t>
  </si>
  <si>
    <t>A21A198D07</t>
  </si>
  <si>
    <t>A21A198D08</t>
  </si>
  <si>
    <t>A21A198D09</t>
  </si>
  <si>
    <t>A21A198D10</t>
  </si>
  <si>
    <t>A21A198D11</t>
  </si>
  <si>
    <t>A21A198D12</t>
  </si>
  <si>
    <t>Fixed rate instrument 199</t>
  </si>
  <si>
    <t>4B.199</t>
  </si>
  <si>
    <t>A21A199D13</t>
  </si>
  <si>
    <t>A21A199D14</t>
  </si>
  <si>
    <t>A21A199D15</t>
  </si>
  <si>
    <t>A21A199D16</t>
  </si>
  <si>
    <t>A21A199D17</t>
  </si>
  <si>
    <t>A21A199D18</t>
  </si>
  <si>
    <t>A21A199D19</t>
  </si>
  <si>
    <t>A21A199D01</t>
  </si>
  <si>
    <t>A21A199D02</t>
  </si>
  <si>
    <t>APP20A199D21</t>
  </si>
  <si>
    <t>A21A199D03</t>
  </si>
  <si>
    <t>A21A199D04</t>
  </si>
  <si>
    <t>A21A199D20</t>
  </si>
  <si>
    <t>A21A199D07</t>
  </si>
  <si>
    <t>A21A199D08</t>
  </si>
  <si>
    <t>A21A199D09</t>
  </si>
  <si>
    <t>A21A199D10</t>
  </si>
  <si>
    <t>A21A199D11</t>
  </si>
  <si>
    <t>A21A199D12</t>
  </si>
  <si>
    <t>Fixed rate instrument 200</t>
  </si>
  <si>
    <t>4B.200</t>
  </si>
  <si>
    <t>A21A200D13</t>
  </si>
  <si>
    <t>A21A200D14</t>
  </si>
  <si>
    <t>A21A200D15</t>
  </si>
  <si>
    <t>A21A200D16</t>
  </si>
  <si>
    <t>A21A200D17</t>
  </si>
  <si>
    <t>A21A200D18</t>
  </si>
  <si>
    <t>A21A200D19</t>
  </si>
  <si>
    <t>A21A200D01</t>
  </si>
  <si>
    <t>A21A200D02</t>
  </si>
  <si>
    <t>APP20A200D21</t>
  </si>
  <si>
    <t>A21A200D03</t>
  </si>
  <si>
    <t>A21A200D04</t>
  </si>
  <si>
    <t>A21A200D20</t>
  </si>
  <si>
    <t>A21A200D07</t>
  </si>
  <si>
    <t>A21A200D08</t>
  </si>
  <si>
    <t>A21A200D09</t>
  </si>
  <si>
    <t>A21A200D10</t>
  </si>
  <si>
    <t>A21A200D11</t>
  </si>
  <si>
    <t>A21A200D12</t>
  </si>
  <si>
    <t xml:space="preserve">Totals for fixed rate instruments </t>
  </si>
  <si>
    <t>4B.201</t>
  </si>
  <si>
    <t>A21A0002</t>
  </si>
  <si>
    <t>APP20A0021</t>
  </si>
  <si>
    <t>A21A0003</t>
  </si>
  <si>
    <t>A21A0008</t>
  </si>
  <si>
    <t>A21A0009</t>
  </si>
  <si>
    <t>A21A0010</t>
  </si>
  <si>
    <t>A21A0011</t>
  </si>
  <si>
    <t>A21A0012</t>
  </si>
  <si>
    <t>Floating rate instruments</t>
  </si>
  <si>
    <t>B</t>
  </si>
  <si>
    <t>US$160 million 4.52% private placements 2021</t>
  </si>
  <si>
    <t>G0369@AJ5</t>
  </si>
  <si>
    <t>6m Libor</t>
  </si>
  <si>
    <t>4B.202</t>
  </si>
  <si>
    <t>A21B01D13</t>
  </si>
  <si>
    <t>A21B01D14</t>
  </si>
  <si>
    <t>A21B01D15</t>
  </si>
  <si>
    <t>A21B01D16</t>
  </si>
  <si>
    <t>A21B01D17</t>
  </si>
  <si>
    <t>A21B01D18</t>
  </si>
  <si>
    <t>A21B01D19</t>
  </si>
  <si>
    <t>A21B01D01</t>
  </si>
  <si>
    <t>A21B01D02</t>
  </si>
  <si>
    <t>APP20B01D21</t>
  </si>
  <si>
    <t>A21B01D03</t>
  </si>
  <si>
    <t>A21B01D04</t>
  </si>
  <si>
    <t>A21B01D20</t>
  </si>
  <si>
    <t>A21B01D05</t>
  </si>
  <si>
    <t>A21B01D06</t>
  </si>
  <si>
    <t>A21B01D07</t>
  </si>
  <si>
    <t>A21B01D08</t>
  </si>
  <si>
    <t>A21B01D09</t>
  </si>
  <si>
    <t>A21B01D10</t>
  </si>
  <si>
    <t>A21B01D11</t>
  </si>
  <si>
    <t>A21B01D12</t>
  </si>
  <si>
    <t>3m Libor</t>
  </si>
  <si>
    <t>4B.203</t>
  </si>
  <si>
    <t>A21B02D13</t>
  </si>
  <si>
    <t>A21B02D14</t>
  </si>
  <si>
    <t>A21B02D15</t>
  </si>
  <si>
    <t>A21B02D16</t>
  </si>
  <si>
    <t>A21B02D17</t>
  </si>
  <si>
    <t>A21B02D18</t>
  </si>
  <si>
    <t>A21B02D19</t>
  </si>
  <si>
    <t>A21B02D01</t>
  </si>
  <si>
    <t>A21B02D02</t>
  </si>
  <si>
    <t>APP20B02D21</t>
  </si>
  <si>
    <t>A21B02D03</t>
  </si>
  <si>
    <t>A21B02D04</t>
  </si>
  <si>
    <t>A21B02D20</t>
  </si>
  <si>
    <t>APP20B002</t>
  </si>
  <si>
    <t>A21B02D06</t>
  </si>
  <si>
    <t>A21B02D07</t>
  </si>
  <si>
    <t>A21B02D08</t>
  </si>
  <si>
    <t>A21B02D09</t>
  </si>
  <si>
    <t>A21B02D10</t>
  </si>
  <si>
    <t>A21B02D11</t>
  </si>
  <si>
    <t>A21B02D12</t>
  </si>
  <si>
    <t>4B.204</t>
  </si>
  <si>
    <t>A21B03D13</t>
  </si>
  <si>
    <t>A21B03D14</t>
  </si>
  <si>
    <t>A21B03D15</t>
  </si>
  <si>
    <t>A21B03D16</t>
  </si>
  <si>
    <t>A21B03D17</t>
  </si>
  <si>
    <t>A21B03D18</t>
  </si>
  <si>
    <t>A21B03D19</t>
  </si>
  <si>
    <t>A21B03D01</t>
  </si>
  <si>
    <t>A21B03D02</t>
  </si>
  <si>
    <t>APP20B03D21</t>
  </si>
  <si>
    <t>A21B03D03</t>
  </si>
  <si>
    <t>A21B03D04</t>
  </si>
  <si>
    <t>A21B03D20</t>
  </si>
  <si>
    <t>APP20B003</t>
  </si>
  <si>
    <t>A21B03D06</t>
  </si>
  <si>
    <t>A21B03D07</t>
  </si>
  <si>
    <t>A21B03D08</t>
  </si>
  <si>
    <t>A21B03D09</t>
  </si>
  <si>
    <t>A21B03D10</t>
  </si>
  <si>
    <t>A21B03D11</t>
  </si>
  <si>
    <t>A21B03D12</t>
  </si>
  <si>
    <t>4B.205</t>
  </si>
  <si>
    <t>A21B04D13</t>
  </si>
  <si>
    <t>A21B04D14</t>
  </si>
  <si>
    <t>A21B04D15</t>
  </si>
  <si>
    <t>A21B04D16</t>
  </si>
  <si>
    <t>A21B04D17</t>
  </si>
  <si>
    <t>A21B04D18</t>
  </si>
  <si>
    <t>A21B04D19</t>
  </si>
  <si>
    <t>A21B04D01</t>
  </si>
  <si>
    <t>A21B04D02</t>
  </si>
  <si>
    <t>APP20B04D21</t>
  </si>
  <si>
    <t>A21B04D03</t>
  </si>
  <si>
    <t>A21B04D04</t>
  </si>
  <si>
    <t>A21B04D20</t>
  </si>
  <si>
    <t>APP20B004</t>
  </si>
  <si>
    <t>A21B04D06</t>
  </si>
  <si>
    <t>A21B04D07</t>
  </si>
  <si>
    <t>A21B04D08</t>
  </si>
  <si>
    <t>A21B04D09</t>
  </si>
  <si>
    <t>A21B04D10</t>
  </si>
  <si>
    <t>A21B04D11</t>
  </si>
  <si>
    <t>A21B04D12</t>
  </si>
  <si>
    <t>£73.3 million 4.394% private placements 2028</t>
  </si>
  <si>
    <t>GB00B815LC89</t>
  </si>
  <si>
    <t>4B.206</t>
  </si>
  <si>
    <t>A21B05D13</t>
  </si>
  <si>
    <t>A21B05D14</t>
  </si>
  <si>
    <t>A21B05D15</t>
  </si>
  <si>
    <t>A21B05D16</t>
  </si>
  <si>
    <t>A21B05D17</t>
  </si>
  <si>
    <t>A21B05D18</t>
  </si>
  <si>
    <t>A21B05D19</t>
  </si>
  <si>
    <t>A21B05D01</t>
  </si>
  <si>
    <t>A21B05D02</t>
  </si>
  <si>
    <t>APP20B05D21</t>
  </si>
  <si>
    <t>A21B05D03</t>
  </si>
  <si>
    <t>A21B05D04</t>
  </si>
  <si>
    <t>A21B05D20</t>
  </si>
  <si>
    <t>APP20B005</t>
  </si>
  <si>
    <t>A21B05D06</t>
  </si>
  <si>
    <t>A21B05D07</t>
  </si>
  <si>
    <t>A21B05D08</t>
  </si>
  <si>
    <t>A21B05D09</t>
  </si>
  <si>
    <t>A21B05D10</t>
  </si>
  <si>
    <t>A21B05D11</t>
  </si>
  <si>
    <t>A21B05D12</t>
  </si>
  <si>
    <t>4B.207</t>
  </si>
  <si>
    <t>A21B06D13</t>
  </si>
  <si>
    <t>A21B06D14</t>
  </si>
  <si>
    <t>A21B06D15</t>
  </si>
  <si>
    <t>A21B06D16</t>
  </si>
  <si>
    <t>A21B06D17</t>
  </si>
  <si>
    <t>A21B06D18</t>
  </si>
  <si>
    <t>A21B06D19</t>
  </si>
  <si>
    <t>A21B06D01</t>
  </si>
  <si>
    <t>A21B06D02</t>
  </si>
  <si>
    <t>APP20B06D21</t>
  </si>
  <si>
    <t>A21B06D03</t>
  </si>
  <si>
    <t>A21B06D04</t>
  </si>
  <si>
    <t>A21B06D20</t>
  </si>
  <si>
    <t>APP20B006</t>
  </si>
  <si>
    <t>A21B06D06</t>
  </si>
  <si>
    <t>A21B06D07</t>
  </si>
  <si>
    <t>A21B06D08</t>
  </si>
  <si>
    <t>A21B06D09</t>
  </si>
  <si>
    <t>A21B06D10</t>
  </si>
  <si>
    <t>A21B06D11</t>
  </si>
  <si>
    <t>A21B06D12</t>
  </si>
  <si>
    <t>4B.208</t>
  </si>
  <si>
    <t>A21B07D13</t>
  </si>
  <si>
    <t>A21B07D14</t>
  </si>
  <si>
    <t>A21B07D15</t>
  </si>
  <si>
    <t>A21B07D16</t>
  </si>
  <si>
    <t>A21B07D17</t>
  </si>
  <si>
    <t>A21B07D18</t>
  </si>
  <si>
    <t>A21B07D19</t>
  </si>
  <si>
    <t>A21B07D01</t>
  </si>
  <si>
    <t>A21B07D02</t>
  </si>
  <si>
    <t>APP20B07D21</t>
  </si>
  <si>
    <t>A21B07D03</t>
  </si>
  <si>
    <t>A21B07D04</t>
  </si>
  <si>
    <t>A21B07D20</t>
  </si>
  <si>
    <t>APP20B007</t>
  </si>
  <si>
    <t>A21B07D06</t>
  </si>
  <si>
    <t>A21B07D07</t>
  </si>
  <si>
    <t>A21B07D08</t>
  </si>
  <si>
    <t>A21B07D09</t>
  </si>
  <si>
    <t>A21B07D10</t>
  </si>
  <si>
    <t>A21B07D11</t>
  </si>
  <si>
    <t>A21B07D12</t>
  </si>
  <si>
    <t>£35 million 2.14% fixed rate 2036</t>
  </si>
  <si>
    <t>SONIA</t>
  </si>
  <si>
    <t>4B.209</t>
  </si>
  <si>
    <t>A21B08D13</t>
  </si>
  <si>
    <t>A21B08D14</t>
  </si>
  <si>
    <t>A21B08D15</t>
  </si>
  <si>
    <t>A21B08D16</t>
  </si>
  <si>
    <t>A21B08D17</t>
  </si>
  <si>
    <t>A21B08D18</t>
  </si>
  <si>
    <t>A21B08D19</t>
  </si>
  <si>
    <t>A21B08D01</t>
  </si>
  <si>
    <t>A21B08D02</t>
  </si>
  <si>
    <t>APP20B08D21</t>
  </si>
  <si>
    <t>A21B08D03</t>
  </si>
  <si>
    <t>A21B08D04</t>
  </si>
  <si>
    <t>A21B08D20</t>
  </si>
  <si>
    <t>APP20B008</t>
  </si>
  <si>
    <t>A21B08D06</t>
  </si>
  <si>
    <t>A21B08D07</t>
  </si>
  <si>
    <t>A21B08D08</t>
  </si>
  <si>
    <t>A21B08D09</t>
  </si>
  <si>
    <t>A21B08D10</t>
  </si>
  <si>
    <t>A21B08D11</t>
  </si>
  <si>
    <t>A21B08D12</t>
  </si>
  <si>
    <t>£40 million 2.14% fixed rate 2036</t>
  </si>
  <si>
    <t>4B.210</t>
  </si>
  <si>
    <t>A21B09D13</t>
  </si>
  <si>
    <t>A21B09D14</t>
  </si>
  <si>
    <t>A21B09D15</t>
  </si>
  <si>
    <t>A21B09D16</t>
  </si>
  <si>
    <t>A21B09D17</t>
  </si>
  <si>
    <t>A21B09D18</t>
  </si>
  <si>
    <t>A21B09D19</t>
  </si>
  <si>
    <t>A21B09D01</t>
  </si>
  <si>
    <t>A21B09D02</t>
  </si>
  <si>
    <t>APP20B09D21</t>
  </si>
  <si>
    <t>A21B09D03</t>
  </si>
  <si>
    <t>A21B09D04</t>
  </si>
  <si>
    <t>A21B09D20</t>
  </si>
  <si>
    <t>APP20B009</t>
  </si>
  <si>
    <t>A21B09D06</t>
  </si>
  <si>
    <t>A21B09D07</t>
  </si>
  <si>
    <t>A21B09D08</t>
  </si>
  <si>
    <t>A21B09D09</t>
  </si>
  <si>
    <t>A21B09D10</t>
  </si>
  <si>
    <t>A21B09D11</t>
  </si>
  <si>
    <t>A21B09D12</t>
  </si>
  <si>
    <t>Floating rate instrument 10</t>
  </si>
  <si>
    <t>4B.211</t>
  </si>
  <si>
    <t>A21B10D13</t>
  </si>
  <si>
    <t>A21B10D14</t>
  </si>
  <si>
    <t>A21B10D15</t>
  </si>
  <si>
    <t>A21B10D16</t>
  </si>
  <si>
    <t>A21B10D17</t>
  </si>
  <si>
    <t>A21B10D18</t>
  </si>
  <si>
    <t>A21B10D19</t>
  </si>
  <si>
    <t>A21B10D01</t>
  </si>
  <si>
    <t>A21B10D02</t>
  </si>
  <si>
    <t>APP20B10D21</t>
  </si>
  <si>
    <t>A21B10D03</t>
  </si>
  <si>
    <t>A21B10D04</t>
  </si>
  <si>
    <t>A21B10D20</t>
  </si>
  <si>
    <t>APP20B010</t>
  </si>
  <si>
    <t>A21B10D06</t>
  </si>
  <si>
    <t>A21B10D07</t>
  </si>
  <si>
    <t>A21B10D08</t>
  </si>
  <si>
    <t>A21B10D09</t>
  </si>
  <si>
    <t>A21B10D10</t>
  </si>
  <si>
    <t>A21B10D11</t>
  </si>
  <si>
    <t>A21B10D12</t>
  </si>
  <si>
    <t>Floating rate instrument 11</t>
  </si>
  <si>
    <t>4B.212</t>
  </si>
  <si>
    <t>A21B11D13</t>
  </si>
  <si>
    <t>A21B11D14</t>
  </si>
  <si>
    <t>A21B11D15</t>
  </si>
  <si>
    <t>A21B11D16</t>
  </si>
  <si>
    <t>A21B11D17</t>
  </si>
  <si>
    <t>A21B11D18</t>
  </si>
  <si>
    <t>A21B11D19</t>
  </si>
  <si>
    <t>A21B11D01</t>
  </si>
  <si>
    <t>A21B11D02</t>
  </si>
  <si>
    <t>APP20B11D21</t>
  </si>
  <si>
    <t>A21B11D03</t>
  </si>
  <si>
    <t>A21B11D04</t>
  </si>
  <si>
    <t>A21B11D20</t>
  </si>
  <si>
    <t>APP20B011</t>
  </si>
  <si>
    <t>A21B11D06</t>
  </si>
  <si>
    <t>A21B11D07</t>
  </si>
  <si>
    <t>A21B11D08</t>
  </si>
  <si>
    <t>A21B11D09</t>
  </si>
  <si>
    <t>A21B11D10</t>
  </si>
  <si>
    <t>A21B11D11</t>
  </si>
  <si>
    <t>A21B11D12</t>
  </si>
  <si>
    <t>Floating rate instrument 12</t>
  </si>
  <si>
    <t>4B.213</t>
  </si>
  <si>
    <t>A21B12D13</t>
  </si>
  <si>
    <t>A21B12D14</t>
  </si>
  <si>
    <t>A21B12D15</t>
  </si>
  <si>
    <t>A21B12D16</t>
  </si>
  <si>
    <t>A21B12D17</t>
  </si>
  <si>
    <t>A21B12D18</t>
  </si>
  <si>
    <t>A21B12D19</t>
  </si>
  <si>
    <t>A21B12D01</t>
  </si>
  <si>
    <t>A21B12D02</t>
  </si>
  <si>
    <t>APP20B12D21</t>
  </si>
  <si>
    <t>A21B12D03</t>
  </si>
  <si>
    <t>A21B12D04</t>
  </si>
  <si>
    <t>A21B12D20</t>
  </si>
  <si>
    <t>APP20B012</t>
  </si>
  <si>
    <t>A21B12D06</t>
  </si>
  <si>
    <t>A21B12D07</t>
  </si>
  <si>
    <t>A21B12D08</t>
  </si>
  <si>
    <t>A21B12D09</t>
  </si>
  <si>
    <t>A21B12D10</t>
  </si>
  <si>
    <t>A21B12D11</t>
  </si>
  <si>
    <t>A21B12D12</t>
  </si>
  <si>
    <t>Floating rate instrument 13</t>
  </si>
  <si>
    <t>4B.214</t>
  </si>
  <si>
    <t>A21B13D13</t>
  </si>
  <si>
    <t>A21B13D14</t>
  </si>
  <si>
    <t>A21B13D15</t>
  </si>
  <si>
    <t>A21B13D16</t>
  </si>
  <si>
    <t>A21B13D17</t>
  </si>
  <si>
    <t>A21B13D18</t>
  </si>
  <si>
    <t>A21B13D19</t>
  </si>
  <si>
    <t>A21B13D01</t>
  </si>
  <si>
    <t>A21B13D02</t>
  </si>
  <si>
    <t>APP20B13D21</t>
  </si>
  <si>
    <t>A21B13D03</t>
  </si>
  <si>
    <t>A21B13D04</t>
  </si>
  <si>
    <t>A21B13D20</t>
  </si>
  <si>
    <t>APP20B013</t>
  </si>
  <si>
    <t>A21B13D06</t>
  </si>
  <si>
    <t>A21B13D07</t>
  </si>
  <si>
    <t>A21B13D08</t>
  </si>
  <si>
    <t>A21B13D09</t>
  </si>
  <si>
    <t>A21B13D10</t>
  </si>
  <si>
    <t>A21B13D11</t>
  </si>
  <si>
    <t>A21B13D12</t>
  </si>
  <si>
    <t>Floating rate instrument 14</t>
  </si>
  <si>
    <t>4B.215</t>
  </si>
  <si>
    <t>A21B14D13</t>
  </si>
  <si>
    <t>A21B14D14</t>
  </si>
  <si>
    <t>A21B14D15</t>
  </si>
  <si>
    <t>A21B14D16</t>
  </si>
  <si>
    <t>A21B14D17</t>
  </si>
  <si>
    <t>A21B14D18</t>
  </si>
  <si>
    <t>A21B14D19</t>
  </si>
  <si>
    <t>A21B14D01</t>
  </si>
  <si>
    <t>A21B14D02</t>
  </si>
  <si>
    <t>APP20B14D21</t>
  </si>
  <si>
    <t>A21B14D03</t>
  </si>
  <si>
    <t>A21B14D04</t>
  </si>
  <si>
    <t>A21B14D20</t>
  </si>
  <si>
    <t>APP20B014</t>
  </si>
  <si>
    <t>A21B14D06</t>
  </si>
  <si>
    <t>A21B14D07</t>
  </si>
  <si>
    <t>A21B14D08</t>
  </si>
  <si>
    <t>A21B14D09</t>
  </si>
  <si>
    <t>A21B14D10</t>
  </si>
  <si>
    <t>A21B14D11</t>
  </si>
  <si>
    <t>A21B14D12</t>
  </si>
  <si>
    <t>Floating rate instrument 15</t>
  </si>
  <si>
    <t>4B.216</t>
  </si>
  <si>
    <t>A21B15D13</t>
  </si>
  <si>
    <t>A21B15D14</t>
  </si>
  <si>
    <t>A21B15D15</t>
  </si>
  <si>
    <t>A21B15D16</t>
  </si>
  <si>
    <t>A21B15D17</t>
  </si>
  <si>
    <t>A21B15D18</t>
  </si>
  <si>
    <t>A21B15D19</t>
  </si>
  <si>
    <t>A21B15D01</t>
  </si>
  <si>
    <t>A21B15D02</t>
  </si>
  <si>
    <t>APP20B15D21</t>
  </si>
  <si>
    <t>A21B15D03</t>
  </si>
  <si>
    <t>A21B15D04</t>
  </si>
  <si>
    <t>A21B15D20</t>
  </si>
  <si>
    <t>APP20B015</t>
  </si>
  <si>
    <t>A21B15D06</t>
  </si>
  <si>
    <t>A21B15D07</t>
  </si>
  <si>
    <t>A21B15D08</t>
  </si>
  <si>
    <t>A21B15D09</t>
  </si>
  <si>
    <t>A21B15D10</t>
  </si>
  <si>
    <t>A21B15D11</t>
  </si>
  <si>
    <t>A21B15D12</t>
  </si>
  <si>
    <t>Floating rate instrument 16</t>
  </si>
  <si>
    <t>4B.217</t>
  </si>
  <si>
    <t>A21B16D13</t>
  </si>
  <si>
    <t>A21B16D14</t>
  </si>
  <si>
    <t>A21B16D15</t>
  </si>
  <si>
    <t>A21B16D16</t>
  </si>
  <si>
    <t>A21B16D17</t>
  </si>
  <si>
    <t>A21B16D18</t>
  </si>
  <si>
    <t>A21B16D19</t>
  </si>
  <si>
    <t>A21B16D01</t>
  </si>
  <si>
    <t>A21B16D02</t>
  </si>
  <si>
    <t>APP20B16D21</t>
  </si>
  <si>
    <t>A21B16D03</t>
  </si>
  <si>
    <t>A21B16D04</t>
  </si>
  <si>
    <t>A21B16D20</t>
  </si>
  <si>
    <t>APP20B016</t>
  </si>
  <si>
    <t>A21B16D06</t>
  </si>
  <si>
    <t>A21B16D07</t>
  </si>
  <si>
    <t>A21B16D08</t>
  </si>
  <si>
    <t>A21B16D09</t>
  </si>
  <si>
    <t>A21B16D10</t>
  </si>
  <si>
    <t>A21B16D11</t>
  </si>
  <si>
    <t>A21B16D12</t>
  </si>
  <si>
    <t>Floating rate instrument 17</t>
  </si>
  <si>
    <t>4B.218</t>
  </si>
  <si>
    <t>A21B17D13</t>
  </si>
  <si>
    <t>A21B17D14</t>
  </si>
  <si>
    <t>A21B17D15</t>
  </si>
  <si>
    <t>A21B17D16</t>
  </si>
  <si>
    <t>A21B17D17</t>
  </si>
  <si>
    <t>A21B17D18</t>
  </si>
  <si>
    <t>A21B17D19</t>
  </si>
  <si>
    <t>A21B17D01</t>
  </si>
  <si>
    <t>A21B17D02</t>
  </si>
  <si>
    <t>APP20B17D21</t>
  </si>
  <si>
    <t>A21B17D03</t>
  </si>
  <si>
    <t>A21B17D04</t>
  </si>
  <si>
    <t>A21B17D20</t>
  </si>
  <si>
    <t>APP20B017</t>
  </si>
  <si>
    <t>A21B17D06</t>
  </si>
  <si>
    <t>A21B17D07</t>
  </si>
  <si>
    <t>A21B17D08</t>
  </si>
  <si>
    <t>A21B17D09</t>
  </si>
  <si>
    <t>A21B17D10</t>
  </si>
  <si>
    <t>A21B17D11</t>
  </si>
  <si>
    <t>A21B17D12</t>
  </si>
  <si>
    <t>Floating rate instrument 18</t>
  </si>
  <si>
    <t>4B.219</t>
  </si>
  <si>
    <t>A21B18D13</t>
  </si>
  <si>
    <t>A21B18D14</t>
  </si>
  <si>
    <t>A21B18D15</t>
  </si>
  <si>
    <t>A21B18D16</t>
  </si>
  <si>
    <t>A21B18D17</t>
  </si>
  <si>
    <t>A21B18D18</t>
  </si>
  <si>
    <t>A21B18D19</t>
  </si>
  <si>
    <t>A21B18D01</t>
  </si>
  <si>
    <t>A21B18D02</t>
  </si>
  <si>
    <t>APP20B18D21</t>
  </si>
  <si>
    <t>A21B18D03</t>
  </si>
  <si>
    <t>A21B18D04</t>
  </si>
  <si>
    <t>A21B18D20</t>
  </si>
  <si>
    <t>APP20B018</t>
  </si>
  <si>
    <t>A21B18D06</t>
  </si>
  <si>
    <t>A21B18D07</t>
  </si>
  <si>
    <t>A21B18D08</t>
  </si>
  <si>
    <t>A21B18D09</t>
  </si>
  <si>
    <t>A21B18D10</t>
  </si>
  <si>
    <t>A21B18D11</t>
  </si>
  <si>
    <t>A21B18D12</t>
  </si>
  <si>
    <t>Floating rate instrument 19</t>
  </si>
  <si>
    <t>4B.220</t>
  </si>
  <si>
    <t>A21B19D13</t>
  </si>
  <si>
    <t>A21B19D14</t>
  </si>
  <si>
    <t>A21B19D15</t>
  </si>
  <si>
    <t>A21B19D16</t>
  </si>
  <si>
    <t>A21B19D17</t>
  </si>
  <si>
    <t>A21B19D18</t>
  </si>
  <si>
    <t>A21B19D19</t>
  </si>
  <si>
    <t>A21B19D01</t>
  </si>
  <si>
    <t>A21B19D02</t>
  </si>
  <si>
    <t>APP20B19D21</t>
  </si>
  <si>
    <t>A21B19D03</t>
  </si>
  <si>
    <t>A21B19D04</t>
  </si>
  <si>
    <t>A21B19D20</t>
  </si>
  <si>
    <t>APP20B019</t>
  </si>
  <si>
    <t>A21B19D06</t>
  </si>
  <si>
    <t>A21B19D07</t>
  </si>
  <si>
    <t>A21B19D08</t>
  </si>
  <si>
    <t>A21B19D09</t>
  </si>
  <si>
    <t>A21B19D10</t>
  </si>
  <si>
    <t>A21B19D11</t>
  </si>
  <si>
    <t>A21B19D12</t>
  </si>
  <si>
    <t>Floating rate instrument 20</t>
  </si>
  <si>
    <t>4B.221</t>
  </si>
  <si>
    <t>A21B20D13</t>
  </si>
  <si>
    <t>A21B20D14</t>
  </si>
  <si>
    <t>A21B20D15</t>
  </si>
  <si>
    <t>A21B20D16</t>
  </si>
  <si>
    <t>A21B20D17</t>
  </si>
  <si>
    <t>A21B20D18</t>
  </si>
  <si>
    <t>A21B20D19</t>
  </si>
  <si>
    <t>A21B20D01</t>
  </si>
  <si>
    <t>A21B20D02</t>
  </si>
  <si>
    <t>APP20B20D21</t>
  </si>
  <si>
    <t>A21B20D03</t>
  </si>
  <si>
    <t>A21B20D04</t>
  </si>
  <si>
    <t>A21B20D20</t>
  </si>
  <si>
    <t>APP20B020</t>
  </si>
  <si>
    <t>A21B20D06</t>
  </si>
  <si>
    <t>A21B20D07</t>
  </si>
  <si>
    <t>A21B20D08</t>
  </si>
  <si>
    <t>A21B20D09</t>
  </si>
  <si>
    <t>A21B20D10</t>
  </si>
  <si>
    <t>A21B20D11</t>
  </si>
  <si>
    <t>A21B20D12</t>
  </si>
  <si>
    <t>Floating rate instrument 21</t>
  </si>
  <si>
    <t>4B.222</t>
  </si>
  <si>
    <t>A21B21D13</t>
  </si>
  <si>
    <t>A21B21D14</t>
  </si>
  <si>
    <t>A21B21D15</t>
  </si>
  <si>
    <t>A21B21D16</t>
  </si>
  <si>
    <t>A21B21D17</t>
  </si>
  <si>
    <t>A21B21D18</t>
  </si>
  <si>
    <t>A21B21D19</t>
  </si>
  <si>
    <t>A21B21D01</t>
  </si>
  <si>
    <t>A21B21D02</t>
  </si>
  <si>
    <t>APP20B21D21</t>
  </si>
  <si>
    <t>A21B21D03</t>
  </si>
  <si>
    <t>A21B21D04</t>
  </si>
  <si>
    <t>A21B21D20</t>
  </si>
  <si>
    <t>APP20B021</t>
  </si>
  <si>
    <t>A21B21D06</t>
  </si>
  <si>
    <t>A21B21D07</t>
  </si>
  <si>
    <t>A21B21D08</t>
  </si>
  <si>
    <t>A21B21D09</t>
  </si>
  <si>
    <t>A21B21D10</t>
  </si>
  <si>
    <t>A21B21D11</t>
  </si>
  <si>
    <t>A21B21D12</t>
  </si>
  <si>
    <t>Floating rate instrument 22</t>
  </si>
  <si>
    <t>4B.223</t>
  </si>
  <si>
    <t>A21B22D13</t>
  </si>
  <si>
    <t>A21B22D14</t>
  </si>
  <si>
    <t>A21B22D15</t>
  </si>
  <si>
    <t>A21B22D16</t>
  </si>
  <si>
    <t>A21B22D17</t>
  </si>
  <si>
    <t>A21B22D18</t>
  </si>
  <si>
    <t>A21B22D19</t>
  </si>
  <si>
    <t>A21B22D01</t>
  </si>
  <si>
    <t>A21B22D02</t>
  </si>
  <si>
    <t>APP20B22D21</t>
  </si>
  <si>
    <t>A21B22D03</t>
  </si>
  <si>
    <t>A21B22D04</t>
  </si>
  <si>
    <t>A21B22D20</t>
  </si>
  <si>
    <t>APP20B022</t>
  </si>
  <si>
    <t>A21B22D06</t>
  </si>
  <si>
    <t>A21B22D07</t>
  </si>
  <si>
    <t>A21B22D08</t>
  </si>
  <si>
    <t>A21B22D09</t>
  </si>
  <si>
    <t>A21B22D10</t>
  </si>
  <si>
    <t>A21B22D11</t>
  </si>
  <si>
    <t>A21B22D12</t>
  </si>
  <si>
    <t>Floating rate instrument 23</t>
  </si>
  <si>
    <t>4B.224</t>
  </si>
  <si>
    <t>A21B23D13</t>
  </si>
  <si>
    <t>A21B23D14</t>
  </si>
  <si>
    <t>A21B23D15</t>
  </si>
  <si>
    <t>A21B23D16</t>
  </si>
  <si>
    <t>A21B23D17</t>
  </si>
  <si>
    <t>A21B23D18</t>
  </si>
  <si>
    <t>A21B23D19</t>
  </si>
  <si>
    <t>A21B23D01</t>
  </si>
  <si>
    <t>A21B23D02</t>
  </si>
  <si>
    <t>APP20B23D21</t>
  </si>
  <si>
    <t>A21B23D03</t>
  </si>
  <si>
    <t>A21B23D04</t>
  </si>
  <si>
    <t>A21B23D20</t>
  </si>
  <si>
    <t>APP20B023</t>
  </si>
  <si>
    <t>A21B23D06</t>
  </si>
  <si>
    <t>A21B23D07</t>
  </si>
  <si>
    <t>A21B23D08</t>
  </si>
  <si>
    <t>A21B23D09</t>
  </si>
  <si>
    <t>A21B23D10</t>
  </si>
  <si>
    <t>A21B23D11</t>
  </si>
  <si>
    <t>A21B23D12</t>
  </si>
  <si>
    <t>Floating rate instrument 24</t>
  </si>
  <si>
    <t>4B.225</t>
  </si>
  <si>
    <t>A21B24D13</t>
  </si>
  <si>
    <t>A21B24D14</t>
  </si>
  <si>
    <t>A21B24D15</t>
  </si>
  <si>
    <t>A21B24D16</t>
  </si>
  <si>
    <t>A21B24D17</t>
  </si>
  <si>
    <t>A21B24D18</t>
  </si>
  <si>
    <t>A21B24D19</t>
  </si>
  <si>
    <t>A21B24D01</t>
  </si>
  <si>
    <t>A21B24D02</t>
  </si>
  <si>
    <t>APP20B24D21</t>
  </si>
  <si>
    <t>A21B24D03</t>
  </si>
  <si>
    <t>A21B24D04</t>
  </si>
  <si>
    <t>A21B24D20</t>
  </si>
  <si>
    <t>APP20B024</t>
  </si>
  <si>
    <t>A21B24D06</t>
  </si>
  <si>
    <t>A21B24D07</t>
  </si>
  <si>
    <t>A21B24D08</t>
  </si>
  <si>
    <t>A21B24D09</t>
  </si>
  <si>
    <t>A21B24D10</t>
  </si>
  <si>
    <t>A21B24D11</t>
  </si>
  <si>
    <t>A21B24D12</t>
  </si>
  <si>
    <t>Floating rate instrument 25</t>
  </si>
  <si>
    <t>4B.226</t>
  </si>
  <si>
    <t>A21B25D13</t>
  </si>
  <si>
    <t>A21B25D14</t>
  </si>
  <si>
    <t>A21B25D15</t>
  </si>
  <si>
    <t>A21B25D16</t>
  </si>
  <si>
    <t>A21B25D17</t>
  </si>
  <si>
    <t>A21B25D18</t>
  </si>
  <si>
    <t>A21B25D19</t>
  </si>
  <si>
    <t>A21B25D01</t>
  </si>
  <si>
    <t>A21B25D02</t>
  </si>
  <si>
    <t>APP20B25D21</t>
  </si>
  <si>
    <t>A21B25D03</t>
  </si>
  <si>
    <t>A21B25D04</t>
  </si>
  <si>
    <t>A21B25D20</t>
  </si>
  <si>
    <t>APP20B025</t>
  </si>
  <si>
    <t>A21B25D06</t>
  </si>
  <si>
    <t>A21B25D07</t>
  </si>
  <si>
    <t>A21B25D08</t>
  </si>
  <si>
    <t>A21B25D09</t>
  </si>
  <si>
    <t>A21B25D10</t>
  </si>
  <si>
    <t>A21B25D11</t>
  </si>
  <si>
    <t>A21B25D12</t>
  </si>
  <si>
    <t>Floating rate instrument 26</t>
  </si>
  <si>
    <t>4B.227</t>
  </si>
  <si>
    <t>A21B26D13</t>
  </si>
  <si>
    <t>A21B26D14</t>
  </si>
  <si>
    <t>A21B26D15</t>
  </si>
  <si>
    <t>A21B26D16</t>
  </si>
  <si>
    <t>A21B26D17</t>
  </si>
  <si>
    <t>A21B26D18</t>
  </si>
  <si>
    <t>A21B26D19</t>
  </si>
  <si>
    <t>A21B26D01</t>
  </si>
  <si>
    <t>A21B26D02</t>
  </si>
  <si>
    <t>APP20B26D21</t>
  </si>
  <si>
    <t>A21B26D03</t>
  </si>
  <si>
    <t>A21B26D04</t>
  </si>
  <si>
    <t>A21B26D20</t>
  </si>
  <si>
    <t>APP20B026</t>
  </si>
  <si>
    <t>A21B26D06</t>
  </si>
  <si>
    <t>A21B26D07</t>
  </si>
  <si>
    <t>A21B26D08</t>
  </si>
  <si>
    <t>A21B26D09</t>
  </si>
  <si>
    <t>A21B26D10</t>
  </si>
  <si>
    <t>A21B26D11</t>
  </si>
  <si>
    <t>A21B26D12</t>
  </si>
  <si>
    <t>Floating rate instrument 27</t>
  </si>
  <si>
    <t>4B.228</t>
  </si>
  <si>
    <t>A21B27D13</t>
  </si>
  <si>
    <t>A21B27D14</t>
  </si>
  <si>
    <t>A21B27D15</t>
  </si>
  <si>
    <t>A21B27D16</t>
  </si>
  <si>
    <t>A21B27D17</t>
  </si>
  <si>
    <t>A21B27D18</t>
  </si>
  <si>
    <t>A21B27D19</t>
  </si>
  <si>
    <t>A21B27D01</t>
  </si>
  <si>
    <t>A21B27D02</t>
  </si>
  <si>
    <t>APP20B27D21</t>
  </si>
  <si>
    <t>A21B27D03</t>
  </si>
  <si>
    <t>A21B27D04</t>
  </si>
  <si>
    <t>A21B27D20</t>
  </si>
  <si>
    <t>APP20B027</t>
  </si>
  <si>
    <t>A21B27D06</t>
  </si>
  <si>
    <t>A21B27D07</t>
  </si>
  <si>
    <t>A21B27D08</t>
  </si>
  <si>
    <t>A21B27D09</t>
  </si>
  <si>
    <t>A21B27D10</t>
  </si>
  <si>
    <t>A21B27D11</t>
  </si>
  <si>
    <t>A21B27D12</t>
  </si>
  <si>
    <t>Floating rate instrument 28</t>
  </si>
  <si>
    <t>4B.229</t>
  </si>
  <si>
    <t>A21B28D13</t>
  </si>
  <si>
    <t>A21B28D14</t>
  </si>
  <si>
    <t>A21B28D15</t>
  </si>
  <si>
    <t>A21B28D16</t>
  </si>
  <si>
    <t>A21B28D17</t>
  </si>
  <si>
    <t>A21B28D18</t>
  </si>
  <si>
    <t>A21B28D19</t>
  </si>
  <si>
    <t>A21B28D01</t>
  </si>
  <si>
    <t>A21B28D02</t>
  </si>
  <si>
    <t>APP20B28D21</t>
  </si>
  <si>
    <t>A21B28D03</t>
  </si>
  <si>
    <t>A21B28D04</t>
  </si>
  <si>
    <t>A21B28D20</t>
  </si>
  <si>
    <t>APP20B028</t>
  </si>
  <si>
    <t>A21B28D06</t>
  </si>
  <si>
    <t>A21B28D07</t>
  </si>
  <si>
    <t>A21B28D08</t>
  </si>
  <si>
    <t>A21B28D09</t>
  </si>
  <si>
    <t>A21B28D10</t>
  </si>
  <si>
    <t>A21B28D11</t>
  </si>
  <si>
    <t>A21B28D12</t>
  </si>
  <si>
    <t>Floating rate instrument 29</t>
  </si>
  <si>
    <t>4B.230</t>
  </si>
  <si>
    <t>A21B29D13</t>
  </si>
  <si>
    <t>A21B29D14</t>
  </si>
  <si>
    <t>A21B29D15</t>
  </si>
  <si>
    <t>A21B29D16</t>
  </si>
  <si>
    <t>A21B29D17</t>
  </si>
  <si>
    <t>A21B29D18</t>
  </si>
  <si>
    <t>A21B29D19</t>
  </si>
  <si>
    <t>A21B29D01</t>
  </si>
  <si>
    <t>A21B29D02</t>
  </si>
  <si>
    <t>APP20B29D21</t>
  </si>
  <si>
    <t>A21B29D03</t>
  </si>
  <si>
    <t>A21B29D04</t>
  </si>
  <si>
    <t>A21B29D20</t>
  </si>
  <si>
    <t>APP20B029</t>
  </si>
  <si>
    <t>A21B29D06</t>
  </si>
  <si>
    <t>A21B29D07</t>
  </si>
  <si>
    <t>A21B29D08</t>
  </si>
  <si>
    <t>A21B29D09</t>
  </si>
  <si>
    <t>A21B29D10</t>
  </si>
  <si>
    <t>A21B29D11</t>
  </si>
  <si>
    <t>A21B29D12</t>
  </si>
  <si>
    <t>Floating rate instrument 30</t>
  </si>
  <si>
    <t>4B.231</t>
  </si>
  <si>
    <t>A21B30D13</t>
  </si>
  <si>
    <t>A21B30D14</t>
  </si>
  <si>
    <t>A21B30D15</t>
  </si>
  <si>
    <t>A21B30D16</t>
  </si>
  <si>
    <t>A21B30D17</t>
  </si>
  <si>
    <t>A21B30D18</t>
  </si>
  <si>
    <t>A21B30D19</t>
  </si>
  <si>
    <t>A21B30D01</t>
  </si>
  <si>
    <t>A21B30D02</t>
  </si>
  <si>
    <t>APP20B30D21</t>
  </si>
  <si>
    <t>A21B30D03</t>
  </si>
  <si>
    <t>A21B30D04</t>
  </si>
  <si>
    <t>A21B30D20</t>
  </si>
  <si>
    <t>APP20B030</t>
  </si>
  <si>
    <t>A21B30D06</t>
  </si>
  <si>
    <t>A21B30D07</t>
  </si>
  <si>
    <t>A21B30D08</t>
  </si>
  <si>
    <t>A21B30D09</t>
  </si>
  <si>
    <t>A21B30D10</t>
  </si>
  <si>
    <t>A21B30D11</t>
  </si>
  <si>
    <t>A21B30D12</t>
  </si>
  <si>
    <t>Floating rate instrument 31</t>
  </si>
  <si>
    <t>4B.232</t>
  </si>
  <si>
    <t>A21B31D13</t>
  </si>
  <si>
    <t>A21B31D14</t>
  </si>
  <si>
    <t>A21B31D15</t>
  </si>
  <si>
    <t>A21B31D16</t>
  </si>
  <si>
    <t>A21B31D17</t>
  </si>
  <si>
    <t>A21B31D18</t>
  </si>
  <si>
    <t>A21B31D19</t>
  </si>
  <si>
    <t>A21B31D01</t>
  </si>
  <si>
    <t>A21B31D02</t>
  </si>
  <si>
    <t>APP20B31D21</t>
  </si>
  <si>
    <t>A21B31D03</t>
  </si>
  <si>
    <t>A21B31D04</t>
  </si>
  <si>
    <t>A21B31D20</t>
  </si>
  <si>
    <t>APP20B031</t>
  </si>
  <si>
    <t>A21B31D06</t>
  </si>
  <si>
    <t>A21B31D07</t>
  </si>
  <si>
    <t>A21B31D08</t>
  </si>
  <si>
    <t>A21B31D09</t>
  </si>
  <si>
    <t>A21B31D10</t>
  </si>
  <si>
    <t>A21B31D11</t>
  </si>
  <si>
    <t>A21B31D12</t>
  </si>
  <si>
    <t>Floating rate instrument 32</t>
  </si>
  <si>
    <t>4B.233</t>
  </si>
  <si>
    <t>A21B32D13</t>
  </si>
  <si>
    <t>A21B32D14</t>
  </si>
  <si>
    <t>A21B32D15</t>
  </si>
  <si>
    <t>A21B32D16</t>
  </si>
  <si>
    <t>A21B32D17</t>
  </si>
  <si>
    <t>A21B32D18</t>
  </si>
  <si>
    <t>A21B32D19</t>
  </si>
  <si>
    <t>A21B32D01</t>
  </si>
  <si>
    <t>A21B32D02</t>
  </si>
  <si>
    <t>APP20B32D21</t>
  </si>
  <si>
    <t>A21B32D03</t>
  </si>
  <si>
    <t>A21B32D04</t>
  </si>
  <si>
    <t>A21B32D20</t>
  </si>
  <si>
    <t>APP20B032</t>
  </si>
  <si>
    <t>A21B32D06</t>
  </si>
  <si>
    <t>A21B32D07</t>
  </si>
  <si>
    <t>A21B32D08</t>
  </si>
  <si>
    <t>A21B32D09</t>
  </si>
  <si>
    <t>A21B32D10</t>
  </si>
  <si>
    <t>A21B32D11</t>
  </si>
  <si>
    <t>A21B32D12</t>
  </si>
  <si>
    <t>Floating rate instrument 33</t>
  </si>
  <si>
    <t>4B.234</t>
  </si>
  <si>
    <t>A21B33D13</t>
  </si>
  <si>
    <t>A21B33D14</t>
  </si>
  <si>
    <t>A21B33D15</t>
  </si>
  <si>
    <t>A21B33D16</t>
  </si>
  <si>
    <t>A21B33D17</t>
  </si>
  <si>
    <t>A21B33D18</t>
  </si>
  <si>
    <t>A21B33D19</t>
  </si>
  <si>
    <t>A21B33D01</t>
  </si>
  <si>
    <t>A21B33D02</t>
  </si>
  <si>
    <t>APP20B33D21</t>
  </si>
  <si>
    <t>A21B33D03</t>
  </si>
  <si>
    <t>A21B33D04</t>
  </si>
  <si>
    <t>A21B33D20</t>
  </si>
  <si>
    <t>APP20B033</t>
  </si>
  <si>
    <t>A21B33D06</t>
  </si>
  <si>
    <t>A21B33D07</t>
  </si>
  <si>
    <t>A21B33D08</t>
  </si>
  <si>
    <t>A21B33D09</t>
  </si>
  <si>
    <t>A21B33D10</t>
  </si>
  <si>
    <t>A21B33D11</t>
  </si>
  <si>
    <t>A21B33D12</t>
  </si>
  <si>
    <t>Floating rate instrument 34</t>
  </si>
  <si>
    <t>4B.235</t>
  </si>
  <si>
    <t>A21B34D13</t>
  </si>
  <si>
    <t>A21B34D14</t>
  </si>
  <si>
    <t>A21B34D15</t>
  </si>
  <si>
    <t>A21B34D16</t>
  </si>
  <si>
    <t>A21B34D17</t>
  </si>
  <si>
    <t>A21B34D18</t>
  </si>
  <si>
    <t>A21B34D19</t>
  </si>
  <si>
    <t>A21B34D01</t>
  </si>
  <si>
    <t>A21B34D02</t>
  </si>
  <si>
    <t>APP20B34D21</t>
  </si>
  <si>
    <t>A21B34D03</t>
  </si>
  <si>
    <t>A21B34D04</t>
  </si>
  <si>
    <t>A21B34D20</t>
  </si>
  <si>
    <t>APP20B034</t>
  </si>
  <si>
    <t>A21B34D06</t>
  </si>
  <si>
    <t>A21B34D07</t>
  </si>
  <si>
    <t>A21B34D08</t>
  </si>
  <si>
    <t>A21B34D09</t>
  </si>
  <si>
    <t>A21B34D10</t>
  </si>
  <si>
    <t>A21B34D11</t>
  </si>
  <si>
    <t>A21B34D12</t>
  </si>
  <si>
    <t>Floating rate instrument 35</t>
  </si>
  <si>
    <t>4B.236</t>
  </si>
  <si>
    <t>A21B35D13</t>
  </si>
  <si>
    <t>A21B35D14</t>
  </si>
  <si>
    <t>A21B35D15</t>
  </si>
  <si>
    <t>A21B35D16</t>
  </si>
  <si>
    <t>A21B35D17</t>
  </si>
  <si>
    <t>A21B35D18</t>
  </si>
  <si>
    <t>A21B35D19</t>
  </si>
  <si>
    <t>A21B35D01</t>
  </si>
  <si>
    <t>A21B35D02</t>
  </si>
  <si>
    <t>APP20B35D21</t>
  </si>
  <si>
    <t>A21B35D03</t>
  </si>
  <si>
    <t>A21B35D04</t>
  </si>
  <si>
    <t>A21B35D20</t>
  </si>
  <si>
    <t>APP20B035</t>
  </si>
  <si>
    <t>A21B35D06</t>
  </si>
  <si>
    <t>A21B35D07</t>
  </si>
  <si>
    <t>A21B35D08</t>
  </si>
  <si>
    <t>A21B35D09</t>
  </si>
  <si>
    <t>A21B35D10</t>
  </si>
  <si>
    <t>A21B35D11</t>
  </si>
  <si>
    <t>A21B35D12</t>
  </si>
  <si>
    <t>Floating rate instrument 36</t>
  </si>
  <si>
    <t>4B.237</t>
  </si>
  <si>
    <t>A21B36D13</t>
  </si>
  <si>
    <t>A21B36D14</t>
  </si>
  <si>
    <t>A21B36D15</t>
  </si>
  <si>
    <t>A21B36D16</t>
  </si>
  <si>
    <t>A21B36D17</t>
  </si>
  <si>
    <t>A21B36D18</t>
  </si>
  <si>
    <t>A21B36D19</t>
  </si>
  <si>
    <t>A21B36D01</t>
  </si>
  <si>
    <t>A21B36D02</t>
  </si>
  <si>
    <t>APP20B36D21</t>
  </si>
  <si>
    <t>A21B36D03</t>
  </si>
  <si>
    <t>A21B36D04</t>
  </si>
  <si>
    <t>A21B36D20</t>
  </si>
  <si>
    <t>APP20B036</t>
  </si>
  <si>
    <t>A21B36D06</t>
  </si>
  <si>
    <t>A21B36D07</t>
  </si>
  <si>
    <t>A21B36D08</t>
  </si>
  <si>
    <t>A21B36D09</t>
  </si>
  <si>
    <t>A21B36D10</t>
  </si>
  <si>
    <t>A21B36D11</t>
  </si>
  <si>
    <t>A21B36D12</t>
  </si>
  <si>
    <t>Floating rate instrument 37</t>
  </si>
  <si>
    <t>4B.238</t>
  </si>
  <si>
    <t>A21B37D13</t>
  </si>
  <si>
    <t>A21B37D14</t>
  </si>
  <si>
    <t>A21B37D15</t>
  </si>
  <si>
    <t>A21B37D16</t>
  </si>
  <si>
    <t>A21B37D17</t>
  </si>
  <si>
    <t>A21B37D18</t>
  </si>
  <si>
    <t>A21B37D19</t>
  </si>
  <si>
    <t>A21B37D01</t>
  </si>
  <si>
    <t>A21B37D02</t>
  </si>
  <si>
    <t>APP20B37D21</t>
  </si>
  <si>
    <t>A21B37D03</t>
  </si>
  <si>
    <t>A21B37D04</t>
  </si>
  <si>
    <t>A21B37D20</t>
  </si>
  <si>
    <t>APP20B037</t>
  </si>
  <si>
    <t>A21B37D06</t>
  </si>
  <si>
    <t>A21B37D07</t>
  </si>
  <si>
    <t>A21B37D08</t>
  </si>
  <si>
    <t>A21B37D09</t>
  </si>
  <si>
    <t>A21B37D10</t>
  </si>
  <si>
    <t>A21B37D11</t>
  </si>
  <si>
    <t>A21B37D12</t>
  </si>
  <si>
    <t>Floating rate instrument 38</t>
  </si>
  <si>
    <t>4B.239</t>
  </si>
  <si>
    <t>A21B38D13</t>
  </si>
  <si>
    <t>A21B38D14</t>
  </si>
  <si>
    <t>A21B38D15</t>
  </si>
  <si>
    <t>A21B38D16</t>
  </si>
  <si>
    <t>A21B38D17</t>
  </si>
  <si>
    <t>A21B38D18</t>
  </si>
  <si>
    <t>A21B38D19</t>
  </si>
  <si>
    <t>A21B38D01</t>
  </si>
  <si>
    <t>A21B38D02</t>
  </si>
  <si>
    <t>APP20B38D21</t>
  </si>
  <si>
    <t>A21B38D03</t>
  </si>
  <si>
    <t>A21B38D04</t>
  </si>
  <si>
    <t>A21B38D20</t>
  </si>
  <si>
    <t>APP20B038</t>
  </si>
  <si>
    <t>A21B38D06</t>
  </si>
  <si>
    <t>A21B38D07</t>
  </si>
  <si>
    <t>A21B38D08</t>
  </si>
  <si>
    <t>A21B38D09</t>
  </si>
  <si>
    <t>A21B38D10</t>
  </si>
  <si>
    <t>A21B38D11</t>
  </si>
  <si>
    <t>A21B38D12</t>
  </si>
  <si>
    <t>Floating rate instrument 39</t>
  </si>
  <si>
    <t>4B.240</t>
  </si>
  <si>
    <t>A21B39D13</t>
  </si>
  <si>
    <t>A21B39D14</t>
  </si>
  <si>
    <t>A21B39D15</t>
  </si>
  <si>
    <t>A21B39D16</t>
  </si>
  <si>
    <t>A21B39D17</t>
  </si>
  <si>
    <t>A21B39D18</t>
  </si>
  <si>
    <t>A21B39D19</t>
  </si>
  <si>
    <t>A21B39D01</t>
  </si>
  <si>
    <t>A21B39D02</t>
  </si>
  <si>
    <t>APP20B39D21</t>
  </si>
  <si>
    <t>A21B39D03</t>
  </si>
  <si>
    <t>A21B39D04</t>
  </si>
  <si>
    <t>A21B39D20</t>
  </si>
  <si>
    <t>APP20B039</t>
  </si>
  <si>
    <t>A21B39D06</t>
  </si>
  <si>
    <t>A21B39D07</t>
  </si>
  <si>
    <t>A21B39D08</t>
  </si>
  <si>
    <t>A21B39D09</t>
  </si>
  <si>
    <t>A21B39D10</t>
  </si>
  <si>
    <t>A21B39D11</t>
  </si>
  <si>
    <t>A21B39D12</t>
  </si>
  <si>
    <t>Floating rate instrument 40</t>
  </si>
  <si>
    <t>4B.241</t>
  </si>
  <si>
    <t>A21B40D13</t>
  </si>
  <si>
    <t>A21B40D14</t>
  </si>
  <si>
    <t>A21B40D15</t>
  </si>
  <si>
    <t>A21B40D16</t>
  </si>
  <si>
    <t>A21B40D17</t>
  </si>
  <si>
    <t>A21B40D18</t>
  </si>
  <si>
    <t>A21B40D19</t>
  </si>
  <si>
    <t>A21B40D01</t>
  </si>
  <si>
    <t>A21B40D02</t>
  </si>
  <si>
    <t>APP20B40D21</t>
  </si>
  <si>
    <t>A21B40D03</t>
  </si>
  <si>
    <t>A21B40D04</t>
  </si>
  <si>
    <t>A21B40D20</t>
  </si>
  <si>
    <t>APP20B040</t>
  </si>
  <si>
    <t>A21B40D06</t>
  </si>
  <si>
    <t>A21B40D07</t>
  </si>
  <si>
    <t>A21B40D08</t>
  </si>
  <si>
    <t>A21B40D09</t>
  </si>
  <si>
    <t>A21B40D10</t>
  </si>
  <si>
    <t>A21B40D11</t>
  </si>
  <si>
    <t>A21B40D12</t>
  </si>
  <si>
    <t>Floating rate instrument 41</t>
  </si>
  <si>
    <t>4B.242</t>
  </si>
  <si>
    <t>A21B41D13</t>
  </si>
  <si>
    <t>A21B41D14</t>
  </si>
  <si>
    <t>A21B41D15</t>
  </si>
  <si>
    <t>A21B41D16</t>
  </si>
  <si>
    <t>A21B41D17</t>
  </si>
  <si>
    <t>A21B41D18</t>
  </si>
  <si>
    <t>A21B41D19</t>
  </si>
  <si>
    <t>A21B41D01</t>
  </si>
  <si>
    <t>A21B41D02</t>
  </si>
  <si>
    <t>APP20B41D21</t>
  </si>
  <si>
    <t>A21B41D03</t>
  </si>
  <si>
    <t>A21B41D04</t>
  </si>
  <si>
    <t>A21B41D20</t>
  </si>
  <si>
    <t>APP20B041</t>
  </si>
  <si>
    <t>A21B41D06</t>
  </si>
  <si>
    <t>A21B41D07</t>
  </si>
  <si>
    <t>A21B41D08</t>
  </si>
  <si>
    <t>A21B41D09</t>
  </si>
  <si>
    <t>A21B41D10</t>
  </si>
  <si>
    <t>A21B41D11</t>
  </si>
  <si>
    <t>A21B41D12</t>
  </si>
  <si>
    <t>Floating rate instrument 42</t>
  </si>
  <si>
    <t>4B.243</t>
  </si>
  <si>
    <t>A21B42D13</t>
  </si>
  <si>
    <t>A21B42D14</t>
  </si>
  <si>
    <t>A21B42D15</t>
  </si>
  <si>
    <t>A21B42D16</t>
  </si>
  <si>
    <t>A21B42D17</t>
  </si>
  <si>
    <t>A21B42D18</t>
  </si>
  <si>
    <t>A21B42D19</t>
  </si>
  <si>
    <t>A21B42D01</t>
  </si>
  <si>
    <t>A21B42D02</t>
  </si>
  <si>
    <t>APP20B42D21</t>
  </si>
  <si>
    <t>A21B42D03</t>
  </si>
  <si>
    <t>A21B42D04</t>
  </si>
  <si>
    <t>A21B42D20</t>
  </si>
  <si>
    <t>APP20B042</t>
  </si>
  <si>
    <t>A21B42D06</t>
  </si>
  <si>
    <t>A21B42D07</t>
  </si>
  <si>
    <t>A21B42D08</t>
  </si>
  <si>
    <t>A21B42D09</t>
  </si>
  <si>
    <t>A21B42D10</t>
  </si>
  <si>
    <t>A21B42D11</t>
  </si>
  <si>
    <t>A21B42D12</t>
  </si>
  <si>
    <t>Floating rate instrument 43</t>
  </si>
  <si>
    <t>4B.244</t>
  </si>
  <si>
    <t>A21B43D13</t>
  </si>
  <si>
    <t>A21B43D14</t>
  </si>
  <si>
    <t>A21B43D15</t>
  </si>
  <si>
    <t>A21B43D16</t>
  </si>
  <si>
    <t>A21B43D17</t>
  </si>
  <si>
    <t>A21B43D18</t>
  </si>
  <si>
    <t>A21B43D19</t>
  </si>
  <si>
    <t>A21B43D01</t>
  </si>
  <si>
    <t>A21B43D02</t>
  </si>
  <si>
    <t>APP20B43D21</t>
  </si>
  <si>
    <t>A21B43D03</t>
  </si>
  <si>
    <t>A21B43D04</t>
  </si>
  <si>
    <t>A21B43D20</t>
  </si>
  <si>
    <t>APP20B043</t>
  </si>
  <si>
    <t>A21B43D06</t>
  </si>
  <si>
    <t>A21B43D07</t>
  </si>
  <si>
    <t>A21B43D08</t>
  </si>
  <si>
    <t>A21B43D09</t>
  </si>
  <si>
    <t>A21B43D10</t>
  </si>
  <si>
    <t>A21B43D11</t>
  </si>
  <si>
    <t>A21B43D12</t>
  </si>
  <si>
    <t>Floating rate instrument 44</t>
  </si>
  <si>
    <t>4B.245</t>
  </si>
  <si>
    <t>A21B44D13</t>
  </si>
  <si>
    <t>A21B44D14</t>
  </si>
  <si>
    <t>A21B44D15</t>
  </si>
  <si>
    <t>A21B44D16</t>
  </si>
  <si>
    <t>A21B44D17</t>
  </si>
  <si>
    <t>A21B44D18</t>
  </si>
  <si>
    <t>A21B44D19</t>
  </si>
  <si>
    <t>A21B44D01</t>
  </si>
  <si>
    <t>A21B44D02</t>
  </si>
  <si>
    <t>APP20B44D21</t>
  </si>
  <si>
    <t>A21B44D03</t>
  </si>
  <si>
    <t>A21B44D04</t>
  </si>
  <si>
    <t>A21B44D20</t>
  </si>
  <si>
    <t>APP20B044</t>
  </si>
  <si>
    <t>A21B44D06</t>
  </si>
  <si>
    <t>A21B44D07</t>
  </si>
  <si>
    <t>A21B44D08</t>
  </si>
  <si>
    <t>A21B44D09</t>
  </si>
  <si>
    <t>A21B44D10</t>
  </si>
  <si>
    <t>A21B44D11</t>
  </si>
  <si>
    <t>A21B44D12</t>
  </si>
  <si>
    <t>Floating rate instrument 45</t>
  </si>
  <si>
    <t>4B.246</t>
  </si>
  <si>
    <t>A21B45D13</t>
  </si>
  <si>
    <t>A21B45D14</t>
  </si>
  <si>
    <t>A21B45D15</t>
  </si>
  <si>
    <t>A21B45D16</t>
  </si>
  <si>
    <t>A21B45D17</t>
  </si>
  <si>
    <t>A21B45D18</t>
  </si>
  <si>
    <t>A21B45D19</t>
  </si>
  <si>
    <t>A21B45D01</t>
  </si>
  <si>
    <t>A21B45D02</t>
  </si>
  <si>
    <t>APP20B45D21</t>
  </si>
  <si>
    <t>A21B45D03</t>
  </si>
  <si>
    <t>A21B45D04</t>
  </si>
  <si>
    <t>A21B45D20</t>
  </si>
  <si>
    <t>APP20B045</t>
  </si>
  <si>
    <t>A21B45D06</t>
  </si>
  <si>
    <t>A21B45D07</t>
  </si>
  <si>
    <t>A21B45D08</t>
  </si>
  <si>
    <t>A21B45D09</t>
  </si>
  <si>
    <t>A21B45D10</t>
  </si>
  <si>
    <t>A21B45D11</t>
  </si>
  <si>
    <t>A21B45D12</t>
  </si>
  <si>
    <t>Floating rate instrument 46</t>
  </si>
  <si>
    <t>4B.247</t>
  </si>
  <si>
    <t>A21B46D13</t>
  </si>
  <si>
    <t>A21B46D14</t>
  </si>
  <si>
    <t>A21B46D15</t>
  </si>
  <si>
    <t>A21B46D16</t>
  </si>
  <si>
    <t>A21B46D17</t>
  </si>
  <si>
    <t>A21B46D18</t>
  </si>
  <si>
    <t>A21B46D19</t>
  </si>
  <si>
    <t>A21B46D01</t>
  </si>
  <si>
    <t>A21B46D02</t>
  </si>
  <si>
    <t>APP20B46D21</t>
  </si>
  <si>
    <t>A21B46D03</t>
  </si>
  <si>
    <t>A21B46D04</t>
  </si>
  <si>
    <t>A21B46D20</t>
  </si>
  <si>
    <t>APP20B046</t>
  </si>
  <si>
    <t>A21B46D06</t>
  </si>
  <si>
    <t>A21B46D07</t>
  </si>
  <si>
    <t>A21B46D08</t>
  </si>
  <si>
    <t>A21B46D09</t>
  </si>
  <si>
    <t>A21B46D10</t>
  </si>
  <si>
    <t>A21B46D11</t>
  </si>
  <si>
    <t>A21B46D12</t>
  </si>
  <si>
    <t>Floating rate instrument 47</t>
  </si>
  <si>
    <t>4B.248</t>
  </si>
  <si>
    <t>A21B47D13</t>
  </si>
  <si>
    <t>A21B47D14</t>
  </si>
  <si>
    <t>A21B47D15</t>
  </si>
  <si>
    <t>A21B47D16</t>
  </si>
  <si>
    <t>A21B47D17</t>
  </si>
  <si>
    <t>A21B47D18</t>
  </si>
  <si>
    <t>A21B47D19</t>
  </si>
  <si>
    <t>A21B47D01</t>
  </si>
  <si>
    <t>A21B47D02</t>
  </si>
  <si>
    <t>APP20B47D21</t>
  </si>
  <si>
    <t>A21B47D03</t>
  </si>
  <si>
    <t>A21B47D04</t>
  </si>
  <si>
    <t>A21B47D20</t>
  </si>
  <si>
    <t>APP20B047</t>
  </si>
  <si>
    <t>A21B47D06</t>
  </si>
  <si>
    <t>A21B47D07</t>
  </si>
  <si>
    <t>A21B47D08</t>
  </si>
  <si>
    <t>A21B47D09</t>
  </si>
  <si>
    <t>A21B47D10</t>
  </si>
  <si>
    <t>A21B47D11</t>
  </si>
  <si>
    <t>A21B47D12</t>
  </si>
  <si>
    <t>Floating rate instrument 48</t>
  </si>
  <si>
    <t>4B.249</t>
  </si>
  <si>
    <t>A21B48D13</t>
  </si>
  <si>
    <t>A21B48D14</t>
  </si>
  <si>
    <t>A21B48D15</t>
  </si>
  <si>
    <t>A21B48D16</t>
  </si>
  <si>
    <t>A21B48D17</t>
  </si>
  <si>
    <t>A21B48D18</t>
  </si>
  <si>
    <t>A21B48D19</t>
  </si>
  <si>
    <t>A21B48D01</t>
  </si>
  <si>
    <t>A21B48D02</t>
  </si>
  <si>
    <t>APP20B48D21</t>
  </si>
  <si>
    <t>A21B48D03</t>
  </si>
  <si>
    <t>A21B48D04</t>
  </si>
  <si>
    <t>A21B48D20</t>
  </si>
  <si>
    <t>APP20B048</t>
  </si>
  <si>
    <t>A21B48D06</t>
  </si>
  <si>
    <t>A21B48D07</t>
  </si>
  <si>
    <t>A21B48D08</t>
  </si>
  <si>
    <t>A21B48D09</t>
  </si>
  <si>
    <t>A21B48D10</t>
  </si>
  <si>
    <t>A21B48D11</t>
  </si>
  <si>
    <t>A21B48D12</t>
  </si>
  <si>
    <t>Floating rate instrument 49</t>
  </si>
  <si>
    <t>4B.250</t>
  </si>
  <si>
    <t>A21B49D13</t>
  </si>
  <si>
    <t>A21B49D14</t>
  </si>
  <si>
    <t>A21B49D15</t>
  </si>
  <si>
    <t>A21B49D16</t>
  </si>
  <si>
    <t>A21B49D17</t>
  </si>
  <si>
    <t>A21B49D18</t>
  </si>
  <si>
    <t>A21B49D19</t>
  </si>
  <si>
    <t>A21B49D01</t>
  </si>
  <si>
    <t>A21B49D02</t>
  </si>
  <si>
    <t>APP20B49D21</t>
  </si>
  <si>
    <t>A21B49D03</t>
  </si>
  <si>
    <t>A21B49D04</t>
  </si>
  <si>
    <t>A21B49D20</t>
  </si>
  <si>
    <t>APP20B049</t>
  </si>
  <si>
    <t>A21B49D06</t>
  </si>
  <si>
    <t>A21B49D07</t>
  </si>
  <si>
    <t>A21B49D08</t>
  </si>
  <si>
    <t>A21B49D09</t>
  </si>
  <si>
    <t>A21B49D10</t>
  </si>
  <si>
    <t>A21B49D11</t>
  </si>
  <si>
    <t>A21B49D12</t>
  </si>
  <si>
    <t>Floating rate instrument 50</t>
  </si>
  <si>
    <t>4B.251</t>
  </si>
  <si>
    <t>A21B50D13</t>
  </si>
  <si>
    <t>A21B50D14</t>
  </si>
  <si>
    <t>A21B50D15</t>
  </si>
  <si>
    <t>A21B50D16</t>
  </si>
  <si>
    <t>A21B50D17</t>
  </si>
  <si>
    <t>A21B50D18</t>
  </si>
  <si>
    <t>A21B50D19</t>
  </si>
  <si>
    <t>A21B50D01</t>
  </si>
  <si>
    <t>A21B50D02</t>
  </si>
  <si>
    <t>APP20B50D21</t>
  </si>
  <si>
    <t>A21B50D03</t>
  </si>
  <si>
    <t>A21B50D04</t>
  </si>
  <si>
    <t>A21B50D20</t>
  </si>
  <si>
    <t>APP20B050</t>
  </si>
  <si>
    <t>A21B50D06</t>
  </si>
  <si>
    <t>A21B50D07</t>
  </si>
  <si>
    <t>A21B50D08</t>
  </si>
  <si>
    <t>A21B50D09</t>
  </si>
  <si>
    <t>A21B50D10</t>
  </si>
  <si>
    <t>A21B50D11</t>
  </si>
  <si>
    <t>A21B50D12</t>
  </si>
  <si>
    <t>Floating rate instrument 51</t>
  </si>
  <si>
    <t>4B.252</t>
  </si>
  <si>
    <t>A21B51D13</t>
  </si>
  <si>
    <t>A21B51D14</t>
  </si>
  <si>
    <t>A21B51D15</t>
  </si>
  <si>
    <t>A21B51D16</t>
  </si>
  <si>
    <t>A21B51D17</t>
  </si>
  <si>
    <t>A21B51D18</t>
  </si>
  <si>
    <t>A21B51D19</t>
  </si>
  <si>
    <t>A21B51D01</t>
  </si>
  <si>
    <t>A21B51D02</t>
  </si>
  <si>
    <t>APP20B51D21</t>
  </si>
  <si>
    <t>A21B51D03</t>
  </si>
  <si>
    <t>A21B51D04</t>
  </si>
  <si>
    <t>A21B51D20</t>
  </si>
  <si>
    <t>A21B51D05</t>
  </si>
  <si>
    <t>A21B51D06</t>
  </si>
  <si>
    <t>A21B51D07</t>
  </si>
  <si>
    <t>A21B51D08</t>
  </si>
  <si>
    <t>A21B51D09</t>
  </si>
  <si>
    <t>A21B51D10</t>
  </si>
  <si>
    <t>A21B51D11</t>
  </si>
  <si>
    <t>A21B51D12</t>
  </si>
  <si>
    <t>Floating rate instrument 52</t>
  </si>
  <si>
    <t>4B.253</t>
  </si>
  <si>
    <t>A21B52D13</t>
  </si>
  <si>
    <t>A21B52D14</t>
  </si>
  <si>
    <t>A21B52D15</t>
  </si>
  <si>
    <t>A21B52D16</t>
  </si>
  <si>
    <t>A21B52D17</t>
  </si>
  <si>
    <t>A21B52D18</t>
  </si>
  <si>
    <t>A21B52D19</t>
  </si>
  <si>
    <t>A21B52D01</t>
  </si>
  <si>
    <t>A21B52D02</t>
  </si>
  <si>
    <t>APP20B52D21</t>
  </si>
  <si>
    <t>A21B52D03</t>
  </si>
  <si>
    <t>A21B52D04</t>
  </si>
  <si>
    <t>A21B52D20</t>
  </si>
  <si>
    <t>APP20B052</t>
  </si>
  <si>
    <t>A21B52D06</t>
  </si>
  <si>
    <t>A21B52D07</t>
  </si>
  <si>
    <t>A21B52D08</t>
  </si>
  <si>
    <t>A21B52D09</t>
  </si>
  <si>
    <t>A21B52D10</t>
  </si>
  <si>
    <t>A21B52D11</t>
  </si>
  <si>
    <t>A21B52D12</t>
  </si>
  <si>
    <t>Floating rate instrument 53</t>
  </si>
  <si>
    <t>4B.254</t>
  </si>
  <si>
    <t>A21B53D13</t>
  </si>
  <si>
    <t>A21B53D14</t>
  </si>
  <si>
    <t>A21B53D15</t>
  </si>
  <si>
    <t>A21B53D16</t>
  </si>
  <si>
    <t>A21B53D17</t>
  </si>
  <si>
    <t>A21B53D18</t>
  </si>
  <si>
    <t>A21B53D19</t>
  </si>
  <si>
    <t>A21B53D01</t>
  </si>
  <si>
    <t>A21B53D02</t>
  </si>
  <si>
    <t>APP20B53D21</t>
  </si>
  <si>
    <t>A21B53D03</t>
  </si>
  <si>
    <t>A21B53D04</t>
  </si>
  <si>
    <t>A21B53D20</t>
  </si>
  <si>
    <t>APP20B053</t>
  </si>
  <si>
    <t>A21B53D06</t>
  </si>
  <si>
    <t>A21B53D07</t>
  </si>
  <si>
    <t>A21B53D08</t>
  </si>
  <si>
    <t>A21B53D09</t>
  </si>
  <si>
    <t>A21B53D10</t>
  </si>
  <si>
    <t>A21B53D11</t>
  </si>
  <si>
    <t>A21B53D12</t>
  </si>
  <si>
    <t>Floating rate instrument 54</t>
  </si>
  <si>
    <t>4B.255</t>
  </si>
  <si>
    <t>A21B54D13</t>
  </si>
  <si>
    <t>A21B54D14</t>
  </si>
  <si>
    <t>A21B54D15</t>
  </si>
  <si>
    <t>A21B54D16</t>
  </si>
  <si>
    <t>A21B54D17</t>
  </si>
  <si>
    <t>A21B54D18</t>
  </si>
  <si>
    <t>A21B54D19</t>
  </si>
  <si>
    <t>A21B54D01</t>
  </si>
  <si>
    <t>A21B54D02</t>
  </si>
  <si>
    <t>APP20B54D21</t>
  </si>
  <si>
    <t>A21B54D03</t>
  </si>
  <si>
    <t>A21B54D04</t>
  </si>
  <si>
    <t>A21B54D20</t>
  </si>
  <si>
    <t>APP20B054</t>
  </si>
  <si>
    <t>A21B54D06</t>
  </si>
  <si>
    <t>A21B54D07</t>
  </si>
  <si>
    <t>A21B54D08</t>
  </si>
  <si>
    <t>A21B54D09</t>
  </si>
  <si>
    <t>A21B54D10</t>
  </si>
  <si>
    <t>A21B54D11</t>
  </si>
  <si>
    <t>A21B54D12</t>
  </si>
  <si>
    <t>Floating rate instrument 55</t>
  </si>
  <si>
    <t>4B.256</t>
  </si>
  <si>
    <t>A21B55D13</t>
  </si>
  <si>
    <t>A21B55D14</t>
  </si>
  <si>
    <t>A21B55D15</t>
  </si>
  <si>
    <t>A21B55D16</t>
  </si>
  <si>
    <t>A21B55D17</t>
  </si>
  <si>
    <t>A21B55D18</t>
  </si>
  <si>
    <t>A21B55D19</t>
  </si>
  <si>
    <t>A21B55D01</t>
  </si>
  <si>
    <t>A21B55D02</t>
  </si>
  <si>
    <t>APP20B55D21</t>
  </si>
  <si>
    <t>A21B55D03</t>
  </si>
  <si>
    <t>A21B55D04</t>
  </si>
  <si>
    <t>A21B55D20</t>
  </si>
  <si>
    <t>APP20B055</t>
  </si>
  <si>
    <t>A21B55D06</t>
  </si>
  <si>
    <t>A21B55D07</t>
  </si>
  <si>
    <t>A21B55D08</t>
  </si>
  <si>
    <t>A21B55D09</t>
  </si>
  <si>
    <t>A21B55D10</t>
  </si>
  <si>
    <t>A21B55D11</t>
  </si>
  <si>
    <t>A21B55D12</t>
  </si>
  <si>
    <t>Floating rate instrument 56</t>
  </si>
  <si>
    <t>4B.257</t>
  </si>
  <si>
    <t>A21B56D13</t>
  </si>
  <si>
    <t>A21B56D14</t>
  </si>
  <si>
    <t>A21B56D15</t>
  </si>
  <si>
    <t>A21B56D16</t>
  </si>
  <si>
    <t>A21B56D17</t>
  </si>
  <si>
    <t>A21B56D18</t>
  </si>
  <si>
    <t>A21B56D19</t>
  </si>
  <si>
    <t>A21B56D01</t>
  </si>
  <si>
    <t>A21B56D02</t>
  </si>
  <si>
    <t>APP20B56D21</t>
  </si>
  <si>
    <t>A21B56D03</t>
  </si>
  <si>
    <t>A21B56D04</t>
  </si>
  <si>
    <t>A21B56D20</t>
  </si>
  <si>
    <t>APP20B056</t>
  </si>
  <si>
    <t>A21B56D06</t>
  </si>
  <si>
    <t>A21B56D07</t>
  </si>
  <si>
    <t>A21B56D08</t>
  </si>
  <si>
    <t>A21B56D09</t>
  </si>
  <si>
    <t>A21B56D10</t>
  </si>
  <si>
    <t>A21B56D11</t>
  </si>
  <si>
    <t>A21B56D12</t>
  </si>
  <si>
    <t>Floating rate instrument 57</t>
  </si>
  <si>
    <t>4B.258</t>
  </si>
  <si>
    <t>A21B57D13</t>
  </si>
  <si>
    <t>A21B57D14</t>
  </si>
  <si>
    <t>A21B57D15</t>
  </si>
  <si>
    <t>A21B57D16</t>
  </si>
  <si>
    <t>A21B57D17</t>
  </si>
  <si>
    <t>A21B57D18</t>
  </si>
  <si>
    <t>A21B57D19</t>
  </si>
  <si>
    <t>A21B57D01</t>
  </si>
  <si>
    <t>A21B57D02</t>
  </si>
  <si>
    <t>APP20B57D21</t>
  </si>
  <si>
    <t>A21B57D03</t>
  </si>
  <si>
    <t>A21B57D04</t>
  </si>
  <si>
    <t>A21B57D20</t>
  </si>
  <si>
    <t>APP20B057</t>
  </si>
  <si>
    <t>A21B57D06</t>
  </si>
  <si>
    <t>A21B57D07</t>
  </si>
  <si>
    <t>A21B57D08</t>
  </si>
  <si>
    <t>A21B57D09</t>
  </si>
  <si>
    <t>A21B57D10</t>
  </si>
  <si>
    <t>A21B57D11</t>
  </si>
  <si>
    <t>A21B57D12</t>
  </si>
  <si>
    <t>Floating rate instrument 58</t>
  </si>
  <si>
    <t>4B.259</t>
  </si>
  <si>
    <t>A21B58D13</t>
  </si>
  <si>
    <t>A21B58D14</t>
  </si>
  <si>
    <t>A21B58D15</t>
  </si>
  <si>
    <t>A21B58D16</t>
  </si>
  <si>
    <t>A21B58D17</t>
  </si>
  <si>
    <t>A21B58D18</t>
  </si>
  <si>
    <t>A21B58D19</t>
  </si>
  <si>
    <t>A21B58D01</t>
  </si>
  <si>
    <t>A21B58D02</t>
  </si>
  <si>
    <t>APP20B58D21</t>
  </si>
  <si>
    <t>A21B58D03</t>
  </si>
  <si>
    <t>A21B58D04</t>
  </si>
  <si>
    <t>A21B58D20</t>
  </si>
  <si>
    <t>APP20B058</t>
  </si>
  <si>
    <t>A21B58D06</t>
  </si>
  <si>
    <t>A21B58D07</t>
  </si>
  <si>
    <t>A21B58D08</t>
  </si>
  <si>
    <t>A21B58D09</t>
  </si>
  <si>
    <t>A21B58D10</t>
  </si>
  <si>
    <t>A21B58D11</t>
  </si>
  <si>
    <t>A21B58D12</t>
  </si>
  <si>
    <t>Floating rate instrument 59</t>
  </si>
  <si>
    <t>4B.260</t>
  </si>
  <si>
    <t>A21B59D13</t>
  </si>
  <si>
    <t>A21B59D14</t>
  </si>
  <si>
    <t>A21B59D15</t>
  </si>
  <si>
    <t>A21B59D16</t>
  </si>
  <si>
    <t>A21B59D17</t>
  </si>
  <si>
    <t>A21B59D18</t>
  </si>
  <si>
    <t>A21B59D19</t>
  </si>
  <si>
    <t>A21B59D01</t>
  </si>
  <si>
    <t>A21B59D02</t>
  </si>
  <si>
    <t>APP20B59D21</t>
  </si>
  <si>
    <t>A21B59D03</t>
  </si>
  <si>
    <t>A21B59D04</t>
  </si>
  <si>
    <t>A21B59D20</t>
  </si>
  <si>
    <t>APP20B059</t>
  </si>
  <si>
    <t>A21B59D06</t>
  </si>
  <si>
    <t>A21B59D07</t>
  </si>
  <si>
    <t>A21B59D08</t>
  </si>
  <si>
    <t>A21B59D09</t>
  </si>
  <si>
    <t>A21B59D10</t>
  </si>
  <si>
    <t>A21B59D11</t>
  </si>
  <si>
    <t>A21B59D12</t>
  </si>
  <si>
    <t>Floating rate instrument 60</t>
  </si>
  <si>
    <t>4B.261</t>
  </si>
  <si>
    <t>A21B60D13</t>
  </si>
  <si>
    <t>A21B60D14</t>
  </si>
  <si>
    <t>A21B60D15</t>
  </si>
  <si>
    <t>A21B60D16</t>
  </si>
  <si>
    <t>A21B60D17</t>
  </si>
  <si>
    <t>A21B60D18</t>
  </si>
  <si>
    <t>A21B60D19</t>
  </si>
  <si>
    <t>A21B60D01</t>
  </si>
  <si>
    <t>A21B60D02</t>
  </si>
  <si>
    <t>APP20B60D21</t>
  </si>
  <si>
    <t>A21B60D03</t>
  </si>
  <si>
    <t>A21B60D04</t>
  </si>
  <si>
    <t>A21B60D20</t>
  </si>
  <si>
    <t>APP20B060</t>
  </si>
  <si>
    <t>A21B60D06</t>
  </si>
  <si>
    <t>A21B60D07</t>
  </si>
  <si>
    <t>A21B60D08</t>
  </si>
  <si>
    <t>A21B60D09</t>
  </si>
  <si>
    <t>A21B60D10</t>
  </si>
  <si>
    <t>A21B60D11</t>
  </si>
  <si>
    <t>A21B60D12</t>
  </si>
  <si>
    <t>Floating rate instrument 61</t>
  </si>
  <si>
    <t>4B.262</t>
  </si>
  <si>
    <t>A21B61D13</t>
  </si>
  <si>
    <t>A21B61D14</t>
  </si>
  <si>
    <t>A21B61D15</t>
  </si>
  <si>
    <t>A21B61D16</t>
  </si>
  <si>
    <t>A21B61D17</t>
  </si>
  <si>
    <t>A21B61D18</t>
  </si>
  <si>
    <t>A21B61D19</t>
  </si>
  <si>
    <t>A21B61D01</t>
  </si>
  <si>
    <t>A21B61D02</t>
  </si>
  <si>
    <t>APP20B61D21</t>
  </si>
  <si>
    <t>A21B61D03</t>
  </si>
  <si>
    <t>A21B61D04</t>
  </si>
  <si>
    <t>A21B61D20</t>
  </si>
  <si>
    <t>APP20B061</t>
  </si>
  <si>
    <t>A21B61D06</t>
  </si>
  <si>
    <t>A21B61D07</t>
  </si>
  <si>
    <t>A21B61D08</t>
  </si>
  <si>
    <t>A21B61D09</t>
  </si>
  <si>
    <t>A21B61D10</t>
  </si>
  <si>
    <t>A21B61D11</t>
  </si>
  <si>
    <t>A21B61D12</t>
  </si>
  <si>
    <t>Floating rate instrument 62</t>
  </si>
  <si>
    <t>4B.263</t>
  </si>
  <si>
    <t>A21B62D13</t>
  </si>
  <si>
    <t>A21B62D14</t>
  </si>
  <si>
    <t>A21B62D15</t>
  </si>
  <si>
    <t>A21B62D16</t>
  </si>
  <si>
    <t>A21B62D17</t>
  </si>
  <si>
    <t>A21B62D18</t>
  </si>
  <si>
    <t>A21B62D19</t>
  </si>
  <si>
    <t>A21B62D01</t>
  </si>
  <si>
    <t>A21B62D02</t>
  </si>
  <si>
    <t>APP20B62D21</t>
  </si>
  <si>
    <t>A21B62D03</t>
  </si>
  <si>
    <t>A21B62D04</t>
  </si>
  <si>
    <t>A21B62D20</t>
  </si>
  <si>
    <t>APP20B062</t>
  </si>
  <si>
    <t>A21B62D06</t>
  </si>
  <si>
    <t>A21B62D07</t>
  </si>
  <si>
    <t>A21B62D08</t>
  </si>
  <si>
    <t>A21B62D09</t>
  </si>
  <si>
    <t>A21B62D10</t>
  </si>
  <si>
    <t>A21B62D11</t>
  </si>
  <si>
    <t>A21B62D12</t>
  </si>
  <si>
    <t>Floating rate instrument 63</t>
  </si>
  <si>
    <t>4B.264</t>
  </si>
  <si>
    <t>A21B63D13</t>
  </si>
  <si>
    <t>A21B63D14</t>
  </si>
  <si>
    <t>A21B63D15</t>
  </si>
  <si>
    <t>A21B63D16</t>
  </si>
  <si>
    <t>A21B63D17</t>
  </si>
  <si>
    <t>A21B63D18</t>
  </si>
  <si>
    <t>A21B63D19</t>
  </si>
  <si>
    <t>A21B63D01</t>
  </si>
  <si>
    <t>A21B63D02</t>
  </si>
  <si>
    <t>APP20B63D21</t>
  </si>
  <si>
    <t>A21B63D03</t>
  </si>
  <si>
    <t>A21B63D04</t>
  </si>
  <si>
    <t>A21B63D20</t>
  </si>
  <si>
    <t>APP20B063</t>
  </si>
  <si>
    <t>A21B63D06</t>
  </si>
  <si>
    <t>A21B63D07</t>
  </si>
  <si>
    <t>A21B63D08</t>
  </si>
  <si>
    <t>A21B63D09</t>
  </si>
  <si>
    <t>A21B63D10</t>
  </si>
  <si>
    <t>A21B63D11</t>
  </si>
  <si>
    <t>A21B63D12</t>
  </si>
  <si>
    <t>Floating rate instrument 64</t>
  </si>
  <si>
    <t>4B.265</t>
  </si>
  <si>
    <t>A21B64D13</t>
  </si>
  <si>
    <t>A21B64D14</t>
  </si>
  <si>
    <t>A21B64D15</t>
  </si>
  <si>
    <t>A21B64D16</t>
  </si>
  <si>
    <t>A21B64D17</t>
  </si>
  <si>
    <t>A21B64D18</t>
  </si>
  <si>
    <t>A21B64D19</t>
  </si>
  <si>
    <t>A21B64D01</t>
  </si>
  <si>
    <t>A21B64D02</t>
  </si>
  <si>
    <t>APP20B64D21</t>
  </si>
  <si>
    <t>A21B64D03</t>
  </si>
  <si>
    <t>A21B64D04</t>
  </si>
  <si>
    <t>A21B64D20</t>
  </si>
  <si>
    <t>APP20B064</t>
  </si>
  <si>
    <t>A21B64D06</t>
  </si>
  <si>
    <t>A21B64D07</t>
  </si>
  <si>
    <t>A21B64D08</t>
  </si>
  <si>
    <t>A21B64D09</t>
  </si>
  <si>
    <t>A21B64D10</t>
  </si>
  <si>
    <t>A21B64D11</t>
  </si>
  <si>
    <t>A21B64D12</t>
  </si>
  <si>
    <t>Floating rate instrument 65</t>
  </si>
  <si>
    <t>4B.266</t>
  </si>
  <si>
    <t>A21B65D13</t>
  </si>
  <si>
    <t>A21B65D14</t>
  </si>
  <si>
    <t>A21B65D15</t>
  </si>
  <si>
    <t>A21B65D16</t>
  </si>
  <si>
    <t>A21B65D17</t>
  </si>
  <si>
    <t>A21B65D18</t>
  </si>
  <si>
    <t>A21B65D19</t>
  </si>
  <si>
    <t>A21B65D01</t>
  </si>
  <si>
    <t>A21B65D02</t>
  </si>
  <si>
    <t>APP20B65D21</t>
  </si>
  <si>
    <t>A21B65D03</t>
  </si>
  <si>
    <t>A21B65D04</t>
  </si>
  <si>
    <t>A21B65D20</t>
  </si>
  <si>
    <t>APP20B065</t>
  </si>
  <si>
    <t>A21B65D06</t>
  </si>
  <si>
    <t>A21B65D07</t>
  </si>
  <si>
    <t>A21B65D08</t>
  </si>
  <si>
    <t>A21B65D09</t>
  </si>
  <si>
    <t>A21B65D10</t>
  </si>
  <si>
    <t>A21B65D11</t>
  </si>
  <si>
    <t>A21B65D12</t>
  </si>
  <si>
    <t>Floating rate instrument 66</t>
  </si>
  <si>
    <t>4B.267</t>
  </si>
  <si>
    <t>A21B66D13</t>
  </si>
  <si>
    <t>A21B66D14</t>
  </si>
  <si>
    <t>A21B66D15</t>
  </si>
  <si>
    <t>A21B66D16</t>
  </si>
  <si>
    <t>A21B66D17</t>
  </si>
  <si>
    <t>A21B66D18</t>
  </si>
  <si>
    <t>A21B66D19</t>
  </si>
  <si>
    <t>A21B66D01</t>
  </si>
  <si>
    <t>A21B66D02</t>
  </si>
  <si>
    <t>APP20B66D21</t>
  </si>
  <si>
    <t>A21B66D03</t>
  </si>
  <si>
    <t>A21B66D04</t>
  </si>
  <si>
    <t>A21B66D20</t>
  </si>
  <si>
    <t>APP20B066</t>
  </si>
  <si>
    <t>A21B66D06</t>
  </si>
  <si>
    <t>A21B66D07</t>
  </si>
  <si>
    <t>A21B66D08</t>
  </si>
  <si>
    <t>A21B66D09</t>
  </si>
  <si>
    <t>A21B66D10</t>
  </si>
  <si>
    <t>A21B66D11</t>
  </si>
  <si>
    <t>A21B66D12</t>
  </si>
  <si>
    <t>Floating rate instrument 67</t>
  </si>
  <si>
    <t>4B.268</t>
  </si>
  <si>
    <t>A21B67D13</t>
  </si>
  <si>
    <t>A21B67D14</t>
  </si>
  <si>
    <t>A21B67D15</t>
  </si>
  <si>
    <t>A21B67D16</t>
  </si>
  <si>
    <t>A21B67D17</t>
  </si>
  <si>
    <t>A21B67D18</t>
  </si>
  <si>
    <t>A21B67D19</t>
  </si>
  <si>
    <t>A21B67D01</t>
  </si>
  <si>
    <t>A21B67D02</t>
  </si>
  <si>
    <t>APP20B67D21</t>
  </si>
  <si>
    <t>A21B67D03</t>
  </si>
  <si>
    <t>A21B67D04</t>
  </si>
  <si>
    <t>A21B67D20</t>
  </si>
  <si>
    <t>APP20B067</t>
  </si>
  <si>
    <t>A21B67D06</t>
  </si>
  <si>
    <t>A21B67D07</t>
  </si>
  <si>
    <t>A21B67D08</t>
  </si>
  <si>
    <t>A21B67D09</t>
  </si>
  <si>
    <t>A21B67D10</t>
  </si>
  <si>
    <t>A21B67D11</t>
  </si>
  <si>
    <t>A21B67D12</t>
  </si>
  <si>
    <t>Floating rate instrument 68</t>
  </si>
  <si>
    <t>4B.269</t>
  </si>
  <si>
    <t>A21B68D13</t>
  </si>
  <si>
    <t>A21B68D14</t>
  </si>
  <si>
    <t>A21B68D15</t>
  </si>
  <si>
    <t>A21B68D16</t>
  </si>
  <si>
    <t>A21B68D17</t>
  </si>
  <si>
    <t>A21B68D18</t>
  </si>
  <si>
    <t>A21B68D19</t>
  </si>
  <si>
    <t>A21B68D01</t>
  </si>
  <si>
    <t>A21B68D02</t>
  </si>
  <si>
    <t>APP20B68D21</t>
  </si>
  <si>
    <t>A21B68D03</t>
  </si>
  <si>
    <t>A21B68D04</t>
  </si>
  <si>
    <t>A21B68D20</t>
  </si>
  <si>
    <t>APP20B068</t>
  </si>
  <si>
    <t>A21B68D06</t>
  </si>
  <si>
    <t>A21B68D07</t>
  </si>
  <si>
    <t>A21B68D08</t>
  </si>
  <si>
    <t>A21B68D09</t>
  </si>
  <si>
    <t>A21B68D10</t>
  </si>
  <si>
    <t>A21B68D11</t>
  </si>
  <si>
    <t>A21B68D12</t>
  </si>
  <si>
    <t>Floating rate instrument 69</t>
  </si>
  <si>
    <t>4B.270</t>
  </si>
  <si>
    <t>A21B69D13</t>
  </si>
  <si>
    <t>A21B69D14</t>
  </si>
  <si>
    <t>A21B69D15</t>
  </si>
  <si>
    <t>A21B69D16</t>
  </si>
  <si>
    <t>A21B69D17</t>
  </si>
  <si>
    <t>A21B69D18</t>
  </si>
  <si>
    <t>A21B69D19</t>
  </si>
  <si>
    <t>A21B69D01</t>
  </si>
  <si>
    <t>A21B69D02</t>
  </si>
  <si>
    <t>APP20B69D21</t>
  </si>
  <si>
    <t>A21B69D03</t>
  </si>
  <si>
    <t>A21B69D04</t>
  </si>
  <si>
    <t>A21B69D20</t>
  </si>
  <si>
    <t>APP20B069</t>
  </si>
  <si>
    <t>A21B69D06</t>
  </si>
  <si>
    <t>A21B69D07</t>
  </si>
  <si>
    <t>A21B69D08</t>
  </si>
  <si>
    <t>A21B69D09</t>
  </si>
  <si>
    <t>A21B69D10</t>
  </si>
  <si>
    <t>A21B69D11</t>
  </si>
  <si>
    <t>A21B69D12</t>
  </si>
  <si>
    <t>Floating rate instrument 70</t>
  </si>
  <si>
    <t>4B.271</t>
  </si>
  <si>
    <t>A21B70D13</t>
  </si>
  <si>
    <t>A21B70D14</t>
  </si>
  <si>
    <t>A21B70D15</t>
  </si>
  <si>
    <t>A21B70D16</t>
  </si>
  <si>
    <t>A21B70D17</t>
  </si>
  <si>
    <t>A21B70D18</t>
  </si>
  <si>
    <t>A21B70D19</t>
  </si>
  <si>
    <t>A21B70D01</t>
  </si>
  <si>
    <t>A21B70D02</t>
  </si>
  <si>
    <t>APP20B70D21</t>
  </si>
  <si>
    <t>A21B70D03</t>
  </si>
  <si>
    <t>A21B70D04</t>
  </si>
  <si>
    <t>A21B70D20</t>
  </si>
  <si>
    <t>APP20B070</t>
  </si>
  <si>
    <t>A21B70D06</t>
  </si>
  <si>
    <t>A21B70D07</t>
  </si>
  <si>
    <t>A21B70D08</t>
  </si>
  <si>
    <t>A21B70D09</t>
  </si>
  <si>
    <t>A21B70D10</t>
  </si>
  <si>
    <t>A21B70D11</t>
  </si>
  <si>
    <t>A21B70D12</t>
  </si>
  <si>
    <t>Floating rate instrument 71</t>
  </si>
  <si>
    <t>4B.272</t>
  </si>
  <si>
    <t>A21B71D13</t>
  </si>
  <si>
    <t>A21B71D14</t>
  </si>
  <si>
    <t>A21B71D15</t>
  </si>
  <si>
    <t>A21B71D16</t>
  </si>
  <si>
    <t>A21B71D17</t>
  </si>
  <si>
    <t>A21B71D18</t>
  </si>
  <si>
    <t>A21B71D19</t>
  </si>
  <si>
    <t>A21B71D01</t>
  </si>
  <si>
    <t>A21B71D02</t>
  </si>
  <si>
    <t>APP20B71D21</t>
  </si>
  <si>
    <t>A21B71D03</t>
  </si>
  <si>
    <t>A21B71D04</t>
  </si>
  <si>
    <t>A21B71D20</t>
  </si>
  <si>
    <t>APP20B071</t>
  </si>
  <si>
    <t>A21B71D06</t>
  </si>
  <si>
    <t>A21B71D07</t>
  </si>
  <si>
    <t>A21B71D08</t>
  </si>
  <si>
    <t>A21B71D09</t>
  </si>
  <si>
    <t>A21B71D10</t>
  </si>
  <si>
    <t>A21B71D11</t>
  </si>
  <si>
    <t>A21B71D12</t>
  </si>
  <si>
    <t>Floating rate instrument 72</t>
  </si>
  <si>
    <t>4B.273</t>
  </si>
  <si>
    <t>A21B72D13</t>
  </si>
  <si>
    <t>A21B72D14</t>
  </si>
  <si>
    <t>A21B72D15</t>
  </si>
  <si>
    <t>A21B72D16</t>
  </si>
  <si>
    <t>A21B72D17</t>
  </si>
  <si>
    <t>A21B72D18</t>
  </si>
  <si>
    <t>A21B72D19</t>
  </si>
  <si>
    <t>A21B72D01</t>
  </si>
  <si>
    <t>A21B72D02</t>
  </si>
  <si>
    <t>APP20B72D21</t>
  </si>
  <si>
    <t>A21B72D03</t>
  </si>
  <si>
    <t>A21B72D04</t>
  </si>
  <si>
    <t>A21B72D20</t>
  </si>
  <si>
    <t>APP20B072</t>
  </si>
  <si>
    <t>A21B72D06</t>
  </si>
  <si>
    <t>A21B72D07</t>
  </si>
  <si>
    <t>A21B72D08</t>
  </si>
  <si>
    <t>A21B72D09</t>
  </si>
  <si>
    <t>A21B72D10</t>
  </si>
  <si>
    <t>A21B72D11</t>
  </si>
  <si>
    <t>A21B72D12</t>
  </si>
  <si>
    <t>Floating rate instrument 73</t>
  </si>
  <si>
    <t>4B.274</t>
  </si>
  <si>
    <t>A21B73D13</t>
  </si>
  <si>
    <t>A21B73D14</t>
  </si>
  <si>
    <t>A21B73D15</t>
  </si>
  <si>
    <t>A21B73D16</t>
  </si>
  <si>
    <t>A21B73D17</t>
  </si>
  <si>
    <t>A21B73D18</t>
  </si>
  <si>
    <t>A21B73D19</t>
  </si>
  <si>
    <t>A21B73D01</t>
  </si>
  <si>
    <t>A21B73D02</t>
  </si>
  <si>
    <t>APP20B73D21</t>
  </si>
  <si>
    <t>A21B73D03</t>
  </si>
  <si>
    <t>A21B73D04</t>
  </si>
  <si>
    <t>A21B73D20</t>
  </si>
  <si>
    <t>APP20B073</t>
  </si>
  <si>
    <t>A21B73D06</t>
  </si>
  <si>
    <t>A21B73D07</t>
  </si>
  <si>
    <t>A21B73D08</t>
  </si>
  <si>
    <t>A21B73D09</t>
  </si>
  <si>
    <t>A21B73D10</t>
  </si>
  <si>
    <t>A21B73D11</t>
  </si>
  <si>
    <t>A21B73D12</t>
  </si>
  <si>
    <t>Floating rate instrument 74</t>
  </si>
  <si>
    <t>4B.275</t>
  </si>
  <si>
    <t>A21B74D13</t>
  </si>
  <si>
    <t>A21B74D14</t>
  </si>
  <si>
    <t>A21B74D15</t>
  </si>
  <si>
    <t>A21B74D16</t>
  </si>
  <si>
    <t>A21B74D17</t>
  </si>
  <si>
    <t>A21B74D18</t>
  </si>
  <si>
    <t>A21B74D19</t>
  </si>
  <si>
    <t>A21B74D01</t>
  </si>
  <si>
    <t>A21B74D02</t>
  </si>
  <si>
    <t>APP20B74D21</t>
  </si>
  <si>
    <t>A21B74D03</t>
  </si>
  <si>
    <t>A21B74D04</t>
  </si>
  <si>
    <t>A21B74D20</t>
  </si>
  <si>
    <t>APP20B074</t>
  </si>
  <si>
    <t>A21B74D06</t>
  </si>
  <si>
    <t>A21B74D07</t>
  </si>
  <si>
    <t>A21B74D08</t>
  </si>
  <si>
    <t>A21B74D09</t>
  </si>
  <si>
    <t>A21B74D10</t>
  </si>
  <si>
    <t>A21B74D11</t>
  </si>
  <si>
    <t>A21B74D12</t>
  </si>
  <si>
    <t>Floating rate instrument 75</t>
  </si>
  <si>
    <t>4B.276</t>
  </si>
  <si>
    <t>A21B75D13</t>
  </si>
  <si>
    <t>A21B75D14</t>
  </si>
  <si>
    <t>A21B75D15</t>
  </si>
  <si>
    <t>A21B75D16</t>
  </si>
  <si>
    <t>A21B75D17</t>
  </si>
  <si>
    <t>A21B75D18</t>
  </si>
  <si>
    <t>A21B75D19</t>
  </si>
  <si>
    <t>A21B75D01</t>
  </si>
  <si>
    <t>A21B75D02</t>
  </si>
  <si>
    <t>APP20B75D21</t>
  </si>
  <si>
    <t>A21B75D03</t>
  </si>
  <si>
    <t>A21B75D04</t>
  </si>
  <si>
    <t>A21B75D20</t>
  </si>
  <si>
    <t>APP20B075</t>
  </si>
  <si>
    <t>A21B75D06</t>
  </si>
  <si>
    <t>A21B75D07</t>
  </si>
  <si>
    <t>A21B75D08</t>
  </si>
  <si>
    <t>A21B75D09</t>
  </si>
  <si>
    <t>A21B75D10</t>
  </si>
  <si>
    <t>A21B75D11</t>
  </si>
  <si>
    <t>A21B75D12</t>
  </si>
  <si>
    <t>Floating rate instrument 76</t>
  </si>
  <si>
    <t>4B.277</t>
  </si>
  <si>
    <t>A21B76D13</t>
  </si>
  <si>
    <t>A21B76D14</t>
  </si>
  <si>
    <t>A21B76D15</t>
  </si>
  <si>
    <t>A21B76D16</t>
  </si>
  <si>
    <t>A21B76D17</t>
  </si>
  <si>
    <t>A21B76D18</t>
  </si>
  <si>
    <t>A21B76D19</t>
  </si>
  <si>
    <t>A21B76D01</t>
  </si>
  <si>
    <t>A21B76D02</t>
  </si>
  <si>
    <t>APP20B76D21</t>
  </si>
  <si>
    <t>A21B76D03</t>
  </si>
  <si>
    <t>A21B76D04</t>
  </si>
  <si>
    <t>A21B76D20</t>
  </si>
  <si>
    <t>APP20B076</t>
  </si>
  <si>
    <t>A21B76D06</t>
  </si>
  <si>
    <t>A21B76D07</t>
  </si>
  <si>
    <t>A21B76D08</t>
  </si>
  <si>
    <t>A21B76D09</t>
  </si>
  <si>
    <t>A21B76D10</t>
  </si>
  <si>
    <t>A21B76D11</t>
  </si>
  <si>
    <t>A21B76D12</t>
  </si>
  <si>
    <t>Floating rate instrument 77</t>
  </si>
  <si>
    <t>4B.278</t>
  </si>
  <si>
    <t>A21B77D13</t>
  </si>
  <si>
    <t>A21B77D14</t>
  </si>
  <si>
    <t>A21B77D15</t>
  </si>
  <si>
    <t>A21B77D16</t>
  </si>
  <si>
    <t>A21B77D17</t>
  </si>
  <si>
    <t>A21B77D18</t>
  </si>
  <si>
    <t>A21B77D19</t>
  </si>
  <si>
    <t>A21B77D01</t>
  </si>
  <si>
    <t>A21B77D02</t>
  </si>
  <si>
    <t>APP20B77D21</t>
  </si>
  <si>
    <t>A21B77D03</t>
  </si>
  <si>
    <t>A21B77D04</t>
  </si>
  <si>
    <t>A21B77D20</t>
  </si>
  <si>
    <t>APP20B077</t>
  </si>
  <si>
    <t>A21B77D06</t>
  </si>
  <si>
    <t>A21B77D07</t>
  </si>
  <si>
    <t>A21B77D08</t>
  </si>
  <si>
    <t>A21B77D09</t>
  </si>
  <si>
    <t>A21B77D10</t>
  </si>
  <si>
    <t>A21B77D11</t>
  </si>
  <si>
    <t>A21B77D12</t>
  </si>
  <si>
    <t>Floating rate instrument 78</t>
  </si>
  <si>
    <t>4B.279</t>
  </si>
  <si>
    <t>A21B78D13</t>
  </si>
  <si>
    <t>A21B78D14</t>
  </si>
  <si>
    <t>A21B78D15</t>
  </si>
  <si>
    <t>A21B78D16</t>
  </si>
  <si>
    <t>A21B78D17</t>
  </si>
  <si>
    <t>A21B78D18</t>
  </si>
  <si>
    <t>A21B78D19</t>
  </si>
  <si>
    <t>A21B78D01</t>
  </si>
  <si>
    <t>A21B78D02</t>
  </si>
  <si>
    <t>APP20B78D21</t>
  </si>
  <si>
    <t>A21B78D03</t>
  </si>
  <si>
    <t>A21B78D04</t>
  </si>
  <si>
    <t>A21B78D20</t>
  </si>
  <si>
    <t>APP20B078</t>
  </si>
  <si>
    <t>A21B78D06</t>
  </si>
  <si>
    <t>A21B78D07</t>
  </si>
  <si>
    <t>A21B78D08</t>
  </si>
  <si>
    <t>A21B78D09</t>
  </si>
  <si>
    <t>A21B78D10</t>
  </si>
  <si>
    <t>A21B78D11</t>
  </si>
  <si>
    <t>A21B78D12</t>
  </si>
  <si>
    <t>Floating rate instrument 79</t>
  </si>
  <si>
    <t>4B.280</t>
  </si>
  <si>
    <t>A21B79D13</t>
  </si>
  <si>
    <t>A21B79D14</t>
  </si>
  <si>
    <t>A21B79D15</t>
  </si>
  <si>
    <t>A21B79D16</t>
  </si>
  <si>
    <t>A21B79D17</t>
  </si>
  <si>
    <t>A21B79D18</t>
  </si>
  <si>
    <t>A21B79D19</t>
  </si>
  <si>
    <t>A21B79D01</t>
  </si>
  <si>
    <t>A21B79D02</t>
  </si>
  <si>
    <t>APP20B79D21</t>
  </si>
  <si>
    <t>A21B79D03</t>
  </si>
  <si>
    <t>A21B79D04</t>
  </si>
  <si>
    <t>A21B79D20</t>
  </si>
  <si>
    <t>APP20B079</t>
  </si>
  <si>
    <t>A21B79D06</t>
  </si>
  <si>
    <t>A21B79D07</t>
  </si>
  <si>
    <t>A21B79D08</t>
  </si>
  <si>
    <t>A21B79D09</t>
  </si>
  <si>
    <t>A21B79D10</t>
  </si>
  <si>
    <t>A21B79D11</t>
  </si>
  <si>
    <t>A21B79D12</t>
  </si>
  <si>
    <t>Floating rate instrument 80</t>
  </si>
  <si>
    <t>4B.281</t>
  </si>
  <si>
    <t>A21B80D13</t>
  </si>
  <si>
    <t>A21B80D14</t>
  </si>
  <si>
    <t>A21B80D15</t>
  </si>
  <si>
    <t>A21B80D16</t>
  </si>
  <si>
    <t>A21B80D17</t>
  </si>
  <si>
    <t>A21B80D18</t>
  </si>
  <si>
    <t>A21B80D19</t>
  </si>
  <si>
    <t>A21B80D01</t>
  </si>
  <si>
    <t>A21B80D02</t>
  </si>
  <si>
    <t>APP20B80D21</t>
  </si>
  <si>
    <t>A21B80D03</t>
  </si>
  <si>
    <t>A21B80D04</t>
  </si>
  <si>
    <t>A21B80D20</t>
  </si>
  <si>
    <t>APP20B080</t>
  </si>
  <si>
    <t>A21B80D06</t>
  </si>
  <si>
    <t>A21B80D07</t>
  </si>
  <si>
    <t>A21B80D08</t>
  </si>
  <si>
    <t>A21B80D09</t>
  </si>
  <si>
    <t>A21B80D10</t>
  </si>
  <si>
    <t>A21B80D11</t>
  </si>
  <si>
    <t>A21B80D12</t>
  </si>
  <si>
    <t>Floating rate instrument 81</t>
  </si>
  <si>
    <t>4B.282</t>
  </si>
  <si>
    <t>A21B81D13</t>
  </si>
  <si>
    <t>A21B81D14</t>
  </si>
  <si>
    <t>A21B81D15</t>
  </si>
  <si>
    <t>A21B81D16</t>
  </si>
  <si>
    <t>A21B81D17</t>
  </si>
  <si>
    <t>A21B81D18</t>
  </si>
  <si>
    <t>A21B81D19</t>
  </si>
  <si>
    <t>A21B81D01</t>
  </si>
  <si>
    <t>A21B81D02</t>
  </si>
  <si>
    <t>APP20B81D21</t>
  </si>
  <si>
    <t>A21B81D03</t>
  </si>
  <si>
    <t>A21B81D04</t>
  </si>
  <si>
    <t>A21B81D20</t>
  </si>
  <si>
    <t>APP20B081</t>
  </si>
  <si>
    <t>A21B81D06</t>
  </si>
  <si>
    <t>A21B81D07</t>
  </si>
  <si>
    <t>A21B81D08</t>
  </si>
  <si>
    <t>A21B81D09</t>
  </si>
  <si>
    <t>A21B81D10</t>
  </si>
  <si>
    <t>A21B81D11</t>
  </si>
  <si>
    <t>A21B81D12</t>
  </si>
  <si>
    <t>Floating rate instrument 82</t>
  </si>
  <si>
    <t>4B.283</t>
  </si>
  <si>
    <t>A21B82D13</t>
  </si>
  <si>
    <t>A21B82D14</t>
  </si>
  <si>
    <t>A21B82D15</t>
  </si>
  <si>
    <t>A21B82D16</t>
  </si>
  <si>
    <t>A21B82D17</t>
  </si>
  <si>
    <t>A21B82D18</t>
  </si>
  <si>
    <t>A21B82D19</t>
  </si>
  <si>
    <t>A21B82D01</t>
  </si>
  <si>
    <t>A21B82D02</t>
  </si>
  <si>
    <t>APP20B82D21</t>
  </si>
  <si>
    <t>A21B82D03</t>
  </si>
  <si>
    <t>A21B82D04</t>
  </si>
  <si>
    <t>A21B82D20</t>
  </si>
  <si>
    <t>APP20B082</t>
  </si>
  <si>
    <t>A21B82D06</t>
  </si>
  <si>
    <t>A21B82D07</t>
  </si>
  <si>
    <t>A21B82D08</t>
  </si>
  <si>
    <t>A21B82D09</t>
  </si>
  <si>
    <t>A21B82D10</t>
  </si>
  <si>
    <t>A21B82D11</t>
  </si>
  <si>
    <t>A21B82D12</t>
  </si>
  <si>
    <t>Floating rate instrument 83</t>
  </si>
  <si>
    <t>4B.284</t>
  </si>
  <si>
    <t>A21B83D13</t>
  </si>
  <si>
    <t>A21B83D14</t>
  </si>
  <si>
    <t>A21B83D15</t>
  </si>
  <si>
    <t>A21B83D16</t>
  </si>
  <si>
    <t>A21B83D17</t>
  </si>
  <si>
    <t>A21B83D18</t>
  </si>
  <si>
    <t>A21B83D19</t>
  </si>
  <si>
    <t>A21B83D01</t>
  </si>
  <si>
    <t>A21B83D02</t>
  </si>
  <si>
    <t>APP20B83D21</t>
  </si>
  <si>
    <t>A21B83D03</t>
  </si>
  <si>
    <t>A21B83D04</t>
  </si>
  <si>
    <t>A21B83D20</t>
  </si>
  <si>
    <t>APP20B083</t>
  </si>
  <si>
    <t>A21B83D06</t>
  </si>
  <si>
    <t>A21B83D07</t>
  </si>
  <si>
    <t>A21B83D08</t>
  </si>
  <si>
    <t>A21B83D09</t>
  </si>
  <si>
    <t>A21B83D10</t>
  </si>
  <si>
    <t>A21B83D11</t>
  </si>
  <si>
    <t>A21B83D12</t>
  </si>
  <si>
    <t>Floating rate instrument 84</t>
  </si>
  <si>
    <t>4B.285</t>
  </si>
  <si>
    <t>A21B84D13</t>
  </si>
  <si>
    <t>A21B84D14</t>
  </si>
  <si>
    <t>A21B84D15</t>
  </si>
  <si>
    <t>A21B84D16</t>
  </si>
  <si>
    <t>A21B84D17</t>
  </si>
  <si>
    <t>A21B84D18</t>
  </si>
  <si>
    <t>A21B84D19</t>
  </si>
  <si>
    <t>A21B84D01</t>
  </si>
  <si>
    <t>A21B84D02</t>
  </si>
  <si>
    <t>APP20B84D21</t>
  </si>
  <si>
    <t>A21B84D03</t>
  </si>
  <si>
    <t>A21B84D04</t>
  </si>
  <si>
    <t>A21B84D20</t>
  </si>
  <si>
    <t>APP20B084</t>
  </si>
  <si>
    <t>A21B84D06</t>
  </si>
  <si>
    <t>A21B84D07</t>
  </si>
  <si>
    <t>A21B84D08</t>
  </si>
  <si>
    <t>A21B84D09</t>
  </si>
  <si>
    <t>A21B84D10</t>
  </si>
  <si>
    <t>A21B84D11</t>
  </si>
  <si>
    <t>A21B84D12</t>
  </si>
  <si>
    <t>Floating rate instrument 85</t>
  </si>
  <si>
    <t>4B.286</t>
  </si>
  <si>
    <t>A21B85D13</t>
  </si>
  <si>
    <t>A21B85D14</t>
  </si>
  <si>
    <t>A21B85D15</t>
  </si>
  <si>
    <t>A21B85D16</t>
  </si>
  <si>
    <t>A21B85D17</t>
  </si>
  <si>
    <t>A21B85D18</t>
  </si>
  <si>
    <t>A21B85D19</t>
  </si>
  <si>
    <t>A21B85D01</t>
  </si>
  <si>
    <t>A21B85D02</t>
  </si>
  <si>
    <t>APP20B85D21</t>
  </si>
  <si>
    <t>A21B85D03</t>
  </si>
  <si>
    <t>A21B85D04</t>
  </si>
  <si>
    <t>A21B85D20</t>
  </si>
  <si>
    <t>APP20B085</t>
  </si>
  <si>
    <t>A21B85D06</t>
  </si>
  <si>
    <t>A21B85D07</t>
  </si>
  <si>
    <t>A21B85D08</t>
  </si>
  <si>
    <t>A21B85D09</t>
  </si>
  <si>
    <t>A21B85D10</t>
  </si>
  <si>
    <t>A21B85D11</t>
  </si>
  <si>
    <t>A21B85D12</t>
  </si>
  <si>
    <t>Floating rate instrument 86</t>
  </si>
  <si>
    <t>4B.287</t>
  </si>
  <si>
    <t>A21B86D13</t>
  </si>
  <si>
    <t>A21B86D14</t>
  </si>
  <si>
    <t>A21B86D15</t>
  </si>
  <si>
    <t>A21B86D16</t>
  </si>
  <si>
    <t>A21B86D17</t>
  </si>
  <si>
    <t>A21B86D18</t>
  </si>
  <si>
    <t>A21B86D19</t>
  </si>
  <si>
    <t>A21B86D01</t>
  </si>
  <si>
    <t>A21B86D02</t>
  </si>
  <si>
    <t>APP20B86D21</t>
  </si>
  <si>
    <t>A21B86D03</t>
  </si>
  <si>
    <t>A21B86D04</t>
  </si>
  <si>
    <t>A21B86D20</t>
  </si>
  <si>
    <t>APP20B086</t>
  </si>
  <si>
    <t>A21B86D06</t>
  </si>
  <si>
    <t>A21B86D07</t>
  </si>
  <si>
    <t>A21B86D08</t>
  </si>
  <si>
    <t>A21B86D09</t>
  </si>
  <si>
    <t>A21B86D10</t>
  </si>
  <si>
    <t>A21B86D11</t>
  </si>
  <si>
    <t>A21B86D12</t>
  </si>
  <si>
    <t>Floating rate instrument 87</t>
  </si>
  <si>
    <t>4B.288</t>
  </si>
  <si>
    <t>A21B87D13</t>
  </si>
  <si>
    <t>A21B87D14</t>
  </si>
  <si>
    <t>A21B87D15</t>
  </si>
  <si>
    <t>A21B87D16</t>
  </si>
  <si>
    <t>A21B87D17</t>
  </si>
  <si>
    <t>A21B87D18</t>
  </si>
  <si>
    <t>A21B87D19</t>
  </si>
  <si>
    <t>A21B87D01</t>
  </si>
  <si>
    <t>A21B87D02</t>
  </si>
  <si>
    <t>APP20B87D21</t>
  </si>
  <si>
    <t>A21B87D03</t>
  </si>
  <si>
    <t>A21B87D04</t>
  </si>
  <si>
    <t>A21B87D20</t>
  </si>
  <si>
    <t>APP20B087</t>
  </si>
  <si>
    <t>A21B87D06</t>
  </si>
  <si>
    <t>A21B87D07</t>
  </si>
  <si>
    <t>A21B87D08</t>
  </si>
  <si>
    <t>A21B87D09</t>
  </si>
  <si>
    <t>A21B87D10</t>
  </si>
  <si>
    <t>A21B87D11</t>
  </si>
  <si>
    <t>A21B87D12</t>
  </si>
  <si>
    <t>Floating rate instrument 88</t>
  </si>
  <si>
    <t>4B.289</t>
  </si>
  <si>
    <t>A21B88D13</t>
  </si>
  <si>
    <t>A21B88D14</t>
  </si>
  <si>
    <t>A21B88D15</t>
  </si>
  <si>
    <t>A21B88D16</t>
  </si>
  <si>
    <t>A21B88D17</t>
  </si>
  <si>
    <t>A21B88D18</t>
  </si>
  <si>
    <t>A21B88D19</t>
  </si>
  <si>
    <t>A21B88D01</t>
  </si>
  <si>
    <t>A21B88D02</t>
  </si>
  <si>
    <t>APP20B88D21</t>
  </si>
  <si>
    <t>A21B88D03</t>
  </si>
  <si>
    <t>A21B88D04</t>
  </si>
  <si>
    <t>A21B88D20</t>
  </si>
  <si>
    <t>APP20B088</t>
  </si>
  <si>
    <t>A21B88D06</t>
  </si>
  <si>
    <t>A21B88D07</t>
  </si>
  <si>
    <t>A21B88D08</t>
  </si>
  <si>
    <t>A21B88D09</t>
  </si>
  <si>
    <t>A21B88D10</t>
  </si>
  <si>
    <t>A21B88D11</t>
  </si>
  <si>
    <t>A21B88D12</t>
  </si>
  <si>
    <t>Floating rate instrument 89</t>
  </si>
  <si>
    <t>4B.290</t>
  </si>
  <si>
    <t>A21B89D13</t>
  </si>
  <si>
    <t>A21B89D14</t>
  </si>
  <si>
    <t>A21B89D15</t>
  </si>
  <si>
    <t>A21B89D16</t>
  </si>
  <si>
    <t>A21B89D17</t>
  </si>
  <si>
    <t>A21B89D18</t>
  </si>
  <si>
    <t>A21B89D19</t>
  </si>
  <si>
    <t>A21B89D01</t>
  </si>
  <si>
    <t>A21B89D02</t>
  </si>
  <si>
    <t>APP20B89D21</t>
  </si>
  <si>
    <t>A21B89D03</t>
  </si>
  <si>
    <t>A21B89D04</t>
  </si>
  <si>
    <t>A21B89D20</t>
  </si>
  <si>
    <t>APP20B089</t>
  </si>
  <si>
    <t>A21B89D06</t>
  </si>
  <si>
    <t>A21B89D07</t>
  </si>
  <si>
    <t>A21B89D08</t>
  </si>
  <si>
    <t>A21B89D09</t>
  </si>
  <si>
    <t>A21B89D10</t>
  </si>
  <si>
    <t>A21B89D11</t>
  </si>
  <si>
    <t>A21B89D12</t>
  </si>
  <si>
    <t>Floating rate instrument 90</t>
  </si>
  <si>
    <t>4B.291</t>
  </si>
  <si>
    <t>A21B90D13</t>
  </si>
  <si>
    <t>A21B90D14</t>
  </si>
  <si>
    <t>A21B90D15</t>
  </si>
  <si>
    <t>A21B90D16</t>
  </si>
  <si>
    <t>A21B90D17</t>
  </si>
  <si>
    <t>A21B90D18</t>
  </si>
  <si>
    <t>A21B90D19</t>
  </si>
  <si>
    <t>A21B90D01</t>
  </si>
  <si>
    <t>A21B90D02</t>
  </si>
  <si>
    <t>APP20B90D21</t>
  </si>
  <si>
    <t>A21B90D03</t>
  </si>
  <si>
    <t>A21B90D04</t>
  </si>
  <si>
    <t>A21B90D20</t>
  </si>
  <si>
    <t>APP20B090</t>
  </si>
  <si>
    <t>A21B90D06</t>
  </si>
  <si>
    <t>A21B90D07</t>
  </si>
  <si>
    <t>A21B90D08</t>
  </si>
  <si>
    <t>A21B90D09</t>
  </si>
  <si>
    <t>A21B90D10</t>
  </si>
  <si>
    <t>A21B90D11</t>
  </si>
  <si>
    <t>A21B90D12</t>
  </si>
  <si>
    <t>Floating rate instrument 91</t>
  </si>
  <si>
    <t>4B.292</t>
  </si>
  <si>
    <t>A21B91D13</t>
  </si>
  <si>
    <t>A21B91D14</t>
  </si>
  <si>
    <t>A21B91D15</t>
  </si>
  <si>
    <t>A21B91D16</t>
  </si>
  <si>
    <t>A21B91D17</t>
  </si>
  <si>
    <t>A21B91D18</t>
  </si>
  <si>
    <t>A21B91D19</t>
  </si>
  <si>
    <t>A21B91D01</t>
  </si>
  <si>
    <t>A21B91D02</t>
  </si>
  <si>
    <t>APP20B91D21</t>
  </si>
  <si>
    <t>A21B91D03</t>
  </si>
  <si>
    <t>A21B91D04</t>
  </si>
  <si>
    <t>A21B91D20</t>
  </si>
  <si>
    <t>APP20B091</t>
  </si>
  <si>
    <t>A21B91D06</t>
  </si>
  <si>
    <t>A21B91D07</t>
  </si>
  <si>
    <t>A21B91D08</t>
  </si>
  <si>
    <t>A21B91D09</t>
  </si>
  <si>
    <t>A21B91D10</t>
  </si>
  <si>
    <t>A21B91D11</t>
  </si>
  <si>
    <t>A21B91D12</t>
  </si>
  <si>
    <t>Floating rate instrument 92</t>
  </si>
  <si>
    <t>4B.293</t>
  </si>
  <si>
    <t>A21B92D13</t>
  </si>
  <si>
    <t>A21B92D14</t>
  </si>
  <si>
    <t>A21B92D15</t>
  </si>
  <si>
    <t>A21B92D16</t>
  </si>
  <si>
    <t>A21B92D17</t>
  </si>
  <si>
    <t>A21B92D18</t>
  </si>
  <si>
    <t>A21B92D19</t>
  </si>
  <si>
    <t>A21B92D01</t>
  </si>
  <si>
    <t>A21B92D02</t>
  </si>
  <si>
    <t>APP20B92D21</t>
  </si>
  <si>
    <t>A21B92D03</t>
  </si>
  <si>
    <t>A21B92D04</t>
  </si>
  <si>
    <t>A21B92D20</t>
  </si>
  <si>
    <t>APP20B092</t>
  </si>
  <si>
    <t>A21B92D06</t>
  </si>
  <si>
    <t>A21B92D07</t>
  </si>
  <si>
    <t>A21B92D08</t>
  </si>
  <si>
    <t>A21B92D09</t>
  </si>
  <si>
    <t>A21B92D10</t>
  </si>
  <si>
    <t>A21B92D11</t>
  </si>
  <si>
    <t>A21B92D12</t>
  </si>
  <si>
    <t>Floating rate instrument 93</t>
  </si>
  <si>
    <t>4B.294</t>
  </si>
  <si>
    <t>A21B93D13</t>
  </si>
  <si>
    <t>A21B93D14</t>
  </si>
  <si>
    <t>A21B93D15</t>
  </si>
  <si>
    <t>A21B93D16</t>
  </si>
  <si>
    <t>A21B93D17</t>
  </si>
  <si>
    <t>A21B93D18</t>
  </si>
  <si>
    <t>A21B93D19</t>
  </si>
  <si>
    <t>A21B93D01</t>
  </si>
  <si>
    <t>A21B93D02</t>
  </si>
  <si>
    <t>APP20B93D21</t>
  </si>
  <si>
    <t>A21B93D03</t>
  </si>
  <si>
    <t>A21B93D04</t>
  </si>
  <si>
    <t>A21B93D20</t>
  </si>
  <si>
    <t>APP20B093</t>
  </si>
  <si>
    <t>A21B93D06</t>
  </si>
  <si>
    <t>A21B93D07</t>
  </si>
  <si>
    <t>A21B93D08</t>
  </si>
  <si>
    <t>A21B93D09</t>
  </si>
  <si>
    <t>A21B93D10</t>
  </si>
  <si>
    <t>A21B93D11</t>
  </si>
  <si>
    <t>A21B93D12</t>
  </si>
  <si>
    <t>Floating rate instrument 94</t>
  </si>
  <si>
    <t>4B.295</t>
  </si>
  <si>
    <t>A21B94D13</t>
  </si>
  <si>
    <t>A21B94D14</t>
  </si>
  <si>
    <t>A21B94D15</t>
  </si>
  <si>
    <t>A21B94D16</t>
  </si>
  <si>
    <t>A21B94D17</t>
  </si>
  <si>
    <t>A21B94D18</t>
  </si>
  <si>
    <t>A21B94D19</t>
  </si>
  <si>
    <t>A21B94D01</t>
  </si>
  <si>
    <t>A21B94D02</t>
  </si>
  <si>
    <t>APP20B94D21</t>
  </si>
  <si>
    <t>A21B94D03</t>
  </si>
  <si>
    <t>A21B94D04</t>
  </si>
  <si>
    <t>A21B94D20</t>
  </si>
  <si>
    <t>APP20B094</t>
  </si>
  <si>
    <t>A21B94D06</t>
  </si>
  <si>
    <t>A21B94D07</t>
  </si>
  <si>
    <t>A21B94D08</t>
  </si>
  <si>
    <t>A21B94D09</t>
  </si>
  <si>
    <t>A21B94D10</t>
  </si>
  <si>
    <t>A21B94D11</t>
  </si>
  <si>
    <t>A21B94D12</t>
  </si>
  <si>
    <t>Floating rate instrument 95</t>
  </si>
  <si>
    <t>4B.296</t>
  </si>
  <si>
    <t>A21B95D13</t>
  </si>
  <si>
    <t>A21B95D14</t>
  </si>
  <si>
    <t>A21B95D15</t>
  </si>
  <si>
    <t>A21B95D16</t>
  </si>
  <si>
    <t>A21B95D17</t>
  </si>
  <si>
    <t>A21B95D18</t>
  </si>
  <si>
    <t>A21B95D19</t>
  </si>
  <si>
    <t>A21B95D01</t>
  </si>
  <si>
    <t>A21B95D02</t>
  </si>
  <si>
    <t>APP20B95D21</t>
  </si>
  <si>
    <t>A21B95D03</t>
  </si>
  <si>
    <t>A21B95D04</t>
  </si>
  <si>
    <t>A21B95D20</t>
  </si>
  <si>
    <t>APP20B095</t>
  </si>
  <si>
    <t>A21B95D06</t>
  </si>
  <si>
    <t>A21B95D07</t>
  </si>
  <si>
    <t>A21B95D08</t>
  </si>
  <si>
    <t>A21B95D09</t>
  </si>
  <si>
    <t>A21B95D10</t>
  </si>
  <si>
    <t>A21B95D11</t>
  </si>
  <si>
    <t>A21B95D12</t>
  </si>
  <si>
    <t>Floating rate instrument 96</t>
  </si>
  <si>
    <t>4B.297</t>
  </si>
  <si>
    <t>A21B96D13</t>
  </si>
  <si>
    <t>A21B96D14</t>
  </si>
  <si>
    <t>A21B96D15</t>
  </si>
  <si>
    <t>A21B96D16</t>
  </si>
  <si>
    <t>A21B96D17</t>
  </si>
  <si>
    <t>A21B96D18</t>
  </si>
  <si>
    <t>A21B96D19</t>
  </si>
  <si>
    <t>A21B96D01</t>
  </si>
  <si>
    <t>A21B96D02</t>
  </si>
  <si>
    <t>APP20B96D21</t>
  </si>
  <si>
    <t>A21B96D03</t>
  </si>
  <si>
    <t>A21B96D04</t>
  </si>
  <si>
    <t>A21B96D20</t>
  </si>
  <si>
    <t>APP20B096</t>
  </si>
  <si>
    <t>A21B96D06</t>
  </si>
  <si>
    <t>A21B96D07</t>
  </si>
  <si>
    <t>A21B96D08</t>
  </si>
  <si>
    <t>A21B96D09</t>
  </si>
  <si>
    <t>A21B96D10</t>
  </si>
  <si>
    <t>A21B96D11</t>
  </si>
  <si>
    <t>A21B96D12</t>
  </si>
  <si>
    <t>Floating rate instrument 97</t>
  </si>
  <si>
    <t>4B.298</t>
  </si>
  <si>
    <t>A21B97D13</t>
  </si>
  <si>
    <t>A21B97D14</t>
  </si>
  <si>
    <t>A21B97D15</t>
  </si>
  <si>
    <t>A21B97D16</t>
  </si>
  <si>
    <t>A21B97D17</t>
  </si>
  <si>
    <t>A21B97D18</t>
  </si>
  <si>
    <t>A21B97D19</t>
  </si>
  <si>
    <t>A21B97D01</t>
  </si>
  <si>
    <t>A21B97D02</t>
  </si>
  <si>
    <t>APP20B97D21</t>
  </si>
  <si>
    <t>A21B97D03</t>
  </si>
  <si>
    <t>A21B97D04</t>
  </si>
  <si>
    <t>A21B97D20</t>
  </si>
  <si>
    <t>APP20B097</t>
  </si>
  <si>
    <t>A21B97D06</t>
  </si>
  <si>
    <t>A21B97D07</t>
  </si>
  <si>
    <t>A21B97D08</t>
  </si>
  <si>
    <t>A21B97D09</t>
  </si>
  <si>
    <t>A21B97D10</t>
  </si>
  <si>
    <t>A21B97D11</t>
  </si>
  <si>
    <t>A21B97D12</t>
  </si>
  <si>
    <t>Floating rate instrument 98</t>
  </si>
  <si>
    <t>4B.299</t>
  </si>
  <si>
    <t>A21B98D13</t>
  </si>
  <si>
    <t>A21B98D14</t>
  </si>
  <si>
    <t>A21B98D15</t>
  </si>
  <si>
    <t>A21B98D16</t>
  </si>
  <si>
    <t>A21B98D17</t>
  </si>
  <si>
    <t>A21B98D18</t>
  </si>
  <si>
    <t>A21B98D19</t>
  </si>
  <si>
    <t>A21B98D01</t>
  </si>
  <si>
    <t>A21B98D02</t>
  </si>
  <si>
    <t>APP20B98D21</t>
  </si>
  <si>
    <t>A21B98D03</t>
  </si>
  <si>
    <t>A21B98D04</t>
  </si>
  <si>
    <t>A21B98D20</t>
  </si>
  <si>
    <t>APP20B098</t>
  </si>
  <si>
    <t>A21B98D06</t>
  </si>
  <si>
    <t>A21B98D07</t>
  </si>
  <si>
    <t>A21B98D08</t>
  </si>
  <si>
    <t>A21B98D09</t>
  </si>
  <si>
    <t>A21B98D10</t>
  </si>
  <si>
    <t>A21B98D11</t>
  </si>
  <si>
    <t>A21B98D12</t>
  </si>
  <si>
    <t>Floating rate instrument 99</t>
  </si>
  <si>
    <t>4B.300</t>
  </si>
  <si>
    <t>A21B99D13</t>
  </si>
  <si>
    <t>A21B99D14</t>
  </si>
  <si>
    <t>A21B99D15</t>
  </si>
  <si>
    <t>A21B99D16</t>
  </si>
  <si>
    <t>A21B99D17</t>
  </si>
  <si>
    <t>A21B99D18</t>
  </si>
  <si>
    <t>A21B99D19</t>
  </si>
  <si>
    <t>A21B99D01</t>
  </si>
  <si>
    <t>A21B99D02</t>
  </si>
  <si>
    <t>APP20B99D21</t>
  </si>
  <si>
    <t>A21B99D03</t>
  </si>
  <si>
    <t>A21B99D04</t>
  </si>
  <si>
    <t>A21B99D20</t>
  </si>
  <si>
    <t>APP20B099</t>
  </si>
  <si>
    <t>A21B99D06</t>
  </si>
  <si>
    <t>A21B99D07</t>
  </si>
  <si>
    <t>A21B99D08</t>
  </si>
  <si>
    <t>A21B99D09</t>
  </si>
  <si>
    <t>A21B99D10</t>
  </si>
  <si>
    <t>A21B99D11</t>
  </si>
  <si>
    <t>A21B99D12</t>
  </si>
  <si>
    <t>Floating rate instrument 100</t>
  </si>
  <si>
    <t>4B.301</t>
  </si>
  <si>
    <t>A21B100D13</t>
  </si>
  <si>
    <t>A21B100D14</t>
  </si>
  <si>
    <t>A21B100D15</t>
  </si>
  <si>
    <t>A21B100D16</t>
  </si>
  <si>
    <t>A21B100D17</t>
  </si>
  <si>
    <t>A21B100D18</t>
  </si>
  <si>
    <t>A21B100D19</t>
  </si>
  <si>
    <t>A21B100D01</t>
  </si>
  <si>
    <t>A21B100D02</t>
  </si>
  <si>
    <t>APP20B100D21</t>
  </si>
  <si>
    <t>A21B100D03</t>
  </si>
  <si>
    <t>A21B100D04</t>
  </si>
  <si>
    <t>A21B100D20</t>
  </si>
  <si>
    <t>APP20B100</t>
  </si>
  <si>
    <t>A21B100D06</t>
  </si>
  <si>
    <t>A21B100D07</t>
  </si>
  <si>
    <t>A21B100D08</t>
  </si>
  <si>
    <t>A21B100D09</t>
  </si>
  <si>
    <t>A21B100D10</t>
  </si>
  <si>
    <t>A21B100D11</t>
  </si>
  <si>
    <t>A21B100D12</t>
  </si>
  <si>
    <t>Floating rate instrument 101</t>
  </si>
  <si>
    <t>4B.302</t>
  </si>
  <si>
    <t>A21B101D13</t>
  </si>
  <si>
    <t>A21B101D14</t>
  </si>
  <si>
    <t>A21B101D15</t>
  </si>
  <si>
    <t>A21B101D16</t>
  </si>
  <si>
    <t>A21B101D17</t>
  </si>
  <si>
    <t>A21B101D18</t>
  </si>
  <si>
    <t>A21B101D19</t>
  </si>
  <si>
    <t>A21B101D01</t>
  </si>
  <si>
    <t>A21B101D02</t>
  </si>
  <si>
    <t>APP20B101D21</t>
  </si>
  <si>
    <t>A21B101D03</t>
  </si>
  <si>
    <t>A21B101D04</t>
  </si>
  <si>
    <t>A21B101D20</t>
  </si>
  <si>
    <t>A21B101D05</t>
  </si>
  <si>
    <t>A21B101D06</t>
  </si>
  <si>
    <t>A21B101D07</t>
  </si>
  <si>
    <t>A21B101D08</t>
  </si>
  <si>
    <t>A21B101D09</t>
  </si>
  <si>
    <t>A21B101D10</t>
  </si>
  <si>
    <t>A21B101D11</t>
  </si>
  <si>
    <t>A21B101D12</t>
  </si>
  <si>
    <t>Floating rate instrument 102</t>
  </si>
  <si>
    <t>4B.303</t>
  </si>
  <si>
    <t>A21B102D13</t>
  </si>
  <si>
    <t>A21B102D14</t>
  </si>
  <si>
    <t>A21B102D15</t>
  </si>
  <si>
    <t>A21B102D16</t>
  </si>
  <si>
    <t>A21B102D17</t>
  </si>
  <si>
    <t>A21B102D18</t>
  </si>
  <si>
    <t>A21B102D19</t>
  </si>
  <si>
    <t>A21B102D01</t>
  </si>
  <si>
    <t>A21B102D02</t>
  </si>
  <si>
    <t>APP20B102D21</t>
  </si>
  <si>
    <t>A21B102D03</t>
  </si>
  <si>
    <t>A21B102D04</t>
  </si>
  <si>
    <t>A21B102D20</t>
  </si>
  <si>
    <t>APP20B102</t>
  </si>
  <si>
    <t>A21B102D06</t>
  </si>
  <si>
    <t>A21B102D07</t>
  </si>
  <si>
    <t>A21B102D08</t>
  </si>
  <si>
    <t>A21B102D09</t>
  </si>
  <si>
    <t>A21B102D10</t>
  </si>
  <si>
    <t>A21B102D11</t>
  </si>
  <si>
    <t>A21B102D12</t>
  </si>
  <si>
    <t>Floating rate instrument 103</t>
  </si>
  <si>
    <t>4B.304</t>
  </si>
  <si>
    <t>A21B103D13</t>
  </si>
  <si>
    <t>A21B103D14</t>
  </si>
  <si>
    <t>A21B103D15</t>
  </si>
  <si>
    <t>A21B103D16</t>
  </si>
  <si>
    <t>A21B103D17</t>
  </si>
  <si>
    <t>A21B103D18</t>
  </si>
  <si>
    <t>A21B103D19</t>
  </si>
  <si>
    <t>A21B103D01</t>
  </si>
  <si>
    <t>A21B103D02</t>
  </si>
  <si>
    <t>APP20B103D21</t>
  </si>
  <si>
    <t>A21B103D03</t>
  </si>
  <si>
    <t>A21B103D04</t>
  </si>
  <si>
    <t>A21B103D20</t>
  </si>
  <si>
    <t>APP20B103</t>
  </si>
  <si>
    <t>A21B103D06</t>
  </si>
  <si>
    <t>A21B103D07</t>
  </si>
  <si>
    <t>A21B103D08</t>
  </si>
  <si>
    <t>A21B103D09</t>
  </si>
  <si>
    <t>A21B103D10</t>
  </si>
  <si>
    <t>A21B103D11</t>
  </si>
  <si>
    <t>A21B103D12</t>
  </si>
  <si>
    <t>Floating rate instrument 104</t>
  </si>
  <si>
    <t>4B.305</t>
  </si>
  <si>
    <t>A21B104D13</t>
  </si>
  <si>
    <t>A21B104D14</t>
  </si>
  <si>
    <t>A21B104D15</t>
  </si>
  <si>
    <t>A21B104D16</t>
  </si>
  <si>
    <t>A21B104D17</t>
  </si>
  <si>
    <t>A21B104D18</t>
  </si>
  <si>
    <t>A21B104D19</t>
  </si>
  <si>
    <t>A21B104D01</t>
  </si>
  <si>
    <t>A21B104D02</t>
  </si>
  <si>
    <t>APP20B104D21</t>
  </si>
  <si>
    <t>A21B104D03</t>
  </si>
  <si>
    <t>A21B104D04</t>
  </si>
  <si>
    <t>A21B104D20</t>
  </si>
  <si>
    <t>APP20B104</t>
  </si>
  <si>
    <t>A21B104D06</t>
  </si>
  <si>
    <t>A21B104D07</t>
  </si>
  <si>
    <t>A21B104D08</t>
  </si>
  <si>
    <t>A21B104D09</t>
  </si>
  <si>
    <t>A21B104D10</t>
  </si>
  <si>
    <t>A21B104D11</t>
  </si>
  <si>
    <t>A21B104D12</t>
  </si>
  <si>
    <t>Floating rate instrument 105</t>
  </si>
  <si>
    <t>4B.306</t>
  </si>
  <si>
    <t>A21B105D13</t>
  </si>
  <si>
    <t>A21B105D14</t>
  </si>
  <si>
    <t>A21B105D15</t>
  </si>
  <si>
    <t>A21B105D16</t>
  </si>
  <si>
    <t>A21B105D17</t>
  </si>
  <si>
    <t>A21B105D18</t>
  </si>
  <si>
    <t>A21B105D19</t>
  </si>
  <si>
    <t>A21B105D01</t>
  </si>
  <si>
    <t>A21B105D02</t>
  </si>
  <si>
    <t>APP20B105D21</t>
  </si>
  <si>
    <t>A21B105D03</t>
  </si>
  <si>
    <t>A21B105D04</t>
  </si>
  <si>
    <t>A21B105D20</t>
  </si>
  <si>
    <t>APP20B105</t>
  </si>
  <si>
    <t>A21B105D06</t>
  </si>
  <si>
    <t>A21B105D07</t>
  </si>
  <si>
    <t>A21B105D08</t>
  </si>
  <si>
    <t>A21B105D09</t>
  </si>
  <si>
    <t>A21B105D10</t>
  </si>
  <si>
    <t>A21B105D11</t>
  </si>
  <si>
    <t>A21B105D12</t>
  </si>
  <si>
    <t>Floating rate instrument 106</t>
  </si>
  <si>
    <t>4B.307</t>
  </si>
  <si>
    <t>A21B106D13</t>
  </si>
  <si>
    <t>A21B106D14</t>
  </si>
  <si>
    <t>A21B106D15</t>
  </si>
  <si>
    <t>A21B106D16</t>
  </si>
  <si>
    <t>A21B106D17</t>
  </si>
  <si>
    <t>A21B106D18</t>
  </si>
  <si>
    <t>A21B106D19</t>
  </si>
  <si>
    <t>A21B106D01</t>
  </si>
  <si>
    <t>A21B106D02</t>
  </si>
  <si>
    <t>APP20B106D21</t>
  </si>
  <si>
    <t>A21B106D03</t>
  </si>
  <si>
    <t>A21B106D04</t>
  </si>
  <si>
    <t>A21B106D20</t>
  </si>
  <si>
    <t>APP20B106</t>
  </si>
  <si>
    <t>A21B106D06</t>
  </si>
  <si>
    <t>A21B106D07</t>
  </si>
  <si>
    <t>A21B106D08</t>
  </si>
  <si>
    <t>A21B106D09</t>
  </si>
  <si>
    <t>A21B106D10</t>
  </si>
  <si>
    <t>A21B106D11</t>
  </si>
  <si>
    <t>A21B106D12</t>
  </si>
  <si>
    <t>Floating rate instrument 107</t>
  </si>
  <si>
    <t>4B.308</t>
  </si>
  <si>
    <t>A21B107D13</t>
  </si>
  <si>
    <t>A21B107D14</t>
  </si>
  <si>
    <t>A21B107D15</t>
  </si>
  <si>
    <t>A21B107D16</t>
  </si>
  <si>
    <t>A21B107D17</t>
  </si>
  <si>
    <t>A21B107D18</t>
  </si>
  <si>
    <t>A21B107D19</t>
  </si>
  <si>
    <t>A21B107D01</t>
  </si>
  <si>
    <t>A21B107D02</t>
  </si>
  <si>
    <t>APP20B107D21</t>
  </si>
  <si>
    <t>A21B107D03</t>
  </si>
  <si>
    <t>A21B107D04</t>
  </si>
  <si>
    <t>A21B107D20</t>
  </si>
  <si>
    <t>APP20B107</t>
  </si>
  <si>
    <t>A21B107D06</t>
  </si>
  <si>
    <t>A21B107D07</t>
  </si>
  <si>
    <t>A21B107D08</t>
  </si>
  <si>
    <t>A21B107D09</t>
  </si>
  <si>
    <t>A21B107D10</t>
  </si>
  <si>
    <t>A21B107D11</t>
  </si>
  <si>
    <t>A21B107D12</t>
  </si>
  <si>
    <t>Floating rate instrument 108</t>
  </si>
  <si>
    <t>4B.309</t>
  </si>
  <si>
    <t>A21B108D13</t>
  </si>
  <si>
    <t>A21B108D14</t>
  </si>
  <si>
    <t>A21B108D15</t>
  </si>
  <si>
    <t>A21B108D16</t>
  </si>
  <si>
    <t>A21B108D17</t>
  </si>
  <si>
    <t>A21B108D18</t>
  </si>
  <si>
    <t>A21B108D19</t>
  </si>
  <si>
    <t>A21B108D01</t>
  </si>
  <si>
    <t>A21B108D02</t>
  </si>
  <si>
    <t>APP20B108D21</t>
  </si>
  <si>
    <t>A21B108D03</t>
  </si>
  <si>
    <t>A21B108D04</t>
  </si>
  <si>
    <t>A21B108D20</t>
  </si>
  <si>
    <t>APP20B108</t>
  </si>
  <si>
    <t>A21B108D06</t>
  </si>
  <si>
    <t>A21B108D07</t>
  </si>
  <si>
    <t>A21B108D08</t>
  </si>
  <si>
    <t>A21B108D09</t>
  </si>
  <si>
    <t>A21B108D10</t>
  </si>
  <si>
    <t>A21B108D11</t>
  </si>
  <si>
    <t>A21B108D12</t>
  </si>
  <si>
    <t>Floating rate instrument 109</t>
  </si>
  <si>
    <t>4B.310</t>
  </si>
  <si>
    <t>A21B109D13</t>
  </si>
  <si>
    <t>A21B109D14</t>
  </si>
  <si>
    <t>A21B109D15</t>
  </si>
  <si>
    <t>A21B109D16</t>
  </si>
  <si>
    <t>A21B109D17</t>
  </si>
  <si>
    <t>A21B109D18</t>
  </si>
  <si>
    <t>A21B109D19</t>
  </si>
  <si>
    <t>A21B109D01</t>
  </si>
  <si>
    <t>A21B109D02</t>
  </si>
  <si>
    <t>APP20B109D21</t>
  </si>
  <si>
    <t>A21B109D03</t>
  </si>
  <si>
    <t>A21B109D04</t>
  </si>
  <si>
    <t>A21B109D20</t>
  </si>
  <si>
    <t>APP20B109</t>
  </si>
  <si>
    <t>A21B109D06</t>
  </si>
  <si>
    <t>A21B109D07</t>
  </si>
  <si>
    <t>A21B109D08</t>
  </si>
  <si>
    <t>A21B109D09</t>
  </si>
  <si>
    <t>A21B109D10</t>
  </si>
  <si>
    <t>A21B109D11</t>
  </si>
  <si>
    <t>A21B109D12</t>
  </si>
  <si>
    <t>Floating rate instrument 110</t>
  </si>
  <si>
    <t>4B.311</t>
  </si>
  <si>
    <t>A21B110D13</t>
  </si>
  <si>
    <t>A21B110D14</t>
  </si>
  <si>
    <t>A21B110D15</t>
  </si>
  <si>
    <t>A21B110D16</t>
  </si>
  <si>
    <t>A21B110D17</t>
  </si>
  <si>
    <t>A21B110D18</t>
  </si>
  <si>
    <t>A21B110D19</t>
  </si>
  <si>
    <t>A21B110D01</t>
  </si>
  <si>
    <t>A21B110D02</t>
  </si>
  <si>
    <t>APP20B110D21</t>
  </si>
  <si>
    <t>A21B110D03</t>
  </si>
  <si>
    <t>A21B110D04</t>
  </si>
  <si>
    <t>A21B110D20</t>
  </si>
  <si>
    <t>APP20B110</t>
  </si>
  <si>
    <t>A21B110D06</t>
  </si>
  <si>
    <t>A21B110D07</t>
  </si>
  <si>
    <t>A21B110D08</t>
  </si>
  <si>
    <t>A21B110D09</t>
  </si>
  <si>
    <t>A21B110D10</t>
  </si>
  <si>
    <t>A21B110D11</t>
  </si>
  <si>
    <t>A21B110D12</t>
  </si>
  <si>
    <t>Floating rate instrument 111</t>
  </si>
  <si>
    <t>4B.312</t>
  </si>
  <si>
    <t>A21B111D13</t>
  </si>
  <si>
    <t>A21B111D14</t>
  </si>
  <si>
    <t>A21B111D15</t>
  </si>
  <si>
    <t>A21B111D16</t>
  </si>
  <si>
    <t>A21B111D17</t>
  </si>
  <si>
    <t>A21B111D18</t>
  </si>
  <si>
    <t>A21B111D19</t>
  </si>
  <si>
    <t>A21B111D01</t>
  </si>
  <si>
    <t>A21B111D02</t>
  </si>
  <si>
    <t>APP20B111D21</t>
  </si>
  <si>
    <t>A21B111D03</t>
  </si>
  <si>
    <t>A21B111D04</t>
  </si>
  <si>
    <t>A21B111D20</t>
  </si>
  <si>
    <t>APP20B111</t>
  </si>
  <si>
    <t>A21B111D06</t>
  </si>
  <si>
    <t>A21B111D07</t>
  </si>
  <si>
    <t>A21B111D08</t>
  </si>
  <si>
    <t>A21B111D09</t>
  </si>
  <si>
    <t>A21B111D10</t>
  </si>
  <si>
    <t>A21B111D11</t>
  </si>
  <si>
    <t>A21B111D12</t>
  </si>
  <si>
    <t>Floating rate instrument 112</t>
  </si>
  <si>
    <t>4B.313</t>
  </si>
  <si>
    <t>A21B112D13</t>
  </si>
  <si>
    <t>A21B112D14</t>
  </si>
  <si>
    <t>A21B112D15</t>
  </si>
  <si>
    <t>A21B112D16</t>
  </si>
  <si>
    <t>A21B112D17</t>
  </si>
  <si>
    <t>A21B112D18</t>
  </si>
  <si>
    <t>A21B112D19</t>
  </si>
  <si>
    <t>A21B112D01</t>
  </si>
  <si>
    <t>A21B112D02</t>
  </si>
  <si>
    <t>APP20B112D21</t>
  </si>
  <si>
    <t>A21B112D03</t>
  </si>
  <si>
    <t>A21B112D04</t>
  </si>
  <si>
    <t>A21B112D20</t>
  </si>
  <si>
    <t>APP20B112</t>
  </si>
  <si>
    <t>A21B112D06</t>
  </si>
  <si>
    <t>A21B112D07</t>
  </si>
  <si>
    <t>A21B112D08</t>
  </si>
  <si>
    <t>A21B112D09</t>
  </si>
  <si>
    <t>A21B112D10</t>
  </si>
  <si>
    <t>A21B112D11</t>
  </si>
  <si>
    <t>A21B112D12</t>
  </si>
  <si>
    <t>Floating rate instrument 113</t>
  </si>
  <si>
    <t>4B.314</t>
  </si>
  <si>
    <t>A21B113D13</t>
  </si>
  <si>
    <t>A21B113D14</t>
  </si>
  <si>
    <t>A21B113D15</t>
  </si>
  <si>
    <t>A21B113D16</t>
  </si>
  <si>
    <t>A21B113D17</t>
  </si>
  <si>
    <t>A21B113D18</t>
  </si>
  <si>
    <t>A21B113D19</t>
  </si>
  <si>
    <t>A21B113D01</t>
  </si>
  <si>
    <t>A21B113D02</t>
  </si>
  <si>
    <t>APP20B113D21</t>
  </si>
  <si>
    <t>A21B113D03</t>
  </si>
  <si>
    <t>A21B113D04</t>
  </si>
  <si>
    <t>A21B113D20</t>
  </si>
  <si>
    <t>APP20B113</t>
  </si>
  <si>
    <t>A21B113D06</t>
  </si>
  <si>
    <t>A21B113D07</t>
  </si>
  <si>
    <t>A21B113D08</t>
  </si>
  <si>
    <t>A21B113D09</t>
  </si>
  <si>
    <t>A21B113D10</t>
  </si>
  <si>
    <t>A21B113D11</t>
  </si>
  <si>
    <t>A21B113D12</t>
  </si>
  <si>
    <t>Floating rate instrument 114</t>
  </si>
  <si>
    <t>4B.315</t>
  </si>
  <si>
    <t>A21B114D13</t>
  </si>
  <si>
    <t>A21B114D14</t>
  </si>
  <si>
    <t>A21B114D15</t>
  </si>
  <si>
    <t>A21B114D16</t>
  </si>
  <si>
    <t>A21B114D17</t>
  </si>
  <si>
    <t>A21B114D18</t>
  </si>
  <si>
    <t>A21B114D19</t>
  </si>
  <si>
    <t>A21B114D01</t>
  </si>
  <si>
    <t>A21B114D02</t>
  </si>
  <si>
    <t>APP20B114D21</t>
  </si>
  <si>
    <t>A21B114D03</t>
  </si>
  <si>
    <t>A21B114D04</t>
  </si>
  <si>
    <t>A21B114D20</t>
  </si>
  <si>
    <t>APP20B114</t>
  </si>
  <si>
    <t>A21B114D06</t>
  </si>
  <si>
    <t>A21B114D07</t>
  </si>
  <si>
    <t>A21B114D08</t>
  </si>
  <si>
    <t>A21B114D09</t>
  </si>
  <si>
    <t>A21B114D10</t>
  </si>
  <si>
    <t>A21B114D11</t>
  </si>
  <si>
    <t>A21B114D12</t>
  </si>
  <si>
    <t>Floating rate instrument 115</t>
  </si>
  <si>
    <t>4B.316</t>
  </si>
  <si>
    <t>A21B115D13</t>
  </si>
  <si>
    <t>A21B115D14</t>
  </si>
  <si>
    <t>A21B115D15</t>
  </si>
  <si>
    <t>A21B115D16</t>
  </si>
  <si>
    <t>A21B115D17</t>
  </si>
  <si>
    <t>A21B115D18</t>
  </si>
  <si>
    <t>A21B115D19</t>
  </si>
  <si>
    <t>A21B115D01</t>
  </si>
  <si>
    <t>A21B115D02</t>
  </si>
  <si>
    <t>APP20B115D21</t>
  </si>
  <si>
    <t>A21B115D03</t>
  </si>
  <si>
    <t>A21B115D04</t>
  </si>
  <si>
    <t>A21B115D20</t>
  </si>
  <si>
    <t>APP20B115</t>
  </si>
  <si>
    <t>A21B115D06</t>
  </si>
  <si>
    <t>A21B115D07</t>
  </si>
  <si>
    <t>A21B115D08</t>
  </si>
  <si>
    <t>A21B115D09</t>
  </si>
  <si>
    <t>A21B115D10</t>
  </si>
  <si>
    <t>A21B115D11</t>
  </si>
  <si>
    <t>A21B115D12</t>
  </si>
  <si>
    <t>Floating rate instrument 116</t>
  </si>
  <si>
    <t>4B.317</t>
  </si>
  <si>
    <t>A21B116D13</t>
  </si>
  <si>
    <t>A21B116D14</t>
  </si>
  <si>
    <t>A21B116D15</t>
  </si>
  <si>
    <t>A21B116D16</t>
  </si>
  <si>
    <t>A21B116D17</t>
  </si>
  <si>
    <t>A21B116D18</t>
  </si>
  <si>
    <t>A21B116D19</t>
  </si>
  <si>
    <t>A21B116D01</t>
  </si>
  <si>
    <t>A21B116D02</t>
  </si>
  <si>
    <t>APP20B116D21</t>
  </si>
  <si>
    <t>A21B116D03</t>
  </si>
  <si>
    <t>A21B116D04</t>
  </si>
  <si>
    <t>A21B116D20</t>
  </si>
  <si>
    <t>APP20B116</t>
  </si>
  <si>
    <t>A21B116D06</t>
  </si>
  <si>
    <t>A21B116D07</t>
  </si>
  <si>
    <t>A21B116D08</t>
  </si>
  <si>
    <t>A21B116D09</t>
  </si>
  <si>
    <t>A21B116D10</t>
  </si>
  <si>
    <t>A21B116D11</t>
  </si>
  <si>
    <t>A21B116D12</t>
  </si>
  <si>
    <t>Floating rate instrument 117</t>
  </si>
  <si>
    <t>4B.318</t>
  </si>
  <si>
    <t>A21B117D13</t>
  </si>
  <si>
    <t>A21B117D14</t>
  </si>
  <si>
    <t>A21B117D15</t>
  </si>
  <si>
    <t>A21B117D16</t>
  </si>
  <si>
    <t>A21B117D17</t>
  </si>
  <si>
    <t>A21B117D18</t>
  </si>
  <si>
    <t>A21B117D19</t>
  </si>
  <si>
    <t>A21B117D01</t>
  </si>
  <si>
    <t>A21B117D02</t>
  </si>
  <si>
    <t>APP20B117D21</t>
  </si>
  <si>
    <t>A21B117D03</t>
  </si>
  <si>
    <t>A21B117D04</t>
  </si>
  <si>
    <t>A21B117D20</t>
  </si>
  <si>
    <t>APP20B117</t>
  </si>
  <si>
    <t>A21B117D06</t>
  </si>
  <si>
    <t>A21B117D07</t>
  </si>
  <si>
    <t>A21B117D08</t>
  </si>
  <si>
    <t>A21B117D09</t>
  </si>
  <si>
    <t>A21B117D10</t>
  </si>
  <si>
    <t>A21B117D11</t>
  </si>
  <si>
    <t>A21B117D12</t>
  </si>
  <si>
    <t>Floating rate instrument 118</t>
  </si>
  <si>
    <t>4B.319</t>
  </si>
  <si>
    <t>A21B118D13</t>
  </si>
  <si>
    <t>A21B118D14</t>
  </si>
  <si>
    <t>A21B118D15</t>
  </si>
  <si>
    <t>A21B118D16</t>
  </si>
  <si>
    <t>A21B118D17</t>
  </si>
  <si>
    <t>A21B118D18</t>
  </si>
  <si>
    <t>A21B118D19</t>
  </si>
  <si>
    <t>A21B118D01</t>
  </si>
  <si>
    <t>A21B118D02</t>
  </si>
  <si>
    <t>APP20B118D21</t>
  </si>
  <si>
    <t>A21B118D03</t>
  </si>
  <si>
    <t>A21B118D04</t>
  </si>
  <si>
    <t>A21B118D20</t>
  </si>
  <si>
    <t>APP20B118</t>
  </si>
  <si>
    <t>A21B118D06</t>
  </si>
  <si>
    <t>A21B118D07</t>
  </si>
  <si>
    <t>A21B118D08</t>
  </si>
  <si>
    <t>A21B118D09</t>
  </si>
  <si>
    <t>A21B118D10</t>
  </si>
  <si>
    <t>A21B118D11</t>
  </si>
  <si>
    <t>A21B118D12</t>
  </si>
  <si>
    <t>Floating rate instrument 119</t>
  </si>
  <si>
    <t>4B.320</t>
  </si>
  <si>
    <t>A21B119D13</t>
  </si>
  <si>
    <t>A21B119D14</t>
  </si>
  <si>
    <t>A21B119D15</t>
  </si>
  <si>
    <t>A21B119D16</t>
  </si>
  <si>
    <t>A21B119D17</t>
  </si>
  <si>
    <t>A21B119D18</t>
  </si>
  <si>
    <t>A21B119D19</t>
  </si>
  <si>
    <t>A21B119D01</t>
  </si>
  <si>
    <t>A21B119D02</t>
  </si>
  <si>
    <t>APP20B119D21</t>
  </si>
  <si>
    <t>A21B119D03</t>
  </si>
  <si>
    <t>A21B119D04</t>
  </si>
  <si>
    <t>A21B119D20</t>
  </si>
  <si>
    <t>APP20B119</t>
  </si>
  <si>
    <t>A21B119D06</t>
  </si>
  <si>
    <t>A21B119D07</t>
  </si>
  <si>
    <t>A21B119D08</t>
  </si>
  <si>
    <t>A21B119D09</t>
  </si>
  <si>
    <t>A21B119D10</t>
  </si>
  <si>
    <t>A21B119D11</t>
  </si>
  <si>
    <t>A21B119D12</t>
  </si>
  <si>
    <t>Floating rate instrument 120</t>
  </si>
  <si>
    <t>4B.321</t>
  </si>
  <si>
    <t>A21B120D13</t>
  </si>
  <si>
    <t>A21B120D14</t>
  </si>
  <si>
    <t>A21B120D15</t>
  </si>
  <si>
    <t>A21B120D16</t>
  </si>
  <si>
    <t>A21B120D17</t>
  </si>
  <si>
    <t>A21B120D18</t>
  </si>
  <si>
    <t>A21B120D19</t>
  </si>
  <si>
    <t>A21B120D01</t>
  </si>
  <si>
    <t>A21B120D02</t>
  </si>
  <si>
    <t>APP20B120D21</t>
  </si>
  <si>
    <t>A21B120D03</t>
  </si>
  <si>
    <t>A21B120D04</t>
  </si>
  <si>
    <t>A21B120D20</t>
  </si>
  <si>
    <t>APP20B120</t>
  </si>
  <si>
    <t>A21B120D06</t>
  </si>
  <si>
    <t>A21B120D07</t>
  </si>
  <si>
    <t>A21B120D08</t>
  </si>
  <si>
    <t>A21B120D09</t>
  </si>
  <si>
    <t>A21B120D10</t>
  </si>
  <si>
    <t>A21B120D11</t>
  </si>
  <si>
    <t>A21B120D12</t>
  </si>
  <si>
    <t>Floating rate instrument 121</t>
  </si>
  <si>
    <t>4B.322</t>
  </si>
  <si>
    <t>A21B121D13</t>
  </si>
  <si>
    <t>A21B121D14</t>
  </si>
  <si>
    <t>A21B121D15</t>
  </si>
  <si>
    <t>A21B121D16</t>
  </si>
  <si>
    <t>A21B121D17</t>
  </si>
  <si>
    <t>A21B121D18</t>
  </si>
  <si>
    <t>A21B121D19</t>
  </si>
  <si>
    <t>A21B121D01</t>
  </si>
  <si>
    <t>A21B121D02</t>
  </si>
  <si>
    <t>APP20B121D21</t>
  </si>
  <si>
    <t>A21B121D03</t>
  </si>
  <si>
    <t>A21B121D04</t>
  </si>
  <si>
    <t>A21B121D20</t>
  </si>
  <si>
    <t>APP20B121</t>
  </si>
  <si>
    <t>A21B121D06</t>
  </si>
  <si>
    <t>A21B121D07</t>
  </si>
  <si>
    <t>A21B121D08</t>
  </si>
  <si>
    <t>A21B121D09</t>
  </si>
  <si>
    <t>A21B121D10</t>
  </si>
  <si>
    <t>A21B121D11</t>
  </si>
  <si>
    <t>A21B121D12</t>
  </si>
  <si>
    <t>Floating rate instrument 122</t>
  </si>
  <si>
    <t>4B.323</t>
  </si>
  <si>
    <t>A21B122D13</t>
  </si>
  <si>
    <t>A21B122D14</t>
  </si>
  <si>
    <t>A21B122D15</t>
  </si>
  <si>
    <t>A21B122D16</t>
  </si>
  <si>
    <t>A21B122D17</t>
  </si>
  <si>
    <t>A21B122D18</t>
  </si>
  <si>
    <t>A21B122D19</t>
  </si>
  <si>
    <t>A21B122D01</t>
  </si>
  <si>
    <t>A21B122D02</t>
  </si>
  <si>
    <t>APP20B122D21</t>
  </si>
  <si>
    <t>A21B122D03</t>
  </si>
  <si>
    <t>A21B122D04</t>
  </si>
  <si>
    <t>A21B122D20</t>
  </si>
  <si>
    <t>APP20B122</t>
  </si>
  <si>
    <t>A21B122D06</t>
  </si>
  <si>
    <t>A21B122D07</t>
  </si>
  <si>
    <t>A21B122D08</t>
  </si>
  <si>
    <t>A21B122D09</t>
  </si>
  <si>
    <t>A21B122D10</t>
  </si>
  <si>
    <t>A21B122D11</t>
  </si>
  <si>
    <t>A21B122D12</t>
  </si>
  <si>
    <t>Floating rate instrument 123</t>
  </si>
  <si>
    <t>4B.324</t>
  </si>
  <si>
    <t>A21B123D13</t>
  </si>
  <si>
    <t>A21B123D14</t>
  </si>
  <si>
    <t>A21B123D15</t>
  </si>
  <si>
    <t>A21B123D16</t>
  </si>
  <si>
    <t>A21B123D17</t>
  </si>
  <si>
    <t>A21B123D18</t>
  </si>
  <si>
    <t>A21B123D19</t>
  </si>
  <si>
    <t>A21B123D01</t>
  </si>
  <si>
    <t>A21B123D02</t>
  </si>
  <si>
    <t>APP20B123D21</t>
  </si>
  <si>
    <t>A21B123D03</t>
  </si>
  <si>
    <t>A21B123D04</t>
  </si>
  <si>
    <t>A21B123D20</t>
  </si>
  <si>
    <t>APP20B123</t>
  </si>
  <si>
    <t>A21B123D06</t>
  </si>
  <si>
    <t>A21B123D07</t>
  </si>
  <si>
    <t>A21B123D08</t>
  </si>
  <si>
    <t>A21B123D09</t>
  </si>
  <si>
    <t>A21B123D10</t>
  </si>
  <si>
    <t>A21B123D11</t>
  </si>
  <si>
    <t>A21B123D12</t>
  </si>
  <si>
    <t>Floating rate instrument 124</t>
  </si>
  <si>
    <t>4B.325</t>
  </si>
  <si>
    <t>A21B124D13</t>
  </si>
  <si>
    <t>A21B124D14</t>
  </si>
  <si>
    <t>A21B124D15</t>
  </si>
  <si>
    <t>A21B124D16</t>
  </si>
  <si>
    <t>A21B124D17</t>
  </si>
  <si>
    <t>A21B124D18</t>
  </si>
  <si>
    <t>A21B124D19</t>
  </si>
  <si>
    <t>A21B124D01</t>
  </si>
  <si>
    <t>A21B124D02</t>
  </si>
  <si>
    <t>APP20B124D21</t>
  </si>
  <si>
    <t>A21B124D03</t>
  </si>
  <si>
    <t>A21B124D04</t>
  </si>
  <si>
    <t>A21B124D20</t>
  </si>
  <si>
    <t>APP20B124</t>
  </si>
  <si>
    <t>A21B124D06</t>
  </si>
  <si>
    <t>A21B124D07</t>
  </si>
  <si>
    <t>A21B124D08</t>
  </si>
  <si>
    <t>A21B124D09</t>
  </si>
  <si>
    <t>A21B124D10</t>
  </si>
  <si>
    <t>A21B124D11</t>
  </si>
  <si>
    <t>A21B124D12</t>
  </si>
  <si>
    <t>Floating rate instrument 125</t>
  </si>
  <si>
    <t>4B.326</t>
  </si>
  <si>
    <t>A21B125D13</t>
  </si>
  <si>
    <t>A21B125D14</t>
  </si>
  <si>
    <t>A21B125D15</t>
  </si>
  <si>
    <t>A21B125D16</t>
  </si>
  <si>
    <t>A21B125D17</t>
  </si>
  <si>
    <t>A21B125D18</t>
  </si>
  <si>
    <t>A21B125D19</t>
  </si>
  <si>
    <t>A21B125D01</t>
  </si>
  <si>
    <t>A21B125D02</t>
  </si>
  <si>
    <t>APP20B125D21</t>
  </si>
  <si>
    <t>A21B125D03</t>
  </si>
  <si>
    <t>A21B125D04</t>
  </si>
  <si>
    <t>A21B125D20</t>
  </si>
  <si>
    <t>APP20B125</t>
  </si>
  <si>
    <t>A21B125D06</t>
  </si>
  <si>
    <t>A21B125D07</t>
  </si>
  <si>
    <t>A21B125D08</t>
  </si>
  <si>
    <t>A21B125D09</t>
  </si>
  <si>
    <t>A21B125D10</t>
  </si>
  <si>
    <t>A21B125D11</t>
  </si>
  <si>
    <t>A21B125D12</t>
  </si>
  <si>
    <t>Floating rate instrument 126</t>
  </si>
  <si>
    <t>4B.327</t>
  </si>
  <si>
    <t>A21B126D13</t>
  </si>
  <si>
    <t>A21B126D14</t>
  </si>
  <si>
    <t>A21B126D15</t>
  </si>
  <si>
    <t>A21B126D16</t>
  </si>
  <si>
    <t>A21B126D17</t>
  </si>
  <si>
    <t>A21B126D18</t>
  </si>
  <si>
    <t>A21B126D19</t>
  </si>
  <si>
    <t>A21B126D01</t>
  </si>
  <si>
    <t>A21B126D02</t>
  </si>
  <si>
    <t>APP20B126D21</t>
  </si>
  <si>
    <t>A21B126D03</t>
  </si>
  <si>
    <t>A21B126D04</t>
  </si>
  <si>
    <t>A21B126D20</t>
  </si>
  <si>
    <t>APP20B126</t>
  </si>
  <si>
    <t>A21B126D06</t>
  </si>
  <si>
    <t>A21B126D07</t>
  </si>
  <si>
    <t>A21B126D08</t>
  </si>
  <si>
    <t>A21B126D09</t>
  </si>
  <si>
    <t>A21B126D10</t>
  </si>
  <si>
    <t>A21B126D11</t>
  </si>
  <si>
    <t>A21B126D12</t>
  </si>
  <si>
    <t>Floating rate instrument 127</t>
  </si>
  <si>
    <t>4B.328</t>
  </si>
  <si>
    <t>A21B127D13</t>
  </si>
  <si>
    <t>A21B127D14</t>
  </si>
  <si>
    <t>A21B127D15</t>
  </si>
  <si>
    <t>A21B127D16</t>
  </si>
  <si>
    <t>A21B127D17</t>
  </si>
  <si>
    <t>A21B127D18</t>
  </si>
  <si>
    <t>A21B127D19</t>
  </si>
  <si>
    <t>A21B127D01</t>
  </si>
  <si>
    <t>A21B127D02</t>
  </si>
  <si>
    <t>APP20B127D21</t>
  </si>
  <si>
    <t>A21B127D03</t>
  </si>
  <si>
    <t>A21B127D04</t>
  </si>
  <si>
    <t>A21B127D20</t>
  </si>
  <si>
    <t>APP20B127</t>
  </si>
  <si>
    <t>A21B127D06</t>
  </si>
  <si>
    <t>A21B127D07</t>
  </si>
  <si>
    <t>A21B127D08</t>
  </si>
  <si>
    <t>A21B127D09</t>
  </si>
  <si>
    <t>A21B127D10</t>
  </si>
  <si>
    <t>A21B127D11</t>
  </si>
  <si>
    <t>A21B127D12</t>
  </si>
  <si>
    <t>Floating rate instrument 128</t>
  </si>
  <si>
    <t>4B.329</t>
  </si>
  <si>
    <t>A21B128D13</t>
  </si>
  <si>
    <t>A21B128D14</t>
  </si>
  <si>
    <t>A21B128D15</t>
  </si>
  <si>
    <t>A21B128D16</t>
  </si>
  <si>
    <t>A21B128D17</t>
  </si>
  <si>
    <t>A21B128D18</t>
  </si>
  <si>
    <t>A21B128D19</t>
  </si>
  <si>
    <t>A21B128D01</t>
  </si>
  <si>
    <t>A21B128D02</t>
  </si>
  <si>
    <t>APP20B128D21</t>
  </si>
  <si>
    <t>A21B128D03</t>
  </si>
  <si>
    <t>A21B128D04</t>
  </si>
  <si>
    <t>A21B128D20</t>
  </si>
  <si>
    <t>APP20B128</t>
  </si>
  <si>
    <t>A21B128D06</t>
  </si>
  <si>
    <t>A21B128D07</t>
  </si>
  <si>
    <t>A21B128D08</t>
  </si>
  <si>
    <t>A21B128D09</t>
  </si>
  <si>
    <t>A21B128D10</t>
  </si>
  <si>
    <t>A21B128D11</t>
  </si>
  <si>
    <t>A21B128D12</t>
  </si>
  <si>
    <t>Floating rate instrument 129</t>
  </si>
  <si>
    <t>4B.330</t>
  </si>
  <si>
    <t>A21B129D13</t>
  </si>
  <si>
    <t>A21B129D14</t>
  </si>
  <si>
    <t>A21B129D15</t>
  </si>
  <si>
    <t>A21B129D16</t>
  </si>
  <si>
    <t>A21B129D17</t>
  </si>
  <si>
    <t>A21B129D18</t>
  </si>
  <si>
    <t>A21B129D19</t>
  </si>
  <si>
    <t>A21B129D01</t>
  </si>
  <si>
    <t>A21B129D02</t>
  </si>
  <si>
    <t>APP20B129D21</t>
  </si>
  <si>
    <t>A21B129D03</t>
  </si>
  <si>
    <t>A21B129D04</t>
  </si>
  <si>
    <t>A21B129D20</t>
  </si>
  <si>
    <t>APP20B129</t>
  </si>
  <si>
    <t>A21B129D06</t>
  </si>
  <si>
    <t>A21B129D07</t>
  </si>
  <si>
    <t>A21B129D08</t>
  </si>
  <si>
    <t>A21B129D09</t>
  </si>
  <si>
    <t>A21B129D10</t>
  </si>
  <si>
    <t>A21B129D11</t>
  </si>
  <si>
    <t>A21B129D12</t>
  </si>
  <si>
    <t>Floating rate instrument 130</t>
  </si>
  <si>
    <t>4B.331</t>
  </si>
  <si>
    <t>A21B130D13</t>
  </si>
  <si>
    <t>A21B130D14</t>
  </si>
  <si>
    <t>A21B130D15</t>
  </si>
  <si>
    <t>A21B130D16</t>
  </si>
  <si>
    <t>A21B130D17</t>
  </si>
  <si>
    <t>A21B130D18</t>
  </si>
  <si>
    <t>A21B130D19</t>
  </si>
  <si>
    <t>A21B130D01</t>
  </si>
  <si>
    <t>A21B130D02</t>
  </si>
  <si>
    <t>APP20B130D21</t>
  </si>
  <si>
    <t>A21B130D03</t>
  </si>
  <si>
    <t>A21B130D04</t>
  </si>
  <si>
    <t>A21B130D20</t>
  </si>
  <si>
    <t>APP20B130</t>
  </si>
  <si>
    <t>A21B130D06</t>
  </si>
  <si>
    <t>A21B130D07</t>
  </si>
  <si>
    <t>A21B130D08</t>
  </si>
  <si>
    <t>A21B130D09</t>
  </si>
  <si>
    <t>A21B130D10</t>
  </si>
  <si>
    <t>A21B130D11</t>
  </si>
  <si>
    <t>A21B130D12</t>
  </si>
  <si>
    <t>Floating rate instrument 131</t>
  </si>
  <si>
    <t>4B.332</t>
  </si>
  <si>
    <t>A21B131D13</t>
  </si>
  <si>
    <t>A21B131D14</t>
  </si>
  <si>
    <t>A21B131D15</t>
  </si>
  <si>
    <t>A21B131D16</t>
  </si>
  <si>
    <t>A21B131D17</t>
  </si>
  <si>
    <t>A21B131D18</t>
  </si>
  <si>
    <t>A21B131D19</t>
  </si>
  <si>
    <t>A21B131D01</t>
  </si>
  <si>
    <t>A21B131D02</t>
  </si>
  <si>
    <t>APP20B131D21</t>
  </si>
  <si>
    <t>A21B131D03</t>
  </si>
  <si>
    <t>A21B131D04</t>
  </si>
  <si>
    <t>A21B131D20</t>
  </si>
  <si>
    <t>APP20B131</t>
  </si>
  <si>
    <t>A21B131D06</t>
  </si>
  <si>
    <t>A21B131D07</t>
  </si>
  <si>
    <t>A21B131D08</t>
  </si>
  <si>
    <t>A21B131D09</t>
  </si>
  <si>
    <t>A21B131D10</t>
  </si>
  <si>
    <t>A21B131D11</t>
  </si>
  <si>
    <t>A21B131D12</t>
  </si>
  <si>
    <t>Floating rate instrument 132</t>
  </si>
  <si>
    <t>4B.333</t>
  </si>
  <si>
    <t>A21B132D13</t>
  </si>
  <si>
    <t>A21B132D14</t>
  </si>
  <si>
    <t>A21B132D15</t>
  </si>
  <si>
    <t>A21B132D16</t>
  </si>
  <si>
    <t>A21B132D17</t>
  </si>
  <si>
    <t>A21B132D18</t>
  </si>
  <si>
    <t>A21B132D19</t>
  </si>
  <si>
    <t>A21B132D01</t>
  </si>
  <si>
    <t>A21B132D02</t>
  </si>
  <si>
    <t>APP20B132D21</t>
  </si>
  <si>
    <t>A21B132D03</t>
  </si>
  <si>
    <t>A21B132D04</t>
  </si>
  <si>
    <t>A21B132D20</t>
  </si>
  <si>
    <t>APP20B132</t>
  </si>
  <si>
    <t>A21B132D06</t>
  </si>
  <si>
    <t>A21B132D07</t>
  </si>
  <si>
    <t>A21B132D08</t>
  </si>
  <si>
    <t>A21B132D09</t>
  </si>
  <si>
    <t>A21B132D10</t>
  </si>
  <si>
    <t>A21B132D11</t>
  </si>
  <si>
    <t>A21B132D12</t>
  </si>
  <si>
    <t>Floating rate instrument 133</t>
  </si>
  <si>
    <t>4B.334</t>
  </si>
  <si>
    <t>A21B133D13</t>
  </si>
  <si>
    <t>A21B133D14</t>
  </si>
  <si>
    <t>A21B133D15</t>
  </si>
  <si>
    <t>A21B133D16</t>
  </si>
  <si>
    <t>A21B133D17</t>
  </si>
  <si>
    <t>A21B133D18</t>
  </si>
  <si>
    <t>A21B133D19</t>
  </si>
  <si>
    <t>A21B133D01</t>
  </si>
  <si>
    <t>A21B133D02</t>
  </si>
  <si>
    <t>APP20B133D21</t>
  </si>
  <si>
    <t>A21B133D03</t>
  </si>
  <si>
    <t>A21B133D04</t>
  </si>
  <si>
    <t>A21B133D20</t>
  </si>
  <si>
    <t>APP20B133</t>
  </si>
  <si>
    <t>A21B133D06</t>
  </si>
  <si>
    <t>A21B133D07</t>
  </si>
  <si>
    <t>A21B133D08</t>
  </si>
  <si>
    <t>A21B133D09</t>
  </si>
  <si>
    <t>A21B133D10</t>
  </si>
  <si>
    <t>A21B133D11</t>
  </si>
  <si>
    <t>A21B133D12</t>
  </si>
  <si>
    <t>Floating rate instrument 134</t>
  </si>
  <si>
    <t>4B.335</t>
  </si>
  <si>
    <t>A21B134D13</t>
  </si>
  <si>
    <t>A21B134D14</t>
  </si>
  <si>
    <t>A21B134D15</t>
  </si>
  <si>
    <t>A21B134D16</t>
  </si>
  <si>
    <t>A21B134D17</t>
  </si>
  <si>
    <t>A21B134D18</t>
  </si>
  <si>
    <t>A21B134D19</t>
  </si>
  <si>
    <t>A21B134D01</t>
  </si>
  <si>
    <t>A21B134D02</t>
  </si>
  <si>
    <t>APP20B134D21</t>
  </si>
  <si>
    <t>A21B134D03</t>
  </si>
  <si>
    <t>A21B134D04</t>
  </si>
  <si>
    <t>A21B134D20</t>
  </si>
  <si>
    <t>APP20B134</t>
  </si>
  <si>
    <t>A21B134D06</t>
  </si>
  <si>
    <t>A21B134D07</t>
  </si>
  <si>
    <t>A21B134D08</t>
  </si>
  <si>
    <t>A21B134D09</t>
  </si>
  <si>
    <t>A21B134D10</t>
  </si>
  <si>
    <t>A21B134D11</t>
  </si>
  <si>
    <t>A21B134D12</t>
  </si>
  <si>
    <t>Floating rate instrument 135</t>
  </si>
  <si>
    <t>4B.336</t>
  </si>
  <si>
    <t>A21B135D13</t>
  </si>
  <si>
    <t>A21B135D14</t>
  </si>
  <si>
    <t>A21B135D15</t>
  </si>
  <si>
    <t>A21B135D16</t>
  </si>
  <si>
    <t>A21B135D17</t>
  </si>
  <si>
    <t>A21B135D18</t>
  </si>
  <si>
    <t>A21B135D19</t>
  </si>
  <si>
    <t>A21B135D01</t>
  </si>
  <si>
    <t>A21B135D02</t>
  </si>
  <si>
    <t>APP20B135D21</t>
  </si>
  <si>
    <t>A21B135D03</t>
  </si>
  <si>
    <t>A21B135D04</t>
  </si>
  <si>
    <t>A21B135D20</t>
  </si>
  <si>
    <t>APP20B135</t>
  </si>
  <si>
    <t>A21B135D06</t>
  </si>
  <si>
    <t>A21B135D07</t>
  </si>
  <si>
    <t>A21B135D08</t>
  </si>
  <si>
    <t>A21B135D09</t>
  </si>
  <si>
    <t>A21B135D10</t>
  </si>
  <si>
    <t>A21B135D11</t>
  </si>
  <si>
    <t>A21B135D12</t>
  </si>
  <si>
    <t>Floating rate instrument 136</t>
  </si>
  <si>
    <t>4B.337</t>
  </si>
  <si>
    <t>A21B136D13</t>
  </si>
  <si>
    <t>A21B136D14</t>
  </si>
  <si>
    <t>A21B136D15</t>
  </si>
  <si>
    <t>A21B136D16</t>
  </si>
  <si>
    <t>A21B136D17</t>
  </si>
  <si>
    <t>A21B136D18</t>
  </si>
  <si>
    <t>A21B136D19</t>
  </si>
  <si>
    <t>A21B136D01</t>
  </si>
  <si>
    <t>A21B136D02</t>
  </si>
  <si>
    <t>APP20B136D21</t>
  </si>
  <si>
    <t>A21B136D03</t>
  </si>
  <si>
    <t>A21B136D04</t>
  </si>
  <si>
    <t>A21B136D20</t>
  </si>
  <si>
    <t>APP20B136</t>
  </si>
  <si>
    <t>A21B136D06</t>
  </si>
  <si>
    <t>A21B136D07</t>
  </si>
  <si>
    <t>A21B136D08</t>
  </si>
  <si>
    <t>A21B136D09</t>
  </si>
  <si>
    <t>A21B136D10</t>
  </si>
  <si>
    <t>A21B136D11</t>
  </si>
  <si>
    <t>A21B136D12</t>
  </si>
  <si>
    <t>Floating rate instrument 137</t>
  </si>
  <si>
    <t>4B.338</t>
  </si>
  <si>
    <t>A21B137D13</t>
  </si>
  <si>
    <t>A21B137D14</t>
  </si>
  <si>
    <t>A21B137D15</t>
  </si>
  <si>
    <t>A21B137D16</t>
  </si>
  <si>
    <t>A21B137D17</t>
  </si>
  <si>
    <t>A21B137D18</t>
  </si>
  <si>
    <t>A21B137D19</t>
  </si>
  <si>
    <t>A21B137D01</t>
  </si>
  <si>
    <t>A21B137D02</t>
  </si>
  <si>
    <t>APP20B137D21</t>
  </si>
  <si>
    <t>A21B137D03</t>
  </si>
  <si>
    <t>A21B137D04</t>
  </si>
  <si>
    <t>A21B137D20</t>
  </si>
  <si>
    <t>APP20B137</t>
  </si>
  <si>
    <t>A21B137D06</t>
  </si>
  <si>
    <t>A21B137D07</t>
  </si>
  <si>
    <t>A21B137D08</t>
  </si>
  <si>
    <t>A21B137D09</t>
  </si>
  <si>
    <t>A21B137D10</t>
  </si>
  <si>
    <t>A21B137D11</t>
  </si>
  <si>
    <t>A21B137D12</t>
  </si>
  <si>
    <t>Floating rate instrument 138</t>
  </si>
  <si>
    <t>4B.339</t>
  </si>
  <si>
    <t>A21B138D13</t>
  </si>
  <si>
    <t>A21B138D14</t>
  </si>
  <si>
    <t>A21B138D15</t>
  </si>
  <si>
    <t>A21B138D16</t>
  </si>
  <si>
    <t>A21B138D17</t>
  </si>
  <si>
    <t>A21B138D18</t>
  </si>
  <si>
    <t>A21B138D19</t>
  </si>
  <si>
    <t>A21B138D01</t>
  </si>
  <si>
    <t>A21B138D02</t>
  </si>
  <si>
    <t>APP20B138D21</t>
  </si>
  <si>
    <t>A21B138D03</t>
  </si>
  <si>
    <t>A21B138D04</t>
  </si>
  <si>
    <t>A21B138D20</t>
  </si>
  <si>
    <t>APP20B138</t>
  </si>
  <si>
    <t>A21B138D06</t>
  </si>
  <si>
    <t>A21B138D07</t>
  </si>
  <si>
    <t>A21B138D08</t>
  </si>
  <si>
    <t>A21B138D09</t>
  </si>
  <si>
    <t>A21B138D10</t>
  </si>
  <si>
    <t>A21B138D11</t>
  </si>
  <si>
    <t>A21B138D12</t>
  </si>
  <si>
    <t>Floating rate instrument 139</t>
  </si>
  <si>
    <t>4B.340</t>
  </si>
  <si>
    <t>A21B139D13</t>
  </si>
  <si>
    <t>A21B139D14</t>
  </si>
  <si>
    <t>A21B139D15</t>
  </si>
  <si>
    <t>A21B139D16</t>
  </si>
  <si>
    <t>A21B139D17</t>
  </si>
  <si>
    <t>A21B139D18</t>
  </si>
  <si>
    <t>A21B139D19</t>
  </si>
  <si>
    <t>A21B139D01</t>
  </si>
  <si>
    <t>A21B139D02</t>
  </si>
  <si>
    <t>APP20B139D21</t>
  </si>
  <si>
    <t>A21B139D03</t>
  </si>
  <si>
    <t>A21B139D04</t>
  </si>
  <si>
    <t>A21B139D20</t>
  </si>
  <si>
    <t>APP20B139</t>
  </si>
  <si>
    <t>A21B139D06</t>
  </si>
  <si>
    <t>A21B139D07</t>
  </si>
  <si>
    <t>A21B139D08</t>
  </si>
  <si>
    <t>A21B139D09</t>
  </si>
  <si>
    <t>A21B139D10</t>
  </si>
  <si>
    <t>A21B139D11</t>
  </si>
  <si>
    <t>A21B139D12</t>
  </si>
  <si>
    <t>Floating rate instrument 140</t>
  </si>
  <si>
    <t>4B.341</t>
  </si>
  <si>
    <t>A21B140D13</t>
  </si>
  <si>
    <t>A21B140D14</t>
  </si>
  <si>
    <t>A21B140D15</t>
  </si>
  <si>
    <t>A21B140D16</t>
  </si>
  <si>
    <t>A21B140D17</t>
  </si>
  <si>
    <t>A21B140D18</t>
  </si>
  <si>
    <t>A21B140D19</t>
  </si>
  <si>
    <t>A21B140D01</t>
  </si>
  <si>
    <t>A21B140D02</t>
  </si>
  <si>
    <t>APP20B140D21</t>
  </si>
  <si>
    <t>A21B140D03</t>
  </si>
  <si>
    <t>A21B140D04</t>
  </si>
  <si>
    <t>A21B140D20</t>
  </si>
  <si>
    <t>APP20B140</t>
  </si>
  <si>
    <t>A21B140D06</t>
  </si>
  <si>
    <t>A21B140D07</t>
  </si>
  <si>
    <t>A21B140D08</t>
  </si>
  <si>
    <t>A21B140D09</t>
  </si>
  <si>
    <t>A21B140D10</t>
  </si>
  <si>
    <t>A21B140D11</t>
  </si>
  <si>
    <t>A21B140D12</t>
  </si>
  <si>
    <t>Floating rate instrument 141</t>
  </si>
  <si>
    <t>4B.342</t>
  </si>
  <si>
    <t>A21B141D13</t>
  </si>
  <si>
    <t>A21B141D14</t>
  </si>
  <si>
    <t>A21B141D15</t>
  </si>
  <si>
    <t>A21B141D16</t>
  </si>
  <si>
    <t>A21B141D17</t>
  </si>
  <si>
    <t>A21B141D18</t>
  </si>
  <si>
    <t>A21B141D19</t>
  </si>
  <si>
    <t>A21B141D01</t>
  </si>
  <si>
    <t>A21B141D02</t>
  </si>
  <si>
    <t>APP20B141D21</t>
  </si>
  <si>
    <t>A21B141D03</t>
  </si>
  <si>
    <t>A21B141D04</t>
  </si>
  <si>
    <t>A21B141D20</t>
  </si>
  <si>
    <t>APP20B141</t>
  </si>
  <si>
    <t>A21B141D06</t>
  </si>
  <si>
    <t>A21B141D07</t>
  </si>
  <si>
    <t>A21B141D08</t>
  </si>
  <si>
    <t>A21B141D09</t>
  </si>
  <si>
    <t>A21B141D10</t>
  </si>
  <si>
    <t>A21B141D11</t>
  </si>
  <si>
    <t>A21B141D12</t>
  </si>
  <si>
    <t>Floating rate instrument 142</t>
  </si>
  <si>
    <t>4B.343</t>
  </si>
  <si>
    <t>A21B142D13</t>
  </si>
  <si>
    <t>A21B142D14</t>
  </si>
  <si>
    <t>A21B142D15</t>
  </si>
  <si>
    <t>A21B142D16</t>
  </si>
  <si>
    <t>A21B142D17</t>
  </si>
  <si>
    <t>A21B142D18</t>
  </si>
  <si>
    <t>A21B142D19</t>
  </si>
  <si>
    <t>A21B142D01</t>
  </si>
  <si>
    <t>A21B142D02</t>
  </si>
  <si>
    <t>APP20B142D21</t>
  </si>
  <si>
    <t>A21B142D03</t>
  </si>
  <si>
    <t>A21B142D04</t>
  </si>
  <si>
    <t>A21B142D20</t>
  </si>
  <si>
    <t>APP20B142</t>
  </si>
  <si>
    <t>A21B142D06</t>
  </si>
  <si>
    <t>A21B142D07</t>
  </si>
  <si>
    <t>A21B142D08</t>
  </si>
  <si>
    <t>A21B142D09</t>
  </si>
  <si>
    <t>A21B142D10</t>
  </si>
  <si>
    <t>A21B142D11</t>
  </si>
  <si>
    <t>A21B142D12</t>
  </si>
  <si>
    <t>Floating rate instrument 143</t>
  </si>
  <si>
    <t>4B.344</t>
  </si>
  <si>
    <t>A21B143D13</t>
  </si>
  <si>
    <t>A21B143D14</t>
  </si>
  <si>
    <t>A21B143D15</t>
  </si>
  <si>
    <t>A21B143D16</t>
  </si>
  <si>
    <t>A21B143D17</t>
  </si>
  <si>
    <t>A21B143D18</t>
  </si>
  <si>
    <t>A21B143D19</t>
  </si>
  <si>
    <t>A21B143D01</t>
  </si>
  <si>
    <t>A21B143D02</t>
  </si>
  <si>
    <t>APP20B143D21</t>
  </si>
  <si>
    <t>A21B143D03</t>
  </si>
  <si>
    <t>A21B143D04</t>
  </si>
  <si>
    <t>A21B143D20</t>
  </si>
  <si>
    <t>APP20B143</t>
  </si>
  <si>
    <t>A21B143D06</t>
  </si>
  <si>
    <t>A21B143D07</t>
  </si>
  <si>
    <t>A21B143D08</t>
  </si>
  <si>
    <t>A21B143D09</t>
  </si>
  <si>
    <t>A21B143D10</t>
  </si>
  <si>
    <t>A21B143D11</t>
  </si>
  <si>
    <t>A21B143D12</t>
  </si>
  <si>
    <t>Floating rate instrument 144</t>
  </si>
  <si>
    <t>4B.345</t>
  </si>
  <si>
    <t>A21B144D13</t>
  </si>
  <si>
    <t>A21B144D14</t>
  </si>
  <si>
    <t>A21B144D15</t>
  </si>
  <si>
    <t>A21B144D16</t>
  </si>
  <si>
    <t>A21B144D17</t>
  </si>
  <si>
    <t>A21B144D18</t>
  </si>
  <si>
    <t>A21B144D19</t>
  </si>
  <si>
    <t>A21B144D01</t>
  </si>
  <si>
    <t>A21B144D02</t>
  </si>
  <si>
    <t>APP20B144D21</t>
  </si>
  <si>
    <t>A21B144D03</t>
  </si>
  <si>
    <t>A21B144D04</t>
  </si>
  <si>
    <t>A21B144D20</t>
  </si>
  <si>
    <t>APP20B144</t>
  </si>
  <si>
    <t>A21B144D06</t>
  </si>
  <si>
    <t>A21B144D07</t>
  </si>
  <si>
    <t>A21B144D08</t>
  </si>
  <si>
    <t>A21B144D09</t>
  </si>
  <si>
    <t>A21B144D10</t>
  </si>
  <si>
    <t>A21B144D11</t>
  </si>
  <si>
    <t>A21B144D12</t>
  </si>
  <si>
    <t>Floating rate instrument 145</t>
  </si>
  <si>
    <t>4B.346</t>
  </si>
  <si>
    <t>A21B145D13</t>
  </si>
  <si>
    <t>A21B145D14</t>
  </si>
  <si>
    <t>A21B145D15</t>
  </si>
  <si>
    <t>A21B145D16</t>
  </si>
  <si>
    <t>A21B145D17</t>
  </si>
  <si>
    <t>A21B145D18</t>
  </si>
  <si>
    <t>A21B145D19</t>
  </si>
  <si>
    <t>A21B145D01</t>
  </si>
  <si>
    <t>A21B145D02</t>
  </si>
  <si>
    <t>APP20B145D21</t>
  </si>
  <si>
    <t>A21B145D03</t>
  </si>
  <si>
    <t>A21B145D04</t>
  </si>
  <si>
    <t>A21B145D20</t>
  </si>
  <si>
    <t>APP20B145</t>
  </si>
  <si>
    <t>A21B145D06</t>
  </si>
  <si>
    <t>A21B145D07</t>
  </si>
  <si>
    <t>A21B145D08</t>
  </si>
  <si>
    <t>A21B145D09</t>
  </si>
  <si>
    <t>A21B145D10</t>
  </si>
  <si>
    <t>A21B145D11</t>
  </si>
  <si>
    <t>A21B145D12</t>
  </si>
  <si>
    <t>Floating rate instrument 146</t>
  </si>
  <si>
    <t>4B.347</t>
  </si>
  <si>
    <t>A21B146D13</t>
  </si>
  <si>
    <t>A21B146D14</t>
  </si>
  <si>
    <t>A21B146D15</t>
  </si>
  <si>
    <t>A21B146D16</t>
  </si>
  <si>
    <t>A21B146D17</t>
  </si>
  <si>
    <t>A21B146D18</t>
  </si>
  <si>
    <t>A21B146D19</t>
  </si>
  <si>
    <t>A21B146D01</t>
  </si>
  <si>
    <t>A21B146D02</t>
  </si>
  <si>
    <t>APP20B146D21</t>
  </si>
  <si>
    <t>A21B146D03</t>
  </si>
  <si>
    <t>A21B146D04</t>
  </si>
  <si>
    <t>A21B146D20</t>
  </si>
  <si>
    <t>APP20B146</t>
  </si>
  <si>
    <t>A21B146D06</t>
  </si>
  <si>
    <t>A21B146D07</t>
  </si>
  <si>
    <t>A21B146D08</t>
  </si>
  <si>
    <t>A21B146D09</t>
  </si>
  <si>
    <t>A21B146D10</t>
  </si>
  <si>
    <t>A21B146D11</t>
  </si>
  <si>
    <t>A21B146D12</t>
  </si>
  <si>
    <t>Floating rate instrument 147</t>
  </si>
  <si>
    <t>4B.348</t>
  </si>
  <si>
    <t>A21B147D13</t>
  </si>
  <si>
    <t>A21B147D14</t>
  </si>
  <si>
    <t>A21B147D15</t>
  </si>
  <si>
    <t>A21B147D16</t>
  </si>
  <si>
    <t>A21B147D17</t>
  </si>
  <si>
    <t>A21B147D18</t>
  </si>
  <si>
    <t>A21B147D19</t>
  </si>
  <si>
    <t>A21B147D01</t>
  </si>
  <si>
    <t>A21B147D02</t>
  </si>
  <si>
    <t>APP20B147D21</t>
  </si>
  <si>
    <t>A21B147D03</t>
  </si>
  <si>
    <t>A21B147D04</t>
  </si>
  <si>
    <t>A21B147D20</t>
  </si>
  <si>
    <t>APP20B147</t>
  </si>
  <si>
    <t>A21B147D06</t>
  </si>
  <si>
    <t>A21B147D07</t>
  </si>
  <si>
    <t>A21B147D08</t>
  </si>
  <si>
    <t>A21B147D09</t>
  </si>
  <si>
    <t>A21B147D10</t>
  </si>
  <si>
    <t>A21B147D11</t>
  </si>
  <si>
    <t>A21B147D12</t>
  </si>
  <si>
    <t>Floating rate instrument 148</t>
  </si>
  <si>
    <t>4B.349</t>
  </si>
  <si>
    <t>A21B148D13</t>
  </si>
  <si>
    <t>A21B148D14</t>
  </si>
  <si>
    <t>A21B148D15</t>
  </si>
  <si>
    <t>A21B148D16</t>
  </si>
  <si>
    <t>A21B148D17</t>
  </si>
  <si>
    <t>A21B148D18</t>
  </si>
  <si>
    <t>A21B148D19</t>
  </si>
  <si>
    <t>A21B148D01</t>
  </si>
  <si>
    <t>A21B148D02</t>
  </si>
  <si>
    <t>APP20B148D21</t>
  </si>
  <si>
    <t>A21B148D03</t>
  </si>
  <si>
    <t>A21B148D04</t>
  </si>
  <si>
    <t>A21B148D20</t>
  </si>
  <si>
    <t>APP20B148</t>
  </si>
  <si>
    <t>A21B148D06</t>
  </si>
  <si>
    <t>A21B148D07</t>
  </si>
  <si>
    <t>A21B148D08</t>
  </si>
  <si>
    <t>A21B148D09</t>
  </si>
  <si>
    <t>A21B148D10</t>
  </si>
  <si>
    <t>A21B148D11</t>
  </si>
  <si>
    <t>A21B148D12</t>
  </si>
  <si>
    <t>Floating rate instrument 149</t>
  </si>
  <si>
    <t>4B.350</t>
  </si>
  <si>
    <t>A21B149D13</t>
  </si>
  <si>
    <t>A21B149D14</t>
  </si>
  <si>
    <t>A21B149D15</t>
  </si>
  <si>
    <t>A21B149D16</t>
  </si>
  <si>
    <t>A21B149D17</t>
  </si>
  <si>
    <t>A21B149D18</t>
  </si>
  <si>
    <t>A21B149D19</t>
  </si>
  <si>
    <t>A21B149D01</t>
  </si>
  <si>
    <t>A21B149D02</t>
  </si>
  <si>
    <t>APP20B149D21</t>
  </si>
  <si>
    <t>A21B149D03</t>
  </si>
  <si>
    <t>A21B149D04</t>
  </si>
  <si>
    <t>A21B149D20</t>
  </si>
  <si>
    <t>APP20B149</t>
  </si>
  <si>
    <t>A21B149D06</t>
  </si>
  <si>
    <t>A21B149D07</t>
  </si>
  <si>
    <t>A21B149D08</t>
  </si>
  <si>
    <t>A21B149D09</t>
  </si>
  <si>
    <t>A21B149D10</t>
  </si>
  <si>
    <t>A21B149D11</t>
  </si>
  <si>
    <t>A21B149D12</t>
  </si>
  <si>
    <t>Floating rate instrument 150</t>
  </si>
  <si>
    <t>4B.351</t>
  </si>
  <si>
    <t>A21B150D13</t>
  </si>
  <si>
    <t>A21B150D14</t>
  </si>
  <si>
    <t>A21B150D15</t>
  </si>
  <si>
    <t>A21B150D16</t>
  </si>
  <si>
    <t>A21B150D17</t>
  </si>
  <si>
    <t>A21B150D18</t>
  </si>
  <si>
    <t>A21B150D19</t>
  </si>
  <si>
    <t>A21B150D01</t>
  </si>
  <si>
    <t>A21B150D02</t>
  </si>
  <si>
    <t>APP20B150D21</t>
  </si>
  <si>
    <t>A21B150D03</t>
  </si>
  <si>
    <t>A21B150D04</t>
  </si>
  <si>
    <t>A21B150D20</t>
  </si>
  <si>
    <t>APP20B150</t>
  </si>
  <si>
    <t>A21B150D06</t>
  </si>
  <si>
    <t>A21B150D07</t>
  </si>
  <si>
    <t>A21B150D08</t>
  </si>
  <si>
    <t>A21B150D09</t>
  </si>
  <si>
    <t>A21B150D10</t>
  </si>
  <si>
    <t>A21B150D11</t>
  </si>
  <si>
    <t>A21B150D12</t>
  </si>
  <si>
    <t>Floating rate instrument 151</t>
  </si>
  <si>
    <t>4B.352</t>
  </si>
  <si>
    <t>A21B151D13</t>
  </si>
  <si>
    <t>A21B151D14</t>
  </si>
  <si>
    <t>A21B151D15</t>
  </si>
  <si>
    <t>A21B151D16</t>
  </si>
  <si>
    <t>A21B151D17</t>
  </si>
  <si>
    <t>A21B151D18</t>
  </si>
  <si>
    <t>A21B151D19</t>
  </si>
  <si>
    <t>A21B151D01</t>
  </si>
  <si>
    <t>A21B151D02</t>
  </si>
  <si>
    <t>APP20B151D21</t>
  </si>
  <si>
    <t>A21B151D03</t>
  </si>
  <si>
    <t>A21B151D04</t>
  </si>
  <si>
    <t>A21B151D20</t>
  </si>
  <si>
    <t>A21B151D05</t>
  </si>
  <si>
    <t>A21B151D06</t>
  </si>
  <si>
    <t>A21B151D07</t>
  </si>
  <si>
    <t>A21B151D08</t>
  </si>
  <si>
    <t>A21B151D09</t>
  </si>
  <si>
    <t>A21B151D10</t>
  </si>
  <si>
    <t>A21B151D11</t>
  </si>
  <si>
    <t>A21B151D12</t>
  </si>
  <si>
    <t>Floating rate instrument 152</t>
  </si>
  <si>
    <t>1</t>
  </si>
  <si>
    <t>4B.353</t>
  </si>
  <si>
    <t>A21B152D13</t>
  </si>
  <si>
    <t>A21B152D14</t>
  </si>
  <si>
    <t>A21B152D15</t>
  </si>
  <si>
    <t>A21B152D16</t>
  </si>
  <si>
    <t>A21B152D17</t>
  </si>
  <si>
    <t>A21B152D18</t>
  </si>
  <si>
    <t>A21B152D19</t>
  </si>
  <si>
    <t>A21B152D01</t>
  </si>
  <si>
    <t>A21B152D02</t>
  </si>
  <si>
    <t>APP20B152D21</t>
  </si>
  <si>
    <t>A21B152D03</t>
  </si>
  <si>
    <t>A21B152D04</t>
  </si>
  <si>
    <t>A21B152D20</t>
  </si>
  <si>
    <t>APP20B152</t>
  </si>
  <si>
    <t>A21B152D06</t>
  </si>
  <si>
    <t>A21B152D07</t>
  </si>
  <si>
    <t>A21B152D08</t>
  </si>
  <si>
    <t>A21B152D09</t>
  </si>
  <si>
    <t>A21B152D10</t>
  </si>
  <si>
    <t>A21B152D11</t>
  </si>
  <si>
    <t>A21B152D12</t>
  </si>
  <si>
    <t>Floating rate instrument 153</t>
  </si>
  <si>
    <t>4B.354</t>
  </si>
  <si>
    <t>A21B153D13</t>
  </si>
  <si>
    <t>A21B153D14</t>
  </si>
  <si>
    <t>A21B153D15</t>
  </si>
  <si>
    <t>A21B153D16</t>
  </si>
  <si>
    <t>A21B153D17</t>
  </si>
  <si>
    <t>A21B153D18</t>
  </si>
  <si>
    <t>A21B153D19</t>
  </si>
  <si>
    <t>A21B153D01</t>
  </si>
  <si>
    <t>A21B153D02</t>
  </si>
  <si>
    <t>APP20B153D21</t>
  </si>
  <si>
    <t>A21B153D03</t>
  </si>
  <si>
    <t>A21B153D04</t>
  </si>
  <si>
    <t>A21B153D20</t>
  </si>
  <si>
    <t>APP20B153</t>
  </si>
  <si>
    <t>A21B153D06</t>
  </si>
  <si>
    <t>A21B153D07</t>
  </si>
  <si>
    <t>A21B153D08</t>
  </si>
  <si>
    <t>A21B153D09</t>
  </si>
  <si>
    <t>A21B153D10</t>
  </si>
  <si>
    <t>A21B153D11</t>
  </si>
  <si>
    <t>A21B153D12</t>
  </si>
  <si>
    <t>Floating rate instrument 154</t>
  </si>
  <si>
    <t>4B.355</t>
  </si>
  <si>
    <t>A21B154D13</t>
  </si>
  <si>
    <t>A21B154D14</t>
  </si>
  <si>
    <t>A21B154D15</t>
  </si>
  <si>
    <t>A21B154D16</t>
  </si>
  <si>
    <t>A21B154D17</t>
  </si>
  <si>
    <t>A21B154D18</t>
  </si>
  <si>
    <t>A21B154D19</t>
  </si>
  <si>
    <t>A21B154D01</t>
  </si>
  <si>
    <t>A21B154D02</t>
  </si>
  <si>
    <t>APP20B154D21</t>
  </si>
  <si>
    <t>A21B154D03</t>
  </si>
  <si>
    <t>A21B154D04</t>
  </si>
  <si>
    <t>A21B154D20</t>
  </si>
  <si>
    <t>APP20B154</t>
  </si>
  <si>
    <t>A21B154D06</t>
  </si>
  <si>
    <t>A21B154D07</t>
  </si>
  <si>
    <t>A21B154D08</t>
  </si>
  <si>
    <t>A21B154D09</t>
  </si>
  <si>
    <t>A21B154D10</t>
  </si>
  <si>
    <t>A21B154D11</t>
  </si>
  <si>
    <t>A21B154D12</t>
  </si>
  <si>
    <t>Floating rate instrument 155</t>
  </si>
  <si>
    <t>4B.356</t>
  </si>
  <si>
    <t>A21B155D13</t>
  </si>
  <si>
    <t>A21B155D14</t>
  </si>
  <si>
    <t>A21B155D15</t>
  </si>
  <si>
    <t>A21B155D16</t>
  </si>
  <si>
    <t>A21B155D17</t>
  </si>
  <si>
    <t>A21B155D18</t>
  </si>
  <si>
    <t>A21B155D19</t>
  </si>
  <si>
    <t>A21B155D01</t>
  </si>
  <si>
    <t>A21B155D02</t>
  </si>
  <si>
    <t>APP20B155D21</t>
  </si>
  <si>
    <t>A21B155D03</t>
  </si>
  <si>
    <t>A21B155D04</t>
  </si>
  <si>
    <t>A21B155D20</t>
  </si>
  <si>
    <t>APP20B155</t>
  </si>
  <si>
    <t>A21B155D06</t>
  </si>
  <si>
    <t>A21B155D07</t>
  </si>
  <si>
    <t>A21B155D08</t>
  </si>
  <si>
    <t>A21B155D09</t>
  </si>
  <si>
    <t>A21B155D10</t>
  </si>
  <si>
    <t>A21B155D11</t>
  </si>
  <si>
    <t>A21B155D12</t>
  </si>
  <si>
    <t>Floating rate instrument 156</t>
  </si>
  <si>
    <t>4B.357</t>
  </si>
  <si>
    <t>A21B156D13</t>
  </si>
  <si>
    <t>A21B156D14</t>
  </si>
  <si>
    <t>A21B156D15</t>
  </si>
  <si>
    <t>A21B156D16</t>
  </si>
  <si>
    <t>A21B156D17</t>
  </si>
  <si>
    <t>A21B156D18</t>
  </si>
  <si>
    <t>A21B156D19</t>
  </si>
  <si>
    <t>A21B156D01</t>
  </si>
  <si>
    <t>A21B156D02</t>
  </si>
  <si>
    <t>APP20B156D21</t>
  </si>
  <si>
    <t>A21B156D03</t>
  </si>
  <si>
    <t>A21B156D04</t>
  </si>
  <si>
    <t>A21B156D20</t>
  </si>
  <si>
    <t>APP20B156</t>
  </si>
  <si>
    <t>A21B156D06</t>
  </si>
  <si>
    <t>A21B156D07</t>
  </si>
  <si>
    <t>A21B156D08</t>
  </si>
  <si>
    <t>A21B156D09</t>
  </si>
  <si>
    <t>A21B156D10</t>
  </si>
  <si>
    <t>A21B156D11</t>
  </si>
  <si>
    <t>A21B156D12</t>
  </si>
  <si>
    <t>Floating rate instrument 157</t>
  </si>
  <si>
    <t>4B.358</t>
  </si>
  <si>
    <t>A21B157D13</t>
  </si>
  <si>
    <t>A21B157D14</t>
  </si>
  <si>
    <t>A21B157D15</t>
  </si>
  <si>
    <t>A21B157D16</t>
  </si>
  <si>
    <t>A21B157D17</t>
  </si>
  <si>
    <t>A21B157D18</t>
  </si>
  <si>
    <t>A21B157D19</t>
  </si>
  <si>
    <t>A21B157D01</t>
  </si>
  <si>
    <t>A21B157D02</t>
  </si>
  <si>
    <t>APP20B157D21</t>
  </si>
  <si>
    <t>A21B157D03</t>
  </si>
  <si>
    <t>A21B157D04</t>
  </si>
  <si>
    <t>A21B157D20</t>
  </si>
  <si>
    <t>APP20B157</t>
  </si>
  <si>
    <t>A21B157D06</t>
  </si>
  <si>
    <t>A21B157D07</t>
  </si>
  <si>
    <t>A21B157D08</t>
  </si>
  <si>
    <t>A21B157D09</t>
  </si>
  <si>
    <t>A21B157D10</t>
  </si>
  <si>
    <t>A21B157D11</t>
  </si>
  <si>
    <t>A21B157D12</t>
  </si>
  <si>
    <t>Floating rate instrument 158</t>
  </si>
  <si>
    <t>4B.359</t>
  </si>
  <si>
    <t>A21B158D13</t>
  </si>
  <si>
    <t>A21B158D14</t>
  </si>
  <si>
    <t>A21B158D15</t>
  </si>
  <si>
    <t>A21B158D16</t>
  </si>
  <si>
    <t>A21B158D17</t>
  </si>
  <si>
    <t>A21B158D18</t>
  </si>
  <si>
    <t>A21B158D19</t>
  </si>
  <si>
    <t>A21B158D01</t>
  </si>
  <si>
    <t>A21B158D02</t>
  </si>
  <si>
    <t>APP20B158D21</t>
  </si>
  <si>
    <t>A21B158D03</t>
  </si>
  <si>
    <t>A21B158D04</t>
  </si>
  <si>
    <t>A21B158D20</t>
  </si>
  <si>
    <t>APP20B158</t>
  </si>
  <si>
    <t>A21B158D06</t>
  </si>
  <si>
    <t>A21B158D07</t>
  </si>
  <si>
    <t>A21B158D08</t>
  </si>
  <si>
    <t>A21B158D09</t>
  </si>
  <si>
    <t>A21B158D10</t>
  </si>
  <si>
    <t>A21B158D11</t>
  </si>
  <si>
    <t>A21B158D12</t>
  </si>
  <si>
    <t>Floating rate instrument 159</t>
  </si>
  <si>
    <t>4B.360</t>
  </si>
  <si>
    <t>A21B159D13</t>
  </si>
  <si>
    <t>A21B159D14</t>
  </si>
  <si>
    <t>A21B159D15</t>
  </si>
  <si>
    <t>A21B159D16</t>
  </si>
  <si>
    <t>A21B159D17</t>
  </si>
  <si>
    <t>A21B159D18</t>
  </si>
  <si>
    <t>A21B159D19</t>
  </si>
  <si>
    <t>A21B159D01</t>
  </si>
  <si>
    <t>A21B159D02</t>
  </si>
  <si>
    <t>APP20B159D21</t>
  </si>
  <si>
    <t>A21B159D03</t>
  </si>
  <si>
    <t>A21B159D04</t>
  </si>
  <si>
    <t>A21B159D20</t>
  </si>
  <si>
    <t>APP20B159</t>
  </si>
  <si>
    <t>A21B159D06</t>
  </si>
  <si>
    <t>A21B159D07</t>
  </si>
  <si>
    <t>A21B159D08</t>
  </si>
  <si>
    <t>A21B159D09</t>
  </si>
  <si>
    <t>A21B159D10</t>
  </si>
  <si>
    <t>A21B159D11</t>
  </si>
  <si>
    <t>A21B159D12</t>
  </si>
  <si>
    <t>Floating rate instrument 160</t>
  </si>
  <si>
    <t>4B.361</t>
  </si>
  <si>
    <t>A21B160D13</t>
  </si>
  <si>
    <t>A21B160D14</t>
  </si>
  <si>
    <t>A21B160D15</t>
  </si>
  <si>
    <t>A21B160D16</t>
  </si>
  <si>
    <t>A21B160D17</t>
  </si>
  <si>
    <t>A21B160D18</t>
  </si>
  <si>
    <t>A21B160D19</t>
  </si>
  <si>
    <t>A21B160D01</t>
  </si>
  <si>
    <t>A21B160D02</t>
  </si>
  <si>
    <t>APP20B160D21</t>
  </si>
  <si>
    <t>A21B160D03</t>
  </si>
  <si>
    <t>A21B160D04</t>
  </si>
  <si>
    <t>A21B160D20</t>
  </si>
  <si>
    <t>APP20B160</t>
  </si>
  <si>
    <t>A21B160D06</t>
  </si>
  <si>
    <t>A21B160D07</t>
  </si>
  <si>
    <t>A21B160D08</t>
  </si>
  <si>
    <t>A21B160D09</t>
  </si>
  <si>
    <t>A21B160D10</t>
  </si>
  <si>
    <t>A21B160D11</t>
  </si>
  <si>
    <t>A21B160D12</t>
  </si>
  <si>
    <t>Floating rate instrument 161</t>
  </si>
  <si>
    <t>4B.362</t>
  </si>
  <si>
    <t>A21B161D13</t>
  </si>
  <si>
    <t>A21B161D14</t>
  </si>
  <si>
    <t>A21B161D15</t>
  </si>
  <si>
    <t>A21B161D16</t>
  </si>
  <si>
    <t>A21B161D17</t>
  </si>
  <si>
    <t>A21B161D18</t>
  </si>
  <si>
    <t>A21B161D19</t>
  </si>
  <si>
    <t>A21B161D01</t>
  </si>
  <si>
    <t>A21B161D02</t>
  </si>
  <si>
    <t>APP20B161D21</t>
  </si>
  <si>
    <t>A21B161D03</t>
  </si>
  <si>
    <t>A21B161D04</t>
  </si>
  <si>
    <t>A21B161D20</t>
  </si>
  <si>
    <t>APP20B161</t>
  </si>
  <si>
    <t>A21B161D06</t>
  </si>
  <si>
    <t>A21B161D07</t>
  </si>
  <si>
    <t>A21B161D08</t>
  </si>
  <si>
    <t>A21B161D09</t>
  </si>
  <si>
    <t>A21B161D10</t>
  </si>
  <si>
    <t>A21B161D11</t>
  </si>
  <si>
    <t>A21B161D12</t>
  </si>
  <si>
    <t>Floating rate instrument 162</t>
  </si>
  <si>
    <t>4B.363</t>
  </si>
  <si>
    <t>A21B162D13</t>
  </si>
  <si>
    <t>A21B162D14</t>
  </si>
  <si>
    <t>A21B162D15</t>
  </si>
  <si>
    <t>A21B162D16</t>
  </si>
  <si>
    <t>A21B162D17</t>
  </si>
  <si>
    <t>A21B162D18</t>
  </si>
  <si>
    <t>A21B162D19</t>
  </si>
  <si>
    <t>A21B162D01</t>
  </si>
  <si>
    <t>A21B162D02</t>
  </si>
  <si>
    <t>APP20B162D21</t>
  </si>
  <si>
    <t>A21B162D03</t>
  </si>
  <si>
    <t>A21B162D04</t>
  </si>
  <si>
    <t>A21B162D20</t>
  </si>
  <si>
    <t>APP20B162</t>
  </si>
  <si>
    <t>A21B162D06</t>
  </si>
  <si>
    <t>A21B162D07</t>
  </si>
  <si>
    <t>A21B162D08</t>
  </si>
  <si>
    <t>A21B162D09</t>
  </si>
  <si>
    <t>A21B162D10</t>
  </si>
  <si>
    <t>A21B162D11</t>
  </si>
  <si>
    <t>A21B162D12</t>
  </si>
  <si>
    <t>Floating rate instrument 163</t>
  </si>
  <si>
    <t>4B.364</t>
  </si>
  <si>
    <t>A21B163D13</t>
  </si>
  <si>
    <t>A21B163D14</t>
  </si>
  <si>
    <t>A21B163D15</t>
  </si>
  <si>
    <t>A21B163D16</t>
  </si>
  <si>
    <t>A21B163D17</t>
  </si>
  <si>
    <t>A21B163D18</t>
  </si>
  <si>
    <t>A21B163D19</t>
  </si>
  <si>
    <t>A21B163D01</t>
  </si>
  <si>
    <t>A21B163D02</t>
  </si>
  <si>
    <t>APP20B163D21</t>
  </si>
  <si>
    <t>A21B163D03</t>
  </si>
  <si>
    <t>A21B163D04</t>
  </si>
  <si>
    <t>A21B163D20</t>
  </si>
  <si>
    <t>APP20B163</t>
  </si>
  <si>
    <t>A21B163D06</t>
  </si>
  <si>
    <t>A21B163D07</t>
  </si>
  <si>
    <t>A21B163D08</t>
  </si>
  <si>
    <t>A21B163D09</t>
  </si>
  <si>
    <t>A21B163D10</t>
  </si>
  <si>
    <t>A21B163D11</t>
  </si>
  <si>
    <t>A21B163D12</t>
  </si>
  <si>
    <t>Floating rate instrument 164</t>
  </si>
  <si>
    <t>4B.365</t>
  </si>
  <si>
    <t>A21B164D13</t>
  </si>
  <si>
    <t>A21B164D14</t>
  </si>
  <si>
    <t>A21B164D15</t>
  </si>
  <si>
    <t>A21B164D16</t>
  </si>
  <si>
    <t>A21B164D17</t>
  </si>
  <si>
    <t>A21B164D18</t>
  </si>
  <si>
    <t>A21B164D19</t>
  </si>
  <si>
    <t>A21B164D01</t>
  </si>
  <si>
    <t>A21B164D02</t>
  </si>
  <si>
    <t>APP20B164D21</t>
  </si>
  <si>
    <t>A21B164D03</t>
  </si>
  <si>
    <t>A21B164D04</t>
  </si>
  <si>
    <t>A21B164D20</t>
  </si>
  <si>
    <t>APP20B164</t>
  </si>
  <si>
    <t>A21B164D06</t>
  </si>
  <si>
    <t>A21B164D07</t>
  </si>
  <si>
    <t>A21B164D08</t>
  </si>
  <si>
    <t>A21B164D09</t>
  </si>
  <si>
    <t>A21B164D10</t>
  </si>
  <si>
    <t>A21B164D11</t>
  </si>
  <si>
    <t>A21B164D12</t>
  </si>
  <si>
    <t>Floating rate instrument 165</t>
  </si>
  <si>
    <t>4B.366</t>
  </si>
  <si>
    <t>A21B165D13</t>
  </si>
  <si>
    <t>A21B165D14</t>
  </si>
  <si>
    <t>A21B165D15</t>
  </si>
  <si>
    <t>A21B165D16</t>
  </si>
  <si>
    <t>A21B165D17</t>
  </si>
  <si>
    <t>A21B165D18</t>
  </si>
  <si>
    <t>A21B165D19</t>
  </si>
  <si>
    <t>A21B165D01</t>
  </si>
  <si>
    <t>A21B165D02</t>
  </si>
  <si>
    <t>APP20B165D21</t>
  </si>
  <si>
    <t>A21B165D03</t>
  </si>
  <si>
    <t>A21B165D04</t>
  </si>
  <si>
    <t>A21B165D20</t>
  </si>
  <si>
    <t>APP20B165</t>
  </si>
  <si>
    <t>A21B165D06</t>
  </si>
  <si>
    <t>A21B165D07</t>
  </si>
  <si>
    <t>A21B165D08</t>
  </si>
  <si>
    <t>A21B165D09</t>
  </si>
  <si>
    <t>A21B165D10</t>
  </si>
  <si>
    <t>A21B165D11</t>
  </si>
  <si>
    <t>A21B165D12</t>
  </si>
  <si>
    <t>Floating rate instrument 166</t>
  </si>
  <si>
    <t>4B.367</t>
  </si>
  <si>
    <t>A21B166D13</t>
  </si>
  <si>
    <t>A21B166D14</t>
  </si>
  <si>
    <t>A21B166D15</t>
  </si>
  <si>
    <t>A21B166D16</t>
  </si>
  <si>
    <t>A21B166D17</t>
  </si>
  <si>
    <t>A21B166D18</t>
  </si>
  <si>
    <t>A21B166D19</t>
  </si>
  <si>
    <t>A21B166D01</t>
  </si>
  <si>
    <t>A21B166D02</t>
  </si>
  <si>
    <t>APP20B166D21</t>
  </si>
  <si>
    <t>A21B166D03</t>
  </si>
  <si>
    <t>A21B166D04</t>
  </si>
  <si>
    <t>A21B166D20</t>
  </si>
  <si>
    <t>APP20B166</t>
  </si>
  <si>
    <t>A21B166D06</t>
  </si>
  <si>
    <t>A21B166D07</t>
  </si>
  <si>
    <t>A21B166D08</t>
  </si>
  <si>
    <t>A21B166D09</t>
  </si>
  <si>
    <t>A21B166D10</t>
  </si>
  <si>
    <t>A21B166D11</t>
  </si>
  <si>
    <t>A21B166D12</t>
  </si>
  <si>
    <t>Floating rate instrument 167</t>
  </si>
  <si>
    <t>4B.368</t>
  </si>
  <si>
    <t>A21B167D13</t>
  </si>
  <si>
    <t>A21B167D14</t>
  </si>
  <si>
    <t>A21B167D15</t>
  </si>
  <si>
    <t>A21B167D16</t>
  </si>
  <si>
    <t>A21B167D17</t>
  </si>
  <si>
    <t>A21B167D18</t>
  </si>
  <si>
    <t>A21B167D19</t>
  </si>
  <si>
    <t>A21B167D01</t>
  </si>
  <si>
    <t>A21B167D02</t>
  </si>
  <si>
    <t>APP20B167D21</t>
  </si>
  <si>
    <t>A21B167D03</t>
  </si>
  <si>
    <t>A21B167D04</t>
  </si>
  <si>
    <t>A21B167D20</t>
  </si>
  <si>
    <t>APP20B167</t>
  </si>
  <si>
    <t>A21B167D06</t>
  </si>
  <si>
    <t>A21B167D07</t>
  </si>
  <si>
    <t>A21B167D08</t>
  </si>
  <si>
    <t>A21B167D09</t>
  </si>
  <si>
    <t>A21B167D10</t>
  </si>
  <si>
    <t>A21B167D11</t>
  </si>
  <si>
    <t>A21B167D12</t>
  </si>
  <si>
    <t>Floating rate instrument 168</t>
  </si>
  <si>
    <t>4B.369</t>
  </si>
  <si>
    <t>A21B168D13</t>
  </si>
  <si>
    <t>A21B168D14</t>
  </si>
  <si>
    <t>A21B168D15</t>
  </si>
  <si>
    <t>A21B168D16</t>
  </si>
  <si>
    <t>A21B168D17</t>
  </si>
  <si>
    <t>A21B168D18</t>
  </si>
  <si>
    <t>A21B168D19</t>
  </si>
  <si>
    <t>A21B168D01</t>
  </si>
  <si>
    <t>A21B168D02</t>
  </si>
  <si>
    <t>APP20B168D21</t>
  </si>
  <si>
    <t>A21B168D03</t>
  </si>
  <si>
    <t>A21B168D04</t>
  </si>
  <si>
    <t>A21B168D20</t>
  </si>
  <si>
    <t>APP20B168</t>
  </si>
  <si>
    <t>A21B168D06</t>
  </si>
  <si>
    <t>A21B168D07</t>
  </si>
  <si>
    <t>A21B168D08</t>
  </si>
  <si>
    <t>A21B168D09</t>
  </si>
  <si>
    <t>A21B168D10</t>
  </si>
  <si>
    <t>A21B168D11</t>
  </si>
  <si>
    <t>A21B168D12</t>
  </si>
  <si>
    <t>Floating rate instrument 169</t>
  </si>
  <si>
    <t>4B.370</t>
  </si>
  <si>
    <t>A21B169D13</t>
  </si>
  <si>
    <t>A21B169D14</t>
  </si>
  <si>
    <t>A21B169D15</t>
  </si>
  <si>
    <t>A21B169D16</t>
  </si>
  <si>
    <t>A21B169D17</t>
  </si>
  <si>
    <t>A21B169D18</t>
  </si>
  <si>
    <t>A21B169D19</t>
  </si>
  <si>
    <t>A21B169D01</t>
  </si>
  <si>
    <t>A21B169D02</t>
  </si>
  <si>
    <t>APP20B169D21</t>
  </si>
  <si>
    <t>A21B169D03</t>
  </si>
  <si>
    <t>A21B169D04</t>
  </si>
  <si>
    <t>A21B169D20</t>
  </si>
  <si>
    <t>APP20B169</t>
  </si>
  <si>
    <t>A21B169D06</t>
  </si>
  <si>
    <t>A21B169D07</t>
  </si>
  <si>
    <t>A21B169D08</t>
  </si>
  <si>
    <t>A21B169D09</t>
  </si>
  <si>
    <t>A21B169D10</t>
  </si>
  <si>
    <t>A21B169D11</t>
  </si>
  <si>
    <t>A21B169D12</t>
  </si>
  <si>
    <t>Floating rate instrument 170</t>
  </si>
  <si>
    <t>4B.371</t>
  </si>
  <si>
    <t>A21B170D13</t>
  </si>
  <si>
    <t>A21B170D14</t>
  </si>
  <si>
    <t>A21B170D15</t>
  </si>
  <si>
    <t>A21B170D16</t>
  </si>
  <si>
    <t>A21B170D17</t>
  </si>
  <si>
    <t>A21B170D18</t>
  </si>
  <si>
    <t>A21B170D19</t>
  </si>
  <si>
    <t>A21B170D01</t>
  </si>
  <si>
    <t>A21B170D02</t>
  </si>
  <si>
    <t>APP20B170D21</t>
  </si>
  <si>
    <t>A21B170D03</t>
  </si>
  <si>
    <t>A21B170D04</t>
  </si>
  <si>
    <t>A21B170D20</t>
  </si>
  <si>
    <t>APP20B170</t>
  </si>
  <si>
    <t>A21B170D06</t>
  </si>
  <si>
    <t>A21B170D07</t>
  </si>
  <si>
    <t>A21B170D08</t>
  </si>
  <si>
    <t>A21B170D09</t>
  </si>
  <si>
    <t>A21B170D10</t>
  </si>
  <si>
    <t>A21B170D11</t>
  </si>
  <si>
    <t>A21B170D12</t>
  </si>
  <si>
    <t>Floating rate instrument 171</t>
  </si>
  <si>
    <t>4B.372</t>
  </si>
  <si>
    <t>A21B171D13</t>
  </si>
  <si>
    <t>A21B171D14</t>
  </si>
  <si>
    <t>A21B171D15</t>
  </si>
  <si>
    <t>A21B171D16</t>
  </si>
  <si>
    <t>A21B171D17</t>
  </si>
  <si>
    <t>A21B171D18</t>
  </si>
  <si>
    <t>A21B171D19</t>
  </si>
  <si>
    <t>A21B171D01</t>
  </si>
  <si>
    <t>A21B171D02</t>
  </si>
  <si>
    <t>APP20B171D21</t>
  </si>
  <si>
    <t>A21B171D03</t>
  </si>
  <si>
    <t>A21B171D04</t>
  </si>
  <si>
    <t>A21B171D20</t>
  </si>
  <si>
    <t>APP20B171</t>
  </si>
  <si>
    <t>A21B171D06</t>
  </si>
  <si>
    <t>A21B171D07</t>
  </si>
  <si>
    <t>A21B171D08</t>
  </si>
  <si>
    <t>A21B171D09</t>
  </si>
  <si>
    <t>A21B171D10</t>
  </si>
  <si>
    <t>A21B171D11</t>
  </si>
  <si>
    <t>A21B171D12</t>
  </si>
  <si>
    <t>Floating rate instrument 172</t>
  </si>
  <si>
    <t>4B.373</t>
  </si>
  <si>
    <t>A21B172D13</t>
  </si>
  <si>
    <t>A21B172D14</t>
  </si>
  <si>
    <t>A21B172D15</t>
  </si>
  <si>
    <t>A21B172D16</t>
  </si>
  <si>
    <t>A21B172D17</t>
  </si>
  <si>
    <t>A21B172D18</t>
  </si>
  <si>
    <t>A21B172D19</t>
  </si>
  <si>
    <t>A21B172D01</t>
  </si>
  <si>
    <t>A21B172D02</t>
  </si>
  <si>
    <t>APP20B172D21</t>
  </si>
  <si>
    <t>A21B172D03</t>
  </si>
  <si>
    <t>A21B172D04</t>
  </si>
  <si>
    <t>A21B172D20</t>
  </si>
  <si>
    <t>APP20B172</t>
  </si>
  <si>
    <t>A21B172D06</t>
  </si>
  <si>
    <t>A21B172D07</t>
  </si>
  <si>
    <t>A21B172D08</t>
  </si>
  <si>
    <t>A21B172D09</t>
  </si>
  <si>
    <t>A21B172D10</t>
  </si>
  <si>
    <t>A21B172D11</t>
  </si>
  <si>
    <t>A21B172D12</t>
  </si>
  <si>
    <t>Floating rate instrument 173</t>
  </si>
  <si>
    <t>4B.374</t>
  </si>
  <si>
    <t>A21B173D13</t>
  </si>
  <si>
    <t>A21B173D14</t>
  </si>
  <si>
    <t>A21B173D15</t>
  </si>
  <si>
    <t>A21B173D16</t>
  </si>
  <si>
    <t>A21B173D17</t>
  </si>
  <si>
    <t>A21B173D18</t>
  </si>
  <si>
    <t>A21B173D19</t>
  </si>
  <si>
    <t>A21B173D01</t>
  </si>
  <si>
    <t>A21B173D02</t>
  </si>
  <si>
    <t>APP20B173D21</t>
  </si>
  <si>
    <t>A21B173D03</t>
  </si>
  <si>
    <t>A21B173D04</t>
  </si>
  <si>
    <t>A21B173D20</t>
  </si>
  <si>
    <t>APP20B173</t>
  </si>
  <si>
    <t>A21B173D06</t>
  </si>
  <si>
    <t>A21B173D07</t>
  </si>
  <si>
    <t>A21B173D08</t>
  </si>
  <si>
    <t>A21B173D09</t>
  </si>
  <si>
    <t>A21B173D10</t>
  </si>
  <si>
    <t>A21B173D11</t>
  </si>
  <si>
    <t>A21B173D12</t>
  </si>
  <si>
    <t>Floating rate instrument 174</t>
  </si>
  <si>
    <t>4B.375</t>
  </si>
  <si>
    <t>A21B174D13</t>
  </si>
  <si>
    <t>A21B174D14</t>
  </si>
  <si>
    <t>A21B174D15</t>
  </si>
  <si>
    <t>A21B174D16</t>
  </si>
  <si>
    <t>A21B174D17</t>
  </si>
  <si>
    <t>A21B174D18</t>
  </si>
  <si>
    <t>A21B174D19</t>
  </si>
  <si>
    <t>A21B174D01</t>
  </si>
  <si>
    <t>A21B174D02</t>
  </si>
  <si>
    <t>APP20B174D21</t>
  </si>
  <si>
    <t>A21B174D03</t>
  </si>
  <si>
    <t>A21B174D04</t>
  </si>
  <si>
    <t>A21B174D20</t>
  </si>
  <si>
    <t>APP20B174</t>
  </si>
  <si>
    <t>A21B174D06</t>
  </si>
  <si>
    <t>A21B174D07</t>
  </si>
  <si>
    <t>A21B174D08</t>
  </si>
  <si>
    <t>A21B174D09</t>
  </si>
  <si>
    <t>A21B174D10</t>
  </si>
  <si>
    <t>A21B174D11</t>
  </si>
  <si>
    <t>A21B174D12</t>
  </si>
  <si>
    <t>Floating rate instrument 175</t>
  </si>
  <si>
    <t>4B.376</t>
  </si>
  <si>
    <t>A21B175D13</t>
  </si>
  <si>
    <t>A21B175D14</t>
  </si>
  <si>
    <t>A21B175D15</t>
  </si>
  <si>
    <t>A21B175D16</t>
  </si>
  <si>
    <t>A21B175D17</t>
  </si>
  <si>
    <t>A21B175D18</t>
  </si>
  <si>
    <t>A21B175D19</t>
  </si>
  <si>
    <t>A21B175D01</t>
  </si>
  <si>
    <t>A21B175D02</t>
  </si>
  <si>
    <t>APP20B175D21</t>
  </si>
  <si>
    <t>A21B175D03</t>
  </si>
  <si>
    <t>A21B175D04</t>
  </si>
  <si>
    <t>A21B175D20</t>
  </si>
  <si>
    <t>APP20B175</t>
  </si>
  <si>
    <t>A21B175D06</t>
  </si>
  <si>
    <t>A21B175D07</t>
  </si>
  <si>
    <t>A21B175D08</t>
  </si>
  <si>
    <t>A21B175D09</t>
  </si>
  <si>
    <t>A21B175D10</t>
  </si>
  <si>
    <t>A21B175D11</t>
  </si>
  <si>
    <t>A21B175D12</t>
  </si>
  <si>
    <t>Floating rate instrument 176</t>
  </si>
  <si>
    <t>4B.377</t>
  </si>
  <si>
    <t>A21B176D13</t>
  </si>
  <si>
    <t>A21B176D14</t>
  </si>
  <si>
    <t>A21B176D15</t>
  </si>
  <si>
    <t>A21B176D16</t>
  </si>
  <si>
    <t>A21B176D17</t>
  </si>
  <si>
    <t>A21B176D18</t>
  </si>
  <si>
    <t>A21B176D19</t>
  </si>
  <si>
    <t>A21B176D01</t>
  </si>
  <si>
    <t>A21B176D02</t>
  </si>
  <si>
    <t>APP20B176D21</t>
  </si>
  <si>
    <t>A21B176D03</t>
  </si>
  <si>
    <t>A21B176D04</t>
  </si>
  <si>
    <t>A21B176D20</t>
  </si>
  <si>
    <t>APP20B176</t>
  </si>
  <si>
    <t>A21B176D06</t>
  </si>
  <si>
    <t>A21B176D07</t>
  </si>
  <si>
    <t>A21B176D08</t>
  </si>
  <si>
    <t>A21B176D09</t>
  </si>
  <si>
    <t>A21B176D10</t>
  </si>
  <si>
    <t>A21B176D11</t>
  </si>
  <si>
    <t>A21B176D12</t>
  </si>
  <si>
    <t>Floating rate instrument 177</t>
  </si>
  <si>
    <t>4B.378</t>
  </si>
  <si>
    <t>A21B177D13</t>
  </si>
  <si>
    <t>A21B177D14</t>
  </si>
  <si>
    <t>A21B177D15</t>
  </si>
  <si>
    <t>A21B177D16</t>
  </si>
  <si>
    <t>A21B177D17</t>
  </si>
  <si>
    <t>A21B177D18</t>
  </si>
  <si>
    <t>A21B177D19</t>
  </si>
  <si>
    <t>A21B177D01</t>
  </si>
  <si>
    <t>A21B177D02</t>
  </si>
  <si>
    <t>APP20B177D21</t>
  </si>
  <si>
    <t>A21B177D03</t>
  </si>
  <si>
    <t>A21B177D04</t>
  </si>
  <si>
    <t>A21B177D20</t>
  </si>
  <si>
    <t>APP20B177</t>
  </si>
  <si>
    <t>A21B177D06</t>
  </si>
  <si>
    <t>A21B177D07</t>
  </si>
  <si>
    <t>A21B177D08</t>
  </si>
  <si>
    <t>A21B177D09</t>
  </si>
  <si>
    <t>A21B177D10</t>
  </si>
  <si>
    <t>A21B177D11</t>
  </si>
  <si>
    <t>A21B177D12</t>
  </si>
  <si>
    <t>Floating rate instrument 178</t>
  </si>
  <si>
    <t>4B.379</t>
  </si>
  <si>
    <t>A21B178D13</t>
  </si>
  <si>
    <t>A21B178D14</t>
  </si>
  <si>
    <t>A21B178D15</t>
  </si>
  <si>
    <t>A21B178D16</t>
  </si>
  <si>
    <t>A21B178D17</t>
  </si>
  <si>
    <t>A21B178D18</t>
  </si>
  <si>
    <t>A21B178D19</t>
  </si>
  <si>
    <t>A21B178D01</t>
  </si>
  <si>
    <t>A21B178D02</t>
  </si>
  <si>
    <t>APP20B178D21</t>
  </si>
  <si>
    <t>A21B178D03</t>
  </si>
  <si>
    <t>A21B178D04</t>
  </si>
  <si>
    <t>A21B178D20</t>
  </si>
  <si>
    <t>APP20B178</t>
  </si>
  <si>
    <t>A21B178D06</t>
  </si>
  <si>
    <t>A21B178D07</t>
  </si>
  <si>
    <t>A21B178D08</t>
  </si>
  <si>
    <t>A21B178D09</t>
  </si>
  <si>
    <t>A21B178D10</t>
  </si>
  <si>
    <t>A21B178D11</t>
  </si>
  <si>
    <t>A21B178D12</t>
  </si>
  <si>
    <t>Floating rate instrument 179</t>
  </si>
  <si>
    <t>4B.380</t>
  </si>
  <si>
    <t>A21B179D13</t>
  </si>
  <si>
    <t>A21B179D14</t>
  </si>
  <si>
    <t>A21B179D15</t>
  </si>
  <si>
    <t>A21B179D16</t>
  </si>
  <si>
    <t>A21B179D17</t>
  </si>
  <si>
    <t>A21B179D18</t>
  </si>
  <si>
    <t>A21B179D19</t>
  </si>
  <si>
    <t>A21B179D01</t>
  </si>
  <si>
    <t>A21B179D02</t>
  </si>
  <si>
    <t>APP20B179D21</t>
  </si>
  <si>
    <t>A21B179D03</t>
  </si>
  <si>
    <t>A21B179D04</t>
  </si>
  <si>
    <t>A21B179D20</t>
  </si>
  <si>
    <t>APP20B179</t>
  </si>
  <si>
    <t>A21B179D06</t>
  </si>
  <si>
    <t>A21B179D07</t>
  </si>
  <si>
    <t>A21B179D08</t>
  </si>
  <si>
    <t>A21B179D09</t>
  </si>
  <si>
    <t>A21B179D10</t>
  </si>
  <si>
    <t>A21B179D11</t>
  </si>
  <si>
    <t>A21B179D12</t>
  </si>
  <si>
    <t>Floating rate instrument 180</t>
  </si>
  <si>
    <t>4B.381</t>
  </si>
  <si>
    <t>A21B180D13</t>
  </si>
  <si>
    <t>A21B180D14</t>
  </si>
  <si>
    <t>A21B180D15</t>
  </si>
  <si>
    <t>A21B180D16</t>
  </si>
  <si>
    <t>A21B180D17</t>
  </si>
  <si>
    <t>A21B180D18</t>
  </si>
  <si>
    <t>A21B180D19</t>
  </si>
  <si>
    <t>A21B180D01</t>
  </si>
  <si>
    <t>A21B180D02</t>
  </si>
  <si>
    <t>APP20B180D21</t>
  </si>
  <si>
    <t>A21B180D03</t>
  </si>
  <si>
    <t>A21B180D04</t>
  </si>
  <si>
    <t>A21B180D20</t>
  </si>
  <si>
    <t>APP20B180</t>
  </si>
  <si>
    <t>A21B180D06</t>
  </si>
  <si>
    <t>A21B180D07</t>
  </si>
  <si>
    <t>A21B180D08</t>
  </si>
  <si>
    <t>A21B180D09</t>
  </si>
  <si>
    <t>A21B180D10</t>
  </si>
  <si>
    <t>A21B180D11</t>
  </si>
  <si>
    <t>A21B180D12</t>
  </si>
  <si>
    <t>Floating rate instrument 181</t>
  </si>
  <si>
    <t>4B.382</t>
  </si>
  <si>
    <t>A21B181D13</t>
  </si>
  <si>
    <t>A21B181D14</t>
  </si>
  <si>
    <t>A21B181D15</t>
  </si>
  <si>
    <t>A21B181D16</t>
  </si>
  <si>
    <t>A21B181D17</t>
  </si>
  <si>
    <t>A21B181D18</t>
  </si>
  <si>
    <t>A21B181D19</t>
  </si>
  <si>
    <t>A21B181D01</t>
  </si>
  <si>
    <t>A21B181D02</t>
  </si>
  <si>
    <t>APP20B181D21</t>
  </si>
  <si>
    <t>A21B181D03</t>
  </si>
  <si>
    <t>A21B181D04</t>
  </si>
  <si>
    <t>A21B181D20</t>
  </si>
  <si>
    <t>APP20B181</t>
  </si>
  <si>
    <t>A21B181D06</t>
  </si>
  <si>
    <t>A21B181D07</t>
  </si>
  <si>
    <t>A21B181D08</t>
  </si>
  <si>
    <t>A21B181D09</t>
  </si>
  <si>
    <t>A21B181D10</t>
  </si>
  <si>
    <t>A21B181D11</t>
  </si>
  <si>
    <t>A21B181D12</t>
  </si>
  <si>
    <t>Floating rate instrument 182</t>
  </si>
  <si>
    <t>4B.383</t>
  </si>
  <si>
    <t>A21B182D13</t>
  </si>
  <si>
    <t>A21B182D14</t>
  </si>
  <si>
    <t>A21B182D15</t>
  </si>
  <si>
    <t>A21B182D16</t>
  </si>
  <si>
    <t>A21B182D17</t>
  </si>
  <si>
    <t>A21B182D18</t>
  </si>
  <si>
    <t>A21B182D19</t>
  </si>
  <si>
    <t>A21B182D01</t>
  </si>
  <si>
    <t>A21B182D02</t>
  </si>
  <si>
    <t>APP20B182D21</t>
  </si>
  <si>
    <t>A21B182D03</t>
  </si>
  <si>
    <t>A21B182D04</t>
  </si>
  <si>
    <t>A21B182D20</t>
  </si>
  <si>
    <t>APP20B182</t>
  </si>
  <si>
    <t>A21B182D06</t>
  </si>
  <si>
    <t>A21B182D07</t>
  </si>
  <si>
    <t>A21B182D08</t>
  </si>
  <si>
    <t>A21B182D09</t>
  </si>
  <si>
    <t>A21B182D10</t>
  </si>
  <si>
    <t>A21B182D11</t>
  </si>
  <si>
    <t>A21B182D12</t>
  </si>
  <si>
    <t>Floating rate instrument 183</t>
  </si>
  <si>
    <t>4B.384</t>
  </si>
  <si>
    <t>A21B183D13</t>
  </si>
  <si>
    <t>A21B183D14</t>
  </si>
  <si>
    <t>A21B183D15</t>
  </si>
  <si>
    <t>A21B183D16</t>
  </si>
  <si>
    <t>A21B183D17</t>
  </si>
  <si>
    <t>A21B183D18</t>
  </si>
  <si>
    <t>A21B183D19</t>
  </si>
  <si>
    <t>A21B183D01</t>
  </si>
  <si>
    <t>A21B183D02</t>
  </si>
  <si>
    <t>APP20B183D21</t>
  </si>
  <si>
    <t>A21B183D03</t>
  </si>
  <si>
    <t>A21B183D04</t>
  </si>
  <si>
    <t>A21B183D20</t>
  </si>
  <si>
    <t>APP20B183</t>
  </si>
  <si>
    <t>A21B183D06</t>
  </si>
  <si>
    <t>A21B183D07</t>
  </si>
  <si>
    <t>A21B183D08</t>
  </si>
  <si>
    <t>A21B183D09</t>
  </si>
  <si>
    <t>A21B183D10</t>
  </si>
  <si>
    <t>A21B183D11</t>
  </si>
  <si>
    <t>A21B183D12</t>
  </si>
  <si>
    <t>Floating rate instrument 184</t>
  </si>
  <si>
    <t>4B.385</t>
  </si>
  <si>
    <t>A21B184D13</t>
  </si>
  <si>
    <t>A21B184D14</t>
  </si>
  <si>
    <t>A21B184D15</t>
  </si>
  <si>
    <t>A21B184D16</t>
  </si>
  <si>
    <t>A21B184D17</t>
  </si>
  <si>
    <t>A21B184D18</t>
  </si>
  <si>
    <t>A21B184D19</t>
  </si>
  <si>
    <t>A21B184D01</t>
  </si>
  <si>
    <t>A21B184D02</t>
  </si>
  <si>
    <t>APP20B184D21</t>
  </si>
  <si>
    <t>A21B184D03</t>
  </si>
  <si>
    <t>A21B184D04</t>
  </si>
  <si>
    <t>A21B184D20</t>
  </si>
  <si>
    <t>APP20B184</t>
  </si>
  <si>
    <t>A21B184D06</t>
  </si>
  <si>
    <t>A21B184D07</t>
  </si>
  <si>
    <t>A21B184D08</t>
  </si>
  <si>
    <t>A21B184D09</t>
  </si>
  <si>
    <t>A21B184D10</t>
  </si>
  <si>
    <t>A21B184D11</t>
  </si>
  <si>
    <t>A21B184D12</t>
  </si>
  <si>
    <t>Floating rate instrument 185</t>
  </si>
  <si>
    <t>4B.386</t>
  </si>
  <si>
    <t>A21B185D13</t>
  </si>
  <si>
    <t>A21B185D14</t>
  </si>
  <si>
    <t>A21B185D15</t>
  </si>
  <si>
    <t>A21B185D16</t>
  </si>
  <si>
    <t>A21B185D17</t>
  </si>
  <si>
    <t>A21B185D18</t>
  </si>
  <si>
    <t>A21B185D19</t>
  </si>
  <si>
    <t>A21B185D01</t>
  </si>
  <si>
    <t>A21B185D02</t>
  </si>
  <si>
    <t>APP20B185D21</t>
  </si>
  <si>
    <t>A21B185D03</t>
  </si>
  <si>
    <t>A21B185D04</t>
  </si>
  <si>
    <t>A21B185D20</t>
  </si>
  <si>
    <t>APP20B185</t>
  </si>
  <si>
    <t>A21B185D06</t>
  </si>
  <si>
    <t>A21B185D07</t>
  </si>
  <si>
    <t>A21B185D08</t>
  </si>
  <si>
    <t>A21B185D09</t>
  </si>
  <si>
    <t>A21B185D10</t>
  </si>
  <si>
    <t>A21B185D11</t>
  </si>
  <si>
    <t>A21B185D12</t>
  </si>
  <si>
    <t>Floating rate instrument 186</t>
  </si>
  <si>
    <t>4B.387</t>
  </si>
  <si>
    <t>A21B186D13</t>
  </si>
  <si>
    <t>A21B186D14</t>
  </si>
  <si>
    <t>A21B186D15</t>
  </si>
  <si>
    <t>A21B186D16</t>
  </si>
  <si>
    <t>A21B186D17</t>
  </si>
  <si>
    <t>A21B186D18</t>
  </si>
  <si>
    <t>A21B186D19</t>
  </si>
  <si>
    <t>A21B186D01</t>
  </si>
  <si>
    <t>A21B186D02</t>
  </si>
  <si>
    <t>APP20B186D21</t>
  </si>
  <si>
    <t>A21B186D03</t>
  </si>
  <si>
    <t>A21B186D04</t>
  </si>
  <si>
    <t>A21B186D20</t>
  </si>
  <si>
    <t>APP20B186</t>
  </si>
  <si>
    <t>A21B186D06</t>
  </si>
  <si>
    <t>A21B186D07</t>
  </si>
  <si>
    <t>A21B186D08</t>
  </si>
  <si>
    <t>A21B186D09</t>
  </si>
  <si>
    <t>A21B186D10</t>
  </si>
  <si>
    <t>A21B186D11</t>
  </si>
  <si>
    <t>A21B186D12</t>
  </si>
  <si>
    <t>Floating rate instrument 187</t>
  </si>
  <si>
    <t>4B.388</t>
  </si>
  <si>
    <t>A21B187D13</t>
  </si>
  <si>
    <t>A21B187D14</t>
  </si>
  <si>
    <t>A21B187D15</t>
  </si>
  <si>
    <t>A21B187D16</t>
  </si>
  <si>
    <t>A21B187D17</t>
  </si>
  <si>
    <t>A21B187D18</t>
  </si>
  <si>
    <t>A21B187D19</t>
  </si>
  <si>
    <t>A21B187D01</t>
  </si>
  <si>
    <t>A21B187D02</t>
  </si>
  <si>
    <t>APP20B187D21</t>
  </si>
  <si>
    <t>A21B187D03</t>
  </si>
  <si>
    <t>A21B187D04</t>
  </si>
  <si>
    <t>A21B187D20</t>
  </si>
  <si>
    <t>APP20B187</t>
  </si>
  <si>
    <t>A21B187D06</t>
  </si>
  <si>
    <t>A21B187D07</t>
  </si>
  <si>
    <t>A21B187D08</t>
  </si>
  <si>
    <t>A21B187D09</t>
  </si>
  <si>
    <t>A21B187D10</t>
  </si>
  <si>
    <t>A21B187D11</t>
  </si>
  <si>
    <t>A21B187D12</t>
  </si>
  <si>
    <t>Floating rate instrument 188</t>
  </si>
  <si>
    <t>4B.389</t>
  </si>
  <si>
    <t>A21B188D13</t>
  </si>
  <si>
    <t>A21B188D14</t>
  </si>
  <si>
    <t>A21B188D15</t>
  </si>
  <si>
    <t>A21B188D16</t>
  </si>
  <si>
    <t>A21B188D17</t>
  </si>
  <si>
    <t>A21B188D18</t>
  </si>
  <si>
    <t>A21B188D19</t>
  </si>
  <si>
    <t>A21B188D01</t>
  </si>
  <si>
    <t>A21B188D02</t>
  </si>
  <si>
    <t>APP20B188D21</t>
  </si>
  <si>
    <t>A21B188D03</t>
  </si>
  <si>
    <t>A21B188D04</t>
  </si>
  <si>
    <t>A21B188D20</t>
  </si>
  <si>
    <t>APP20B188</t>
  </si>
  <si>
    <t>A21B188D06</t>
  </si>
  <si>
    <t>A21B188D07</t>
  </si>
  <si>
    <t>A21B188D08</t>
  </si>
  <si>
    <t>A21B188D09</t>
  </si>
  <si>
    <t>A21B188D10</t>
  </si>
  <si>
    <t>A21B188D11</t>
  </si>
  <si>
    <t>A21B188D12</t>
  </si>
  <si>
    <t>Floating rate instrument 189</t>
  </si>
  <si>
    <t>4B.390</t>
  </si>
  <si>
    <t>A21B189D13</t>
  </si>
  <si>
    <t>A21B189D14</t>
  </si>
  <si>
    <t>A21B189D15</t>
  </si>
  <si>
    <t>A21B189D16</t>
  </si>
  <si>
    <t>A21B189D17</t>
  </si>
  <si>
    <t>A21B189D18</t>
  </si>
  <si>
    <t>A21B189D19</t>
  </si>
  <si>
    <t>A21B189D01</t>
  </si>
  <si>
    <t>A21B189D02</t>
  </si>
  <si>
    <t>APP20B189D21</t>
  </si>
  <si>
    <t>A21B189D03</t>
  </si>
  <si>
    <t>A21B189D04</t>
  </si>
  <si>
    <t>A21B189D20</t>
  </si>
  <si>
    <t>APP20B189</t>
  </si>
  <si>
    <t>A21B189D06</t>
  </si>
  <si>
    <t>A21B189D07</t>
  </si>
  <si>
    <t>A21B189D08</t>
  </si>
  <si>
    <t>A21B189D09</t>
  </si>
  <si>
    <t>A21B189D10</t>
  </si>
  <si>
    <t>A21B189D11</t>
  </si>
  <si>
    <t>A21B189D12</t>
  </si>
  <si>
    <t>Floating rate instrument 190</t>
  </si>
  <si>
    <t>4B.391</t>
  </si>
  <si>
    <t>A21B190D13</t>
  </si>
  <si>
    <t>A21B190D14</t>
  </si>
  <si>
    <t>A21B190D15</t>
  </si>
  <si>
    <t>A21B190D16</t>
  </si>
  <si>
    <t>A21B190D17</t>
  </si>
  <si>
    <t>A21B190D18</t>
  </si>
  <si>
    <t>A21B190D19</t>
  </si>
  <si>
    <t>A21B190D01</t>
  </si>
  <si>
    <t>A21B190D02</t>
  </si>
  <si>
    <t>APP20B190D21</t>
  </si>
  <si>
    <t>A21B190D03</t>
  </si>
  <si>
    <t>A21B190D04</t>
  </si>
  <si>
    <t>A21B190D20</t>
  </si>
  <si>
    <t>APP20B190</t>
  </si>
  <si>
    <t>A21B190D06</t>
  </si>
  <si>
    <t>A21B190D07</t>
  </si>
  <si>
    <t>A21B190D08</t>
  </si>
  <si>
    <t>A21B190D09</t>
  </si>
  <si>
    <t>A21B190D10</t>
  </si>
  <si>
    <t>A21B190D11</t>
  </si>
  <si>
    <t>A21B190D12</t>
  </si>
  <si>
    <t>Floating rate instrument 191</t>
  </si>
  <si>
    <t>4B.392</t>
  </si>
  <si>
    <t>A21B191D13</t>
  </si>
  <si>
    <t>A21B191D14</t>
  </si>
  <si>
    <t>A21B191D15</t>
  </si>
  <si>
    <t>A21B191D16</t>
  </si>
  <si>
    <t>A21B191D17</t>
  </si>
  <si>
    <t>A21B191D18</t>
  </si>
  <si>
    <t>A21B191D19</t>
  </si>
  <si>
    <t>A21B191D01</t>
  </si>
  <si>
    <t>A21B191D02</t>
  </si>
  <si>
    <t>APP20B191D21</t>
  </si>
  <si>
    <t>A21B191D03</t>
  </si>
  <si>
    <t>A21B191D04</t>
  </si>
  <si>
    <t>A21B191D20</t>
  </si>
  <si>
    <t>APP20B191</t>
  </si>
  <si>
    <t>A21B191D06</t>
  </si>
  <si>
    <t>A21B191D07</t>
  </si>
  <si>
    <t>A21B191D08</t>
  </si>
  <si>
    <t>A21B191D09</t>
  </si>
  <si>
    <t>A21B191D10</t>
  </si>
  <si>
    <t>A21B191D11</t>
  </si>
  <si>
    <t>A21B191D12</t>
  </si>
  <si>
    <t>Floating rate instrument 192</t>
  </si>
  <si>
    <t>4B.393</t>
  </si>
  <si>
    <t>A21B192D13</t>
  </si>
  <si>
    <t>A21B192D14</t>
  </si>
  <si>
    <t>A21B192D15</t>
  </si>
  <si>
    <t>A21B192D16</t>
  </si>
  <si>
    <t>A21B192D17</t>
  </si>
  <si>
    <t>A21B192D18</t>
  </si>
  <si>
    <t>A21B192D19</t>
  </si>
  <si>
    <t>A21B192D01</t>
  </si>
  <si>
    <t>A21B192D02</t>
  </si>
  <si>
    <t>APP20B192D21</t>
  </si>
  <si>
    <t>A21B192D03</t>
  </si>
  <si>
    <t>A21B192D04</t>
  </si>
  <si>
    <t>A21B192D20</t>
  </si>
  <si>
    <t>APP20B192</t>
  </si>
  <si>
    <t>A21B192D06</t>
  </si>
  <si>
    <t>A21B192D07</t>
  </si>
  <si>
    <t>A21B192D08</t>
  </si>
  <si>
    <t>A21B192D09</t>
  </si>
  <si>
    <t>A21B192D10</t>
  </si>
  <si>
    <t>A21B192D11</t>
  </si>
  <si>
    <t>A21B192D12</t>
  </si>
  <si>
    <t>Floating rate instrument 193</t>
  </si>
  <si>
    <t>4B.394</t>
  </si>
  <si>
    <t>A21B193D13</t>
  </si>
  <si>
    <t>A21B193D14</t>
  </si>
  <si>
    <t>A21B193D15</t>
  </si>
  <si>
    <t>A21B193D16</t>
  </si>
  <si>
    <t>A21B193D17</t>
  </si>
  <si>
    <t>A21B193D18</t>
  </si>
  <si>
    <t>A21B193D19</t>
  </si>
  <si>
    <t>A21B193D01</t>
  </si>
  <si>
    <t>A21B193D02</t>
  </si>
  <si>
    <t>APP20B193D21</t>
  </si>
  <si>
    <t>A21B193D03</t>
  </si>
  <si>
    <t>A21B193D04</t>
  </si>
  <si>
    <t>A21B193D20</t>
  </si>
  <si>
    <t>APP20B193</t>
  </si>
  <si>
    <t>A21B193D06</t>
  </si>
  <si>
    <t>A21B193D07</t>
  </si>
  <si>
    <t>A21B193D08</t>
  </si>
  <si>
    <t>A21B193D09</t>
  </si>
  <si>
    <t>A21B193D10</t>
  </si>
  <si>
    <t>A21B193D11</t>
  </si>
  <si>
    <t>A21B193D12</t>
  </si>
  <si>
    <t>Floating rate instrument 194</t>
  </si>
  <si>
    <t>4B.395</t>
  </si>
  <si>
    <t>A21B194D13</t>
  </si>
  <si>
    <t>A21B194D14</t>
  </si>
  <si>
    <t>A21B194D15</t>
  </si>
  <si>
    <t>A21B194D16</t>
  </si>
  <si>
    <t>A21B194D17</t>
  </si>
  <si>
    <t>A21B194D18</t>
  </si>
  <si>
    <t>A21B194D19</t>
  </si>
  <si>
    <t>A21B194D01</t>
  </si>
  <si>
    <t>A21B194D02</t>
  </si>
  <si>
    <t>APP20B194D21</t>
  </si>
  <si>
    <t>A21B194D03</t>
  </si>
  <si>
    <t>A21B194D04</t>
  </si>
  <si>
    <t>A21B194D20</t>
  </si>
  <si>
    <t>APP20B194</t>
  </si>
  <si>
    <t>A21B194D06</t>
  </si>
  <si>
    <t>A21B194D07</t>
  </si>
  <si>
    <t>A21B194D08</t>
  </si>
  <si>
    <t>A21B194D09</t>
  </si>
  <si>
    <t>A21B194D10</t>
  </si>
  <si>
    <t>A21B194D11</t>
  </si>
  <si>
    <t>A21B194D12</t>
  </si>
  <si>
    <t>Floating rate instrument 195</t>
  </si>
  <si>
    <t>4B.396</t>
  </si>
  <si>
    <t>A21B195D13</t>
  </si>
  <si>
    <t>A21B195D14</t>
  </si>
  <si>
    <t>A21B195D15</t>
  </si>
  <si>
    <t>A21B195D16</t>
  </si>
  <si>
    <t>A21B195D17</t>
  </si>
  <si>
    <t>A21B195D18</t>
  </si>
  <si>
    <t>A21B195D19</t>
  </si>
  <si>
    <t>A21B195D01</t>
  </si>
  <si>
    <t>A21B195D02</t>
  </si>
  <si>
    <t>APP20B195D21</t>
  </si>
  <si>
    <t>A21B195D03</t>
  </si>
  <si>
    <t>A21B195D04</t>
  </si>
  <si>
    <t>A21B195D20</t>
  </si>
  <si>
    <t>APP20B195</t>
  </si>
  <si>
    <t>A21B195D06</t>
  </si>
  <si>
    <t>A21B195D07</t>
  </si>
  <si>
    <t>A21B195D08</t>
  </si>
  <si>
    <t>A21B195D09</t>
  </si>
  <si>
    <t>A21B195D10</t>
  </si>
  <si>
    <t>A21B195D11</t>
  </si>
  <si>
    <t>A21B195D12</t>
  </si>
  <si>
    <t>Floating rate instrument 196</t>
  </si>
  <si>
    <t>4B.397</t>
  </si>
  <si>
    <t>A21B196D13</t>
  </si>
  <si>
    <t>A21B196D14</t>
  </si>
  <si>
    <t>A21B196D15</t>
  </si>
  <si>
    <t>A21B196D16</t>
  </si>
  <si>
    <t>A21B196D17</t>
  </si>
  <si>
    <t>A21B196D18</t>
  </si>
  <si>
    <t>A21B196D19</t>
  </si>
  <si>
    <t>A21B196D01</t>
  </si>
  <si>
    <t>A21B196D02</t>
  </si>
  <si>
    <t>APP20B196D21</t>
  </si>
  <si>
    <t>A21B196D03</t>
  </si>
  <si>
    <t>A21B196D04</t>
  </si>
  <si>
    <t>A21B196D20</t>
  </si>
  <si>
    <t>APP20B196</t>
  </si>
  <si>
    <t>A21B196D06</t>
  </si>
  <si>
    <t>A21B196D07</t>
  </si>
  <si>
    <t>A21B196D08</t>
  </si>
  <si>
    <t>A21B196D09</t>
  </si>
  <si>
    <t>A21B196D10</t>
  </si>
  <si>
    <t>A21B196D11</t>
  </si>
  <si>
    <t>A21B196D12</t>
  </si>
  <si>
    <t>Floating rate instrument 197</t>
  </si>
  <si>
    <t>4B.398</t>
  </si>
  <si>
    <t>A21B197D13</t>
  </si>
  <si>
    <t>A21B197D14</t>
  </si>
  <si>
    <t>A21B197D15</t>
  </si>
  <si>
    <t>A21B197D16</t>
  </si>
  <si>
    <t>A21B197D17</t>
  </si>
  <si>
    <t>A21B197D18</t>
  </si>
  <si>
    <t>A21B197D19</t>
  </si>
  <si>
    <t>A21B197D01</t>
  </si>
  <si>
    <t>A21B197D02</t>
  </si>
  <si>
    <t>APP20B197D21</t>
  </si>
  <si>
    <t>A21B197D03</t>
  </si>
  <si>
    <t>A21B197D04</t>
  </si>
  <si>
    <t>A21B197D20</t>
  </si>
  <si>
    <t>APP20B197</t>
  </si>
  <si>
    <t>A21B197D06</t>
  </si>
  <si>
    <t>A21B197D07</t>
  </si>
  <si>
    <t>A21B197D08</t>
  </si>
  <si>
    <t>A21B197D09</t>
  </si>
  <si>
    <t>A21B197D10</t>
  </si>
  <si>
    <t>A21B197D11</t>
  </si>
  <si>
    <t>A21B197D12</t>
  </si>
  <si>
    <t>Floating rate instrument 198</t>
  </si>
  <si>
    <t>4B.399</t>
  </si>
  <si>
    <t>A21B198D13</t>
  </si>
  <si>
    <t>A21B198D14</t>
  </si>
  <si>
    <t>A21B198D15</t>
  </si>
  <si>
    <t>A21B198D16</t>
  </si>
  <si>
    <t>A21B198D17</t>
  </si>
  <si>
    <t>A21B198D18</t>
  </si>
  <si>
    <t>A21B198D19</t>
  </si>
  <si>
    <t>A21B198D01</t>
  </si>
  <si>
    <t>A21B198D02</t>
  </si>
  <si>
    <t>APP20B198D21</t>
  </si>
  <si>
    <t>A21B198D03</t>
  </si>
  <si>
    <t>A21B198D04</t>
  </si>
  <si>
    <t>A21B198D20</t>
  </si>
  <si>
    <t>APP20B198</t>
  </si>
  <si>
    <t>A21B198D06</t>
  </si>
  <si>
    <t>A21B198D07</t>
  </si>
  <si>
    <t>A21B198D08</t>
  </si>
  <si>
    <t>A21B198D09</t>
  </si>
  <si>
    <t>A21B198D10</t>
  </si>
  <si>
    <t>A21B198D11</t>
  </si>
  <si>
    <t>A21B198D12</t>
  </si>
  <si>
    <t>Floating rate instrument 199</t>
  </si>
  <si>
    <t>4B.400</t>
  </si>
  <si>
    <t>A21B199D13</t>
  </si>
  <si>
    <t>A21B199D14</t>
  </si>
  <si>
    <t>A21B199D15</t>
  </si>
  <si>
    <t>A21B199D16</t>
  </si>
  <si>
    <t>A21B199D17</t>
  </si>
  <si>
    <t>A21B199D18</t>
  </si>
  <si>
    <t>A21B199D19</t>
  </si>
  <si>
    <t>A21B199D01</t>
  </si>
  <si>
    <t>A21B199D02</t>
  </si>
  <si>
    <t>APP20B199D21</t>
  </si>
  <si>
    <t>A21B199D03</t>
  </si>
  <si>
    <t>A21B199D04</t>
  </si>
  <si>
    <t>A21B199D20</t>
  </si>
  <si>
    <t>APP20B199</t>
  </si>
  <si>
    <t>A21B199D06</t>
  </si>
  <si>
    <t>A21B199D07</t>
  </si>
  <si>
    <t>A21B199D08</t>
  </si>
  <si>
    <t>A21B199D09</t>
  </si>
  <si>
    <t>A21B199D10</t>
  </si>
  <si>
    <t>A21B199D11</t>
  </si>
  <si>
    <t>A21B199D12</t>
  </si>
  <si>
    <t>Floating rate instrument 200</t>
  </si>
  <si>
    <t>4B.401</t>
  </si>
  <si>
    <t>A21B200D13</t>
  </si>
  <si>
    <t>A21B200D14</t>
  </si>
  <si>
    <t>A21B200D15</t>
  </si>
  <si>
    <t>A21B200D16</t>
  </si>
  <si>
    <t>A21B200D17</t>
  </si>
  <si>
    <t>A21B200D18</t>
  </si>
  <si>
    <t>A21B200D19</t>
  </si>
  <si>
    <t>A21B200D01</t>
  </si>
  <si>
    <t>A21B200D02</t>
  </si>
  <si>
    <t>APP20B200D21</t>
  </si>
  <si>
    <t>A21B200D03</t>
  </si>
  <si>
    <t>A21B200D04</t>
  </si>
  <si>
    <t>A21B200D20</t>
  </si>
  <si>
    <t>A21B200D05</t>
  </si>
  <si>
    <t>A21B200D06</t>
  </si>
  <si>
    <t>A21B200D07</t>
  </si>
  <si>
    <t>A21B200D08</t>
  </si>
  <si>
    <t>A21B200D09</t>
  </si>
  <si>
    <t>A21B200D10</t>
  </si>
  <si>
    <t>A21B200D11</t>
  </si>
  <si>
    <t>A21B200D12</t>
  </si>
  <si>
    <t xml:space="preserve">Totals for floating rate instruments </t>
  </si>
  <si>
    <t>4B.402</t>
  </si>
  <si>
    <t>A21B0002</t>
  </si>
  <si>
    <t>APP20B0021</t>
  </si>
  <si>
    <t>A21B0003</t>
  </si>
  <si>
    <t>A21B0008</t>
  </si>
  <si>
    <t>A21B0009</t>
  </si>
  <si>
    <t>A21B0010</t>
  </si>
  <si>
    <t>A21B0011</t>
  </si>
  <si>
    <t>A21B0012</t>
  </si>
  <si>
    <t>RPI linked instruments</t>
  </si>
  <si>
    <t>C</t>
  </si>
  <si>
    <t>4B.403</t>
  </si>
  <si>
    <t>A21C01D13</t>
  </si>
  <si>
    <t>A21C01D14</t>
  </si>
  <si>
    <t>A21C01D15</t>
  </si>
  <si>
    <t>A21C01D16</t>
  </si>
  <si>
    <t>A21C01D17</t>
  </si>
  <si>
    <t>A21C01D18</t>
  </si>
  <si>
    <t>A21C01D19</t>
  </si>
  <si>
    <t>A21C01D01</t>
  </si>
  <si>
    <t>A21C01D02</t>
  </si>
  <si>
    <t>APP20C01D21</t>
  </si>
  <si>
    <t>A21C01D03</t>
  </si>
  <si>
    <t>A21C01D04</t>
  </si>
  <si>
    <t>A21C01D07</t>
  </si>
  <si>
    <t>A21C01D08</t>
  </si>
  <si>
    <t>A21C01D09</t>
  </si>
  <si>
    <t>A21C01D10</t>
  </si>
  <si>
    <t>A21C01D11</t>
  </si>
  <si>
    <t>A21C01D12</t>
  </si>
  <si>
    <t>£15 million 1.37% index-linked private placements 2022</t>
  </si>
  <si>
    <t>GB00B6TRH025</t>
  </si>
  <si>
    <t>4B.404</t>
  </si>
  <si>
    <t>A21C02D13</t>
  </si>
  <si>
    <t>A21C02D14</t>
  </si>
  <si>
    <t>A21C02D15</t>
  </si>
  <si>
    <t>A21C02D16</t>
  </si>
  <si>
    <t>A21C02D17</t>
  </si>
  <si>
    <t>A21C02D18</t>
  </si>
  <si>
    <t>A21C02D19</t>
  </si>
  <si>
    <t>A21C02D01</t>
  </si>
  <si>
    <t>A21C02D02</t>
  </si>
  <si>
    <t>APP20C02D21</t>
  </si>
  <si>
    <t>A21C02D03</t>
  </si>
  <si>
    <t>A21C02D04</t>
  </si>
  <si>
    <t>A21C02D07</t>
  </si>
  <si>
    <t>A21C02D08</t>
  </si>
  <si>
    <t>A21C02D09</t>
  </si>
  <si>
    <t>A21C02D10</t>
  </si>
  <si>
    <t>A21C02D11</t>
  </si>
  <si>
    <t>A21C02D12</t>
  </si>
  <si>
    <t>£75 million 3.666% index-linked 2024</t>
  </si>
  <si>
    <t>XS0151950887</t>
  </si>
  <si>
    <t>4B.405</t>
  </si>
  <si>
    <t>A21C03D13</t>
  </si>
  <si>
    <t>A21C03D14</t>
  </si>
  <si>
    <t>A21C03D15</t>
  </si>
  <si>
    <t>A21C03D16</t>
  </si>
  <si>
    <t>A21C03D17</t>
  </si>
  <si>
    <t>A21C03D18</t>
  </si>
  <si>
    <t>A21C03D19</t>
  </si>
  <si>
    <t>A21C03D01</t>
  </si>
  <si>
    <t>A21C03D02</t>
  </si>
  <si>
    <t>APP20C03D21</t>
  </si>
  <si>
    <t>A21C03D03</t>
  </si>
  <si>
    <t>A21C03D04</t>
  </si>
  <si>
    <t>A21C03D07</t>
  </si>
  <si>
    <t>A21C03D08</t>
  </si>
  <si>
    <t>A21C03D09</t>
  </si>
  <si>
    <t>A21C03D10</t>
  </si>
  <si>
    <t>A21C03D11</t>
  </si>
  <si>
    <t>A21C03D12</t>
  </si>
  <si>
    <t>4B.406</t>
  </si>
  <si>
    <t>A21C04D13</t>
  </si>
  <si>
    <t>A21C04D14</t>
  </si>
  <si>
    <t>A21C04D15</t>
  </si>
  <si>
    <t>A21C04D16</t>
  </si>
  <si>
    <t>A21C04D17</t>
  </si>
  <si>
    <t>A21C04D18</t>
  </si>
  <si>
    <t>A21C04D19</t>
  </si>
  <si>
    <t>A21C04D01</t>
  </si>
  <si>
    <t>A21C04D02</t>
  </si>
  <si>
    <t>APP20C04D21</t>
  </si>
  <si>
    <t>A21C04D03</t>
  </si>
  <si>
    <t>A21C04D04</t>
  </si>
  <si>
    <t>A21C04D07</t>
  </si>
  <si>
    <t>A21C04D08</t>
  </si>
  <si>
    <t>A21C04D09</t>
  </si>
  <si>
    <t>A21C04D10</t>
  </si>
  <si>
    <t>A21C04D11</t>
  </si>
  <si>
    <t>A21C04D12</t>
  </si>
  <si>
    <t>EIB £75 million 0.53% index-linked term facility 2027</t>
  </si>
  <si>
    <t>Amortising debt</t>
  </si>
  <si>
    <t>4B.407</t>
  </si>
  <si>
    <t>A21C05D13</t>
  </si>
  <si>
    <t>A21C05D14</t>
  </si>
  <si>
    <t>A21C05D15</t>
  </si>
  <si>
    <t>A21C05D16</t>
  </si>
  <si>
    <t>A21C05D17</t>
  </si>
  <si>
    <t>A21C05D18</t>
  </si>
  <si>
    <t>A21C05D19</t>
  </si>
  <si>
    <t>A21C05D01</t>
  </si>
  <si>
    <t>A21C05D02</t>
  </si>
  <si>
    <t>APP20C05D21</t>
  </si>
  <si>
    <t>A21C05D03</t>
  </si>
  <si>
    <t>A21C05D04</t>
  </si>
  <si>
    <t>A21C05D07</t>
  </si>
  <si>
    <t>A21C05D08</t>
  </si>
  <si>
    <t>A21C05D09</t>
  </si>
  <si>
    <t>A21C05D10</t>
  </si>
  <si>
    <t>A21C05D11</t>
  </si>
  <si>
    <t>A21C05D12</t>
  </si>
  <si>
    <t>EIB £75 million 0.79% index-linked term facility 2027</t>
  </si>
  <si>
    <t>4B.408</t>
  </si>
  <si>
    <t>A21C06D13</t>
  </si>
  <si>
    <t>A21C06D14</t>
  </si>
  <si>
    <t>A21C06D15</t>
  </si>
  <si>
    <t>A21C06D16</t>
  </si>
  <si>
    <t>A21C06D17</t>
  </si>
  <si>
    <t>A21C06D18</t>
  </si>
  <si>
    <t>A21C06D19</t>
  </si>
  <si>
    <t>A21C06D01</t>
  </si>
  <si>
    <t>A21C06D02</t>
  </si>
  <si>
    <t>APP20C06D21</t>
  </si>
  <si>
    <t>A21C06D03</t>
  </si>
  <si>
    <t>A21C06D04</t>
  </si>
  <si>
    <t>A21C06D07</t>
  </si>
  <si>
    <t>A21C06D08</t>
  </si>
  <si>
    <t>A21C06D09</t>
  </si>
  <si>
    <t>A21C06D10</t>
  </si>
  <si>
    <t>A21C06D11</t>
  </si>
  <si>
    <t>A21C06D12</t>
  </si>
  <si>
    <t>£250 million 4.5% fixed rate 2027</t>
  </si>
  <si>
    <t>XS0764876693</t>
  </si>
  <si>
    <t>4B.409</t>
  </si>
  <si>
    <t>A21C07D13</t>
  </si>
  <si>
    <t>A21C07D14</t>
  </si>
  <si>
    <t>A21C07D15</t>
  </si>
  <si>
    <t>A21C07D16</t>
  </si>
  <si>
    <t>A21C07D17</t>
  </si>
  <si>
    <t>A21C07D18</t>
  </si>
  <si>
    <t>A21C07D19</t>
  </si>
  <si>
    <t>A21C07D01</t>
  </si>
  <si>
    <t>A21C07D02</t>
  </si>
  <si>
    <t>APP20C07D21</t>
  </si>
  <si>
    <t>A21C07D03</t>
  </si>
  <si>
    <t>A21C07D04</t>
  </si>
  <si>
    <t>A21C07D07</t>
  </si>
  <si>
    <t>A21C07D08</t>
  </si>
  <si>
    <t>A21C07D09</t>
  </si>
  <si>
    <t>A21C07D10</t>
  </si>
  <si>
    <t>A21C07D11</t>
  </si>
  <si>
    <t>A21C07D12</t>
  </si>
  <si>
    <t>EIB £150 million 0% index-linked term facility 2028</t>
  </si>
  <si>
    <t>4B.410</t>
  </si>
  <si>
    <t>A21C08D13</t>
  </si>
  <si>
    <t>A21C08D14</t>
  </si>
  <si>
    <t>A21C08D15</t>
  </si>
  <si>
    <t>A21C08D16</t>
  </si>
  <si>
    <t>A21C08D17</t>
  </si>
  <si>
    <t>A21C08D18</t>
  </si>
  <si>
    <t>A21C08D19</t>
  </si>
  <si>
    <t>A21C08D01</t>
  </si>
  <si>
    <t>A21C08D02</t>
  </si>
  <si>
    <t>APP20C08D21</t>
  </si>
  <si>
    <t>A21C08D03</t>
  </si>
  <si>
    <t>A21C08D04</t>
  </si>
  <si>
    <t>A21C08D07</t>
  </si>
  <si>
    <t>A21C08D08</t>
  </si>
  <si>
    <t>A21C08D09</t>
  </si>
  <si>
    <t>A21C08D10</t>
  </si>
  <si>
    <t>A21C08D11</t>
  </si>
  <si>
    <t>A21C08D12</t>
  </si>
  <si>
    <t>4B.411</t>
  </si>
  <si>
    <t>A21C09D13</t>
  </si>
  <si>
    <t>A21C09D14</t>
  </si>
  <si>
    <t>A21C09D15</t>
  </si>
  <si>
    <t>A21C09D16</t>
  </si>
  <si>
    <t>A21C09D17</t>
  </si>
  <si>
    <t>A21C09D18</t>
  </si>
  <si>
    <t>A21C09D19</t>
  </si>
  <si>
    <t>A21C09D01</t>
  </si>
  <si>
    <t>A21C09D02</t>
  </si>
  <si>
    <t>APP20C09D21</t>
  </si>
  <si>
    <t>A21C09D03</t>
  </si>
  <si>
    <t>A21C09D04</t>
  </si>
  <si>
    <t>A21C09D07</t>
  </si>
  <si>
    <t>A21C09D08</t>
  </si>
  <si>
    <t>A21C09D09</t>
  </si>
  <si>
    <t>A21C09D10</t>
  </si>
  <si>
    <t>A21C09D11</t>
  </si>
  <si>
    <t>A21C09D12</t>
  </si>
  <si>
    <t>EIB Tranche 3 £60 million 0.01% 2030</t>
  </si>
  <si>
    <t>4B.412</t>
  </si>
  <si>
    <t>A21C10D13</t>
  </si>
  <si>
    <t>A21C10D14</t>
  </si>
  <si>
    <t>A21C10D15</t>
  </si>
  <si>
    <t>A21C10D16</t>
  </si>
  <si>
    <t>A21C10D17</t>
  </si>
  <si>
    <t>A21C10D18</t>
  </si>
  <si>
    <t>A21C10D19</t>
  </si>
  <si>
    <t>A21C10D01</t>
  </si>
  <si>
    <t>A21C10D02</t>
  </si>
  <si>
    <t>APP20C10D21</t>
  </si>
  <si>
    <t>A21C10D03</t>
  </si>
  <si>
    <t>A21C10D04</t>
  </si>
  <si>
    <t>A21C10D07</t>
  </si>
  <si>
    <t>A21C10D08</t>
  </si>
  <si>
    <t>A21C10D09</t>
  </si>
  <si>
    <t>A21C10D10</t>
  </si>
  <si>
    <t>A21C10D11</t>
  </si>
  <si>
    <t>A21C10D12</t>
  </si>
  <si>
    <t>EIB £65 million 0.41% index-linked term facility 2029</t>
  </si>
  <si>
    <t>4B.413</t>
  </si>
  <si>
    <t>A21C11D13</t>
  </si>
  <si>
    <t>A21C11D14</t>
  </si>
  <si>
    <t>A21C11D15</t>
  </si>
  <si>
    <t>A21C11D16</t>
  </si>
  <si>
    <t>A21C11D17</t>
  </si>
  <si>
    <t>A21C11D18</t>
  </si>
  <si>
    <t>A21C11D19</t>
  </si>
  <si>
    <t>A21C11D01</t>
  </si>
  <si>
    <t>A21C11D02</t>
  </si>
  <si>
    <t>APP20C11D21</t>
  </si>
  <si>
    <t>A21C11D03</t>
  </si>
  <si>
    <t>A21C11D04</t>
  </si>
  <si>
    <t>A21C11D07</t>
  </si>
  <si>
    <t>A21C11D08</t>
  </si>
  <si>
    <t>A21C11D09</t>
  </si>
  <si>
    <t>A21C11D10</t>
  </si>
  <si>
    <t>A21C11D11</t>
  </si>
  <si>
    <t>A21C11D12</t>
  </si>
  <si>
    <t>EIB Tranche 2 £125 million 0.1% 2029</t>
  </si>
  <si>
    <t>4B.414</t>
  </si>
  <si>
    <t>A21C12D13</t>
  </si>
  <si>
    <t>A21C12D14</t>
  </si>
  <si>
    <t>A21C12D15</t>
  </si>
  <si>
    <t>A21C12D16</t>
  </si>
  <si>
    <t>A21C12D17</t>
  </si>
  <si>
    <t>A21C12D18</t>
  </si>
  <si>
    <t>A21C12D19</t>
  </si>
  <si>
    <t>A21C12D01</t>
  </si>
  <si>
    <t>A21C12D02</t>
  </si>
  <si>
    <t>APP20C12D21</t>
  </si>
  <si>
    <t>A21C12D03</t>
  </si>
  <si>
    <t>A21C12D04</t>
  </si>
  <si>
    <t>A21C12D07</t>
  </si>
  <si>
    <t>A21C12D08</t>
  </si>
  <si>
    <t>A21C12D09</t>
  </si>
  <si>
    <t>A21C12D10</t>
  </si>
  <si>
    <t>A21C12D11</t>
  </si>
  <si>
    <t>A21C12D12</t>
  </si>
  <si>
    <t>£200 million 3.07% index-linked 2032</t>
  </si>
  <si>
    <t>XS0151947586</t>
  </si>
  <si>
    <t>4B.415</t>
  </si>
  <si>
    <t>A21C13D13</t>
  </si>
  <si>
    <t>A21C13D14</t>
  </si>
  <si>
    <t>A21C13D15</t>
  </si>
  <si>
    <t>A21C13D16</t>
  </si>
  <si>
    <t>A21C13D17</t>
  </si>
  <si>
    <t>A21C13D18</t>
  </si>
  <si>
    <t>A21C13D19</t>
  </si>
  <si>
    <t>A21C13D01</t>
  </si>
  <si>
    <t>A21C13D02</t>
  </si>
  <si>
    <t>APP20C13D21</t>
  </si>
  <si>
    <t>A21C13D03</t>
  </si>
  <si>
    <t>A21C13D04</t>
  </si>
  <si>
    <t>A21C13D07</t>
  </si>
  <si>
    <t>A21C13D08</t>
  </si>
  <si>
    <t>A21C13D09</t>
  </si>
  <si>
    <t>A21C13D10</t>
  </si>
  <si>
    <t>A21C13D11</t>
  </si>
  <si>
    <t>A21C13D12</t>
  </si>
  <si>
    <t>£60 million 3.07% index-linked 2032</t>
  </si>
  <si>
    <t>XS0151948550</t>
  </si>
  <si>
    <t>4B.416</t>
  </si>
  <si>
    <t>A21C14D13</t>
  </si>
  <si>
    <t>A21C14D14</t>
  </si>
  <si>
    <t>A21C14D15</t>
  </si>
  <si>
    <t>A21C14D16</t>
  </si>
  <si>
    <t>A21C14D17</t>
  </si>
  <si>
    <t>A21C14D18</t>
  </si>
  <si>
    <t>A21C14D19</t>
  </si>
  <si>
    <t>A21C14D01</t>
  </si>
  <si>
    <t>A21C14D02</t>
  </si>
  <si>
    <t>APP20C14D21</t>
  </si>
  <si>
    <t>A21C14D03</t>
  </si>
  <si>
    <t>A21C14D04</t>
  </si>
  <si>
    <t>A21C14D07</t>
  </si>
  <si>
    <t>A21C14D08</t>
  </si>
  <si>
    <t>A21C14D09</t>
  </si>
  <si>
    <t>A21C14D10</t>
  </si>
  <si>
    <t>A21C14D11</t>
  </si>
  <si>
    <t>A21C14D12</t>
  </si>
  <si>
    <t>£50 million 2.05% index-linked private placements 2033</t>
  </si>
  <si>
    <t>GB00B6R38W19</t>
  </si>
  <si>
    <t>4B.417</t>
  </si>
  <si>
    <t>A21C15D13</t>
  </si>
  <si>
    <t>A21C15D14</t>
  </si>
  <si>
    <t>A21C15D15</t>
  </si>
  <si>
    <t>A21C15D16</t>
  </si>
  <si>
    <t>A21C15D17</t>
  </si>
  <si>
    <t>A21C15D18</t>
  </si>
  <si>
    <t>A21C15D19</t>
  </si>
  <si>
    <t>A21C15D01</t>
  </si>
  <si>
    <t>A21C15D02</t>
  </si>
  <si>
    <t>APP20C15D21</t>
  </si>
  <si>
    <t>A21C15D03</t>
  </si>
  <si>
    <t>A21C15D04</t>
  </si>
  <si>
    <t>A21C15D07</t>
  </si>
  <si>
    <t>A21C15D08</t>
  </si>
  <si>
    <t>A21C15D09</t>
  </si>
  <si>
    <t>A21C15D10</t>
  </si>
  <si>
    <t>A21C15D11</t>
  </si>
  <si>
    <t>A21C15D12</t>
  </si>
  <si>
    <t>£402 million 2.4% index-linked 2035</t>
  </si>
  <si>
    <t>XS0217679991</t>
  </si>
  <si>
    <t>4B.418</t>
  </si>
  <si>
    <t>A21C16D13</t>
  </si>
  <si>
    <t>A21C16D14</t>
  </si>
  <si>
    <t>A21C16D15</t>
  </si>
  <si>
    <t>A21C16D16</t>
  </si>
  <si>
    <t>A21C16D17</t>
  </si>
  <si>
    <t>A21C16D18</t>
  </si>
  <si>
    <t>A21C16D19</t>
  </si>
  <si>
    <t>A21C16D01</t>
  </si>
  <si>
    <t>A21C16D02</t>
  </si>
  <si>
    <t>APP20C16D21</t>
  </si>
  <si>
    <t>A21C16D03</t>
  </si>
  <si>
    <t>A21C16D04</t>
  </si>
  <si>
    <t>A21C16D07</t>
  </si>
  <si>
    <t>A21C16D08</t>
  </si>
  <si>
    <t>A21C16D09</t>
  </si>
  <si>
    <t>A21C16D10</t>
  </si>
  <si>
    <t>A21C16D11</t>
  </si>
  <si>
    <t>A21C16D12</t>
  </si>
  <si>
    <t>£35 million 1.141% index-linked bond 2042</t>
  </si>
  <si>
    <t>XS0918595645</t>
  </si>
  <si>
    <t>4B.419</t>
  </si>
  <si>
    <t>A21C17D13</t>
  </si>
  <si>
    <t>A21C17D14</t>
  </si>
  <si>
    <t>A21C17D15</t>
  </si>
  <si>
    <t>A21C17D16</t>
  </si>
  <si>
    <t>A21C17D17</t>
  </si>
  <si>
    <t>A21C17D18</t>
  </si>
  <si>
    <t>A21C17D19</t>
  </si>
  <si>
    <t>A21C17D01</t>
  </si>
  <si>
    <t>A21C17D02</t>
  </si>
  <si>
    <t>APP20C17D21</t>
  </si>
  <si>
    <t>A21C17D03</t>
  </si>
  <si>
    <t>A21C17D04</t>
  </si>
  <si>
    <t>A21C17D07</t>
  </si>
  <si>
    <t>A21C17D08</t>
  </si>
  <si>
    <t>A21C17D09</t>
  </si>
  <si>
    <t>A21C17D10</t>
  </si>
  <si>
    <t>A21C17D11</t>
  </si>
  <si>
    <t>A21C17D12</t>
  </si>
  <si>
    <t>4B.420</t>
  </si>
  <si>
    <t>A21C18D13</t>
  </si>
  <si>
    <t>A21C18D14</t>
  </si>
  <si>
    <t>A21C18D15</t>
  </si>
  <si>
    <t>A21C18D16</t>
  </si>
  <si>
    <t>A21C18D17</t>
  </si>
  <si>
    <t>A21C18D18</t>
  </si>
  <si>
    <t>A21C18D19</t>
  </si>
  <si>
    <t>A21C18D01</t>
  </si>
  <si>
    <t>A21C18D02</t>
  </si>
  <si>
    <t>APP20C18D21</t>
  </si>
  <si>
    <t>A21C18D03</t>
  </si>
  <si>
    <t>A21C18D04</t>
  </si>
  <si>
    <t>A21C18D07</t>
  </si>
  <si>
    <t>A21C18D08</t>
  </si>
  <si>
    <t>A21C18D09</t>
  </si>
  <si>
    <t>A21C18D10</t>
  </si>
  <si>
    <t>A21C18D11</t>
  </si>
  <si>
    <t>A21C18D12</t>
  </si>
  <si>
    <t>£130 million 2.262% indexation bond 2045</t>
  </si>
  <si>
    <t>XS0507160744</t>
  </si>
  <si>
    <t>4B.421</t>
  </si>
  <si>
    <t>A21C19D13</t>
  </si>
  <si>
    <t>A21C19D14</t>
  </si>
  <si>
    <t>A21C19D15</t>
  </si>
  <si>
    <t>A21C19D16</t>
  </si>
  <si>
    <t>A21C19D17</t>
  </si>
  <si>
    <t>A21C19D18</t>
  </si>
  <si>
    <t>A21C19D19</t>
  </si>
  <si>
    <t>A21C19D01</t>
  </si>
  <si>
    <t>A21C19D02</t>
  </si>
  <si>
    <t>APP20C19D21</t>
  </si>
  <si>
    <t>A21C19D03</t>
  </si>
  <si>
    <t>A21C19D04</t>
  </si>
  <si>
    <t>A21C19D07</t>
  </si>
  <si>
    <t>A21C19D08</t>
  </si>
  <si>
    <t>A21C19D09</t>
  </si>
  <si>
    <t>A21C19D10</t>
  </si>
  <si>
    <t>A21C19D11</t>
  </si>
  <si>
    <t>A21C19D12</t>
  </si>
  <si>
    <t>£50 million 1.7% index-linked 2046</t>
  </si>
  <si>
    <t>XS0252244347</t>
  </si>
  <si>
    <t>4B.422</t>
  </si>
  <si>
    <t>A21C20D13</t>
  </si>
  <si>
    <t>A21C20D14</t>
  </si>
  <si>
    <t>A21C20D15</t>
  </si>
  <si>
    <t>A21C20D16</t>
  </si>
  <si>
    <t>A21C20D17</t>
  </si>
  <si>
    <t>A21C20D18</t>
  </si>
  <si>
    <t>A21C20D19</t>
  </si>
  <si>
    <t>A21C20D01</t>
  </si>
  <si>
    <t>A21C20D02</t>
  </si>
  <si>
    <t>APP20C20D21</t>
  </si>
  <si>
    <t>A21C20D03</t>
  </si>
  <si>
    <t>A21C20D04</t>
  </si>
  <si>
    <t>A21C20D07</t>
  </si>
  <si>
    <t>A21C20D08</t>
  </si>
  <si>
    <t>A21C20D09</t>
  </si>
  <si>
    <t>A21C20D10</t>
  </si>
  <si>
    <t>A21C20D11</t>
  </si>
  <si>
    <t>A21C20D12</t>
  </si>
  <si>
    <t>XS0252591903</t>
  </si>
  <si>
    <t>4B.423</t>
  </si>
  <si>
    <t>A21C21D13</t>
  </si>
  <si>
    <t>A21C21D14</t>
  </si>
  <si>
    <t>A21C21D15</t>
  </si>
  <si>
    <t>A21C21D16</t>
  </si>
  <si>
    <t>A21C21D17</t>
  </si>
  <si>
    <t>A21C21D18</t>
  </si>
  <si>
    <t>A21C21D19</t>
  </si>
  <si>
    <t>A21C21D01</t>
  </si>
  <si>
    <t>A21C21D02</t>
  </si>
  <si>
    <t>APP20C21D21</t>
  </si>
  <si>
    <t>A21C21D03</t>
  </si>
  <si>
    <t>A21C21D04</t>
  </si>
  <si>
    <t>A21C21D07</t>
  </si>
  <si>
    <t>A21C21D08</t>
  </si>
  <si>
    <t>A21C21D09</t>
  </si>
  <si>
    <t>A21C21D10</t>
  </si>
  <si>
    <t>A21C21D11</t>
  </si>
  <si>
    <t>A21C21D12</t>
  </si>
  <si>
    <t>£60 million 1.7903% indexation bond 2049</t>
  </si>
  <si>
    <t>XS0259441359</t>
  </si>
  <si>
    <t>4B.424</t>
  </si>
  <si>
    <t>A21C22D13</t>
  </si>
  <si>
    <t>A21C22D14</t>
  </si>
  <si>
    <t>A21C22D15</t>
  </si>
  <si>
    <t>A21C22D16</t>
  </si>
  <si>
    <t>A21C22D17</t>
  </si>
  <si>
    <t>A21C22D18</t>
  </si>
  <si>
    <t>A21C22D19</t>
  </si>
  <si>
    <t>A21C22D01</t>
  </si>
  <si>
    <t>A21C22D02</t>
  </si>
  <si>
    <t>APP20C22D21</t>
  </si>
  <si>
    <t>A21C22D03</t>
  </si>
  <si>
    <t>A21C22D04</t>
  </si>
  <si>
    <t>A21C22D07</t>
  </si>
  <si>
    <t>A21C22D08</t>
  </si>
  <si>
    <t>A21C22D09</t>
  </si>
  <si>
    <t>A21C22D10</t>
  </si>
  <si>
    <t>A21C22D11</t>
  </si>
  <si>
    <t>A21C22D12</t>
  </si>
  <si>
    <t>£50 million 1.52% indexation bond 2055</t>
  </si>
  <si>
    <t>XS0326722302</t>
  </si>
  <si>
    <t>4B.425</t>
  </si>
  <si>
    <t>A21C23D13</t>
  </si>
  <si>
    <t>A21C23D14</t>
  </si>
  <si>
    <t>A21C23D15</t>
  </si>
  <si>
    <t>A21C23D16</t>
  </si>
  <si>
    <t>A21C23D17</t>
  </si>
  <si>
    <t>A21C23D18</t>
  </si>
  <si>
    <t>A21C23D19</t>
  </si>
  <si>
    <t>A21C23D01</t>
  </si>
  <si>
    <t>A21C23D02</t>
  </si>
  <si>
    <t>APP20C23D21</t>
  </si>
  <si>
    <t>A21C23D03</t>
  </si>
  <si>
    <t>A21C23D04</t>
  </si>
  <si>
    <t>A21C23D07</t>
  </si>
  <si>
    <t>A21C23D08</t>
  </si>
  <si>
    <t>A21C23D09</t>
  </si>
  <si>
    <t>A21C23D10</t>
  </si>
  <si>
    <t>A21C23D11</t>
  </si>
  <si>
    <t>A21C23D12</t>
  </si>
  <si>
    <t>£40 million 1.7146% indexation bond 2056</t>
  </si>
  <si>
    <t>XS0258730760</t>
  </si>
  <si>
    <t>4B.426</t>
  </si>
  <si>
    <t>A21C24D13</t>
  </si>
  <si>
    <t>A21C24D14</t>
  </si>
  <si>
    <t>A21C24D15</t>
  </si>
  <si>
    <t>A21C24D16</t>
  </si>
  <si>
    <t>A21C24D17</t>
  </si>
  <si>
    <t>A21C24D18</t>
  </si>
  <si>
    <t>A21C24D19</t>
  </si>
  <si>
    <t>A21C24D01</t>
  </si>
  <si>
    <t>A21C24D02</t>
  </si>
  <si>
    <t>APP20C24D21</t>
  </si>
  <si>
    <t>A21C24D03</t>
  </si>
  <si>
    <t>A21C24D04</t>
  </si>
  <si>
    <t>A21C24D07</t>
  </si>
  <si>
    <t>A21C24D08</t>
  </si>
  <si>
    <t>A21C24D09</t>
  </si>
  <si>
    <t>A21C24D10</t>
  </si>
  <si>
    <t>A21C24D11</t>
  </si>
  <si>
    <t>A21C24D12</t>
  </si>
  <si>
    <t>£50 million 1.6777% indexation bond 2056</t>
  </si>
  <si>
    <t>XS0258730687</t>
  </si>
  <si>
    <t>4B.427</t>
  </si>
  <si>
    <t>A21C25D13</t>
  </si>
  <si>
    <t>A21C25D14</t>
  </si>
  <si>
    <t>A21C25D15</t>
  </si>
  <si>
    <t>A21C25D16</t>
  </si>
  <si>
    <t>A21C25D17</t>
  </si>
  <si>
    <t>A21C25D18</t>
  </si>
  <si>
    <t>A21C25D19</t>
  </si>
  <si>
    <t>A21C25D01</t>
  </si>
  <si>
    <t>A21C25D02</t>
  </si>
  <si>
    <t>APP20C25D21</t>
  </si>
  <si>
    <t>A21C25D03</t>
  </si>
  <si>
    <t>A21C25D04</t>
  </si>
  <si>
    <t>A21C25D07</t>
  </si>
  <si>
    <t>A21C25D08</t>
  </si>
  <si>
    <t>A21C25D09</t>
  </si>
  <si>
    <t>A21C25D10</t>
  </si>
  <si>
    <t>A21C25D11</t>
  </si>
  <si>
    <t>A21C25D12</t>
  </si>
  <si>
    <t>£50 million 1.3825% indexation bond 2056</t>
  </si>
  <si>
    <t>XS0279796881</t>
  </si>
  <si>
    <t>4B.428</t>
  </si>
  <si>
    <t>A21C26D13</t>
  </si>
  <si>
    <t>A21C26D14</t>
  </si>
  <si>
    <t>A21C26D15</t>
  </si>
  <si>
    <t>A21C26D16</t>
  </si>
  <si>
    <t>A21C26D17</t>
  </si>
  <si>
    <t>A21C26D18</t>
  </si>
  <si>
    <t>A21C26D19</t>
  </si>
  <si>
    <t>A21C26D01</t>
  </si>
  <si>
    <t>A21C26D02</t>
  </si>
  <si>
    <t>APP20C26D21</t>
  </si>
  <si>
    <t>A21C26D03</t>
  </si>
  <si>
    <t>A21C26D04</t>
  </si>
  <si>
    <t>A21C26D07</t>
  </si>
  <si>
    <t>A21C26D08</t>
  </si>
  <si>
    <t>A21C26D09</t>
  </si>
  <si>
    <t>A21C26D10</t>
  </si>
  <si>
    <t>A21C26D11</t>
  </si>
  <si>
    <t>A21C26D12</t>
  </si>
  <si>
    <t>£100 million Class A wrapped floating rate bonds</t>
  </si>
  <si>
    <t>XS0292942595</t>
  </si>
  <si>
    <t>4B.429</t>
  </si>
  <si>
    <t>A21C27D13</t>
  </si>
  <si>
    <t>A21C27D14</t>
  </si>
  <si>
    <t>A21C27D15</t>
  </si>
  <si>
    <t>A21C27D16</t>
  </si>
  <si>
    <t>A21C27D17</t>
  </si>
  <si>
    <t>A21C27D18</t>
  </si>
  <si>
    <t>A21C27D19</t>
  </si>
  <si>
    <t>A21C27D01</t>
  </si>
  <si>
    <t>A21C27D02</t>
  </si>
  <si>
    <t>APP20C27D21</t>
  </si>
  <si>
    <t>A21C27D03</t>
  </si>
  <si>
    <t>A21C27D04</t>
  </si>
  <si>
    <t>A21C27D07</t>
  </si>
  <si>
    <t>A21C27D08</t>
  </si>
  <si>
    <t>A21C27D09</t>
  </si>
  <si>
    <t>A21C27D10</t>
  </si>
  <si>
    <t>A21C27D11</t>
  </si>
  <si>
    <t>A21C27D12</t>
  </si>
  <si>
    <t>£100 million 1.3784% indexation bond 2057</t>
  </si>
  <si>
    <t>XS0279973332</t>
  </si>
  <si>
    <t>4B.430</t>
  </si>
  <si>
    <t>A21C28D13</t>
  </si>
  <si>
    <t>A21C28D14</t>
  </si>
  <si>
    <t>A21C28D15</t>
  </si>
  <si>
    <t>A21C28D16</t>
  </si>
  <si>
    <t>A21C28D17</t>
  </si>
  <si>
    <t>A21C28D18</t>
  </si>
  <si>
    <t>A21C28D19</t>
  </si>
  <si>
    <t>A21C28D01</t>
  </si>
  <si>
    <t>A21C28D02</t>
  </si>
  <si>
    <t>APP20C28D21</t>
  </si>
  <si>
    <t>A21C28D03</t>
  </si>
  <si>
    <t>A21C28D04</t>
  </si>
  <si>
    <t>A21C28D07</t>
  </si>
  <si>
    <t>A21C28D08</t>
  </si>
  <si>
    <t>A21C28D09</t>
  </si>
  <si>
    <t>A21C28D10</t>
  </si>
  <si>
    <t>A21C28D11</t>
  </si>
  <si>
    <t>A21C28D12</t>
  </si>
  <si>
    <t>£75 million 1.449% indexation bond 2062</t>
  </si>
  <si>
    <t>XS0317554417</t>
  </si>
  <si>
    <t>4B.431</t>
  </si>
  <si>
    <t>A21C29D13</t>
  </si>
  <si>
    <t>A21C29D14</t>
  </si>
  <si>
    <t>A21C29D15</t>
  </si>
  <si>
    <t>A21C29D16</t>
  </si>
  <si>
    <t>A21C29D17</t>
  </si>
  <si>
    <t>A21C29D18</t>
  </si>
  <si>
    <t>A21C29D19</t>
  </si>
  <si>
    <t>A21C29D01</t>
  </si>
  <si>
    <t>A21C29D02</t>
  </si>
  <si>
    <t>APP20C29D21</t>
  </si>
  <si>
    <t>A21C29D03</t>
  </si>
  <si>
    <t>A21C29D04</t>
  </si>
  <si>
    <t>A21C29D07</t>
  </si>
  <si>
    <t>A21C29D08</t>
  </si>
  <si>
    <t>A21C29D09</t>
  </si>
  <si>
    <t>A21C29D10</t>
  </si>
  <si>
    <t>A21C29D11</t>
  </si>
  <si>
    <t>A21C29D12</t>
  </si>
  <si>
    <t>RPI linked instrument 30</t>
  </si>
  <si>
    <t>4B.432</t>
  </si>
  <si>
    <t>A21C30D13</t>
  </si>
  <si>
    <t>A21C30D14</t>
  </si>
  <si>
    <t>A21C30D15</t>
  </si>
  <si>
    <t>A21C30D16</t>
  </si>
  <si>
    <t>A21C30D17</t>
  </si>
  <si>
    <t>A21C30D18</t>
  </si>
  <si>
    <t>A21C30D19</t>
  </si>
  <si>
    <t>A21C30D01</t>
  </si>
  <si>
    <t>A21C30D02</t>
  </si>
  <si>
    <t>APP20C30D21</t>
  </si>
  <si>
    <t>A21C30D03</t>
  </si>
  <si>
    <t>A21C30D04</t>
  </si>
  <si>
    <t>A21C30D07</t>
  </si>
  <si>
    <t>A21C30D08</t>
  </si>
  <si>
    <t>A21C30D09</t>
  </si>
  <si>
    <t>A21C30D10</t>
  </si>
  <si>
    <t>A21C30D11</t>
  </si>
  <si>
    <t>A21C30D12</t>
  </si>
  <si>
    <t>RPI linked instrument 31</t>
  </si>
  <si>
    <t>4B.433</t>
  </si>
  <si>
    <t>A21C31D13</t>
  </si>
  <si>
    <t>A21C31D14</t>
  </si>
  <si>
    <t>A21C31D15</t>
  </si>
  <si>
    <t>A21C31D16</t>
  </si>
  <si>
    <t>A21C31D17</t>
  </si>
  <si>
    <t>A21C31D18</t>
  </si>
  <si>
    <t>A21C31D19</t>
  </si>
  <si>
    <t>A21C31D01</t>
  </si>
  <si>
    <t>A21C31D02</t>
  </si>
  <si>
    <t>APP20C31D21</t>
  </si>
  <si>
    <t>A21C31D03</t>
  </si>
  <si>
    <t>A21C31D04</t>
  </si>
  <si>
    <t>A21C31D07</t>
  </si>
  <si>
    <t>A21C31D08</t>
  </si>
  <si>
    <t>A21C31D09</t>
  </si>
  <si>
    <t>A21C31D10</t>
  </si>
  <si>
    <t>A21C31D11</t>
  </si>
  <si>
    <t>A21C31D12</t>
  </si>
  <si>
    <t>RPI linked instrument 32</t>
  </si>
  <si>
    <t>4B.434</t>
  </si>
  <si>
    <t>A21C32D13</t>
  </si>
  <si>
    <t>A21C32D14</t>
  </si>
  <si>
    <t>A21C32D15</t>
  </si>
  <si>
    <t>A21C32D16</t>
  </si>
  <si>
    <t>A21C32D17</t>
  </si>
  <si>
    <t>A21C32D18</t>
  </si>
  <si>
    <t>A21C32D19</t>
  </si>
  <si>
    <t>A21C32D01</t>
  </si>
  <si>
    <t>A21C32D02</t>
  </si>
  <si>
    <t>APP20C32D21</t>
  </si>
  <si>
    <t>A21C32D03</t>
  </si>
  <si>
    <t>A21C32D04</t>
  </si>
  <si>
    <t>A21C32D07</t>
  </si>
  <si>
    <t>A21C32D08</t>
  </si>
  <si>
    <t>A21C32D09</t>
  </si>
  <si>
    <t>A21C32D10</t>
  </si>
  <si>
    <t>A21C32D11</t>
  </si>
  <si>
    <t>A21C32D12</t>
  </si>
  <si>
    <t>RPI linked instrument 33</t>
  </si>
  <si>
    <t>4B.435</t>
  </si>
  <si>
    <t>A21C33D13</t>
  </si>
  <si>
    <t>A21C33D14</t>
  </si>
  <si>
    <t>A21C33D15</t>
  </si>
  <si>
    <t>A21C33D16</t>
  </si>
  <si>
    <t>A21C33D17</t>
  </si>
  <si>
    <t>A21C33D18</t>
  </si>
  <si>
    <t>A21C33D19</t>
  </si>
  <si>
    <t>A21C33D01</t>
  </si>
  <si>
    <t>A21C33D02</t>
  </si>
  <si>
    <t>APP20C33D21</t>
  </si>
  <si>
    <t>A21C33D03</t>
  </si>
  <si>
    <t>A21C33D04</t>
  </si>
  <si>
    <t>A21C33D07</t>
  </si>
  <si>
    <t>A21C33D08</t>
  </si>
  <si>
    <t>A21C33D09</t>
  </si>
  <si>
    <t>A21C33D10</t>
  </si>
  <si>
    <t>A21C33D11</t>
  </si>
  <si>
    <t>A21C33D12</t>
  </si>
  <si>
    <t>RPI linked instrument 34</t>
  </si>
  <si>
    <t>4B.436</t>
  </si>
  <si>
    <t>A21C34D13</t>
  </si>
  <si>
    <t>A21C34D14</t>
  </si>
  <si>
    <t>A21C34D15</t>
  </si>
  <si>
    <t>A21C34D16</t>
  </si>
  <si>
    <t>A21C34D17</t>
  </si>
  <si>
    <t>A21C34D18</t>
  </si>
  <si>
    <t>A21C34D19</t>
  </si>
  <si>
    <t>A21C34D01</t>
  </si>
  <si>
    <t>A21C34D02</t>
  </si>
  <si>
    <t>APP20C34D21</t>
  </si>
  <si>
    <t>A21C34D03</t>
  </si>
  <si>
    <t>A21C34D04</t>
  </si>
  <si>
    <t>A21C34D07</t>
  </si>
  <si>
    <t>A21C34D08</t>
  </si>
  <si>
    <t>A21C34D09</t>
  </si>
  <si>
    <t>A21C34D10</t>
  </si>
  <si>
    <t>A21C34D11</t>
  </si>
  <si>
    <t>A21C34D12</t>
  </si>
  <si>
    <t>RPI linked instrument 35</t>
  </si>
  <si>
    <t>4B.437</t>
  </si>
  <si>
    <t>A21C35D13</t>
  </si>
  <si>
    <t>A21C35D14</t>
  </si>
  <si>
    <t>A21C35D15</t>
  </si>
  <si>
    <t>A21C35D16</t>
  </si>
  <si>
    <t>A21C35D17</t>
  </si>
  <si>
    <t>A21C35D18</t>
  </si>
  <si>
    <t>A21C35D19</t>
  </si>
  <si>
    <t>A21C35D01</t>
  </si>
  <si>
    <t>A21C35D02</t>
  </si>
  <si>
    <t>APP20C35D21</t>
  </si>
  <si>
    <t>A21C35D03</t>
  </si>
  <si>
    <t>A21C35D04</t>
  </si>
  <si>
    <t>A21C35D07</t>
  </si>
  <si>
    <t>A21C35D08</t>
  </si>
  <si>
    <t>A21C35D09</t>
  </si>
  <si>
    <t>A21C35D10</t>
  </si>
  <si>
    <t>A21C35D11</t>
  </si>
  <si>
    <t>A21C35D12</t>
  </si>
  <si>
    <t>RPI linked instrument 36</t>
  </si>
  <si>
    <t>4B.438</t>
  </si>
  <si>
    <t>A21C36D13</t>
  </si>
  <si>
    <t>A21C36D14</t>
  </si>
  <si>
    <t>A21C36D15</t>
  </si>
  <si>
    <t>A21C36D16</t>
  </si>
  <si>
    <t>A21C36D17</t>
  </si>
  <si>
    <t>A21C36D18</t>
  </si>
  <si>
    <t>A21C36D19</t>
  </si>
  <si>
    <t>A21C36D01</t>
  </si>
  <si>
    <t>A21C36D02</t>
  </si>
  <si>
    <t>APP20C36D21</t>
  </si>
  <si>
    <t>A21C36D03</t>
  </si>
  <si>
    <t>A21C36D04</t>
  </si>
  <si>
    <t>A21C36D07</t>
  </si>
  <si>
    <t>A21C36D08</t>
  </si>
  <si>
    <t>A21C36D09</t>
  </si>
  <si>
    <t>A21C36D10</t>
  </si>
  <si>
    <t>A21C36D11</t>
  </si>
  <si>
    <t>A21C36D12</t>
  </si>
  <si>
    <t>RPI linked instrument 37</t>
  </si>
  <si>
    <t>4B.439</t>
  </si>
  <si>
    <t>A21C37D13</t>
  </si>
  <si>
    <t>A21C37D14</t>
  </si>
  <si>
    <t>A21C37D15</t>
  </si>
  <si>
    <t>A21C37D16</t>
  </si>
  <si>
    <t>A21C37D17</t>
  </si>
  <si>
    <t>A21C37D18</t>
  </si>
  <si>
    <t>A21C37D19</t>
  </si>
  <si>
    <t>A21C37D01</t>
  </si>
  <si>
    <t>A21C37D02</t>
  </si>
  <si>
    <t>APP20C37D21</t>
  </si>
  <si>
    <t>A21C37D03</t>
  </si>
  <si>
    <t>A21C37D04</t>
  </si>
  <si>
    <t>A21C37D07</t>
  </si>
  <si>
    <t>A21C37D08</t>
  </si>
  <si>
    <t>A21C37D09</t>
  </si>
  <si>
    <t>A21C37D10</t>
  </si>
  <si>
    <t>A21C37D11</t>
  </si>
  <si>
    <t>A21C37D12</t>
  </si>
  <si>
    <t>RPI linked instrument 38</t>
  </si>
  <si>
    <t>4B.440</t>
  </si>
  <si>
    <t>A21C38D13</t>
  </si>
  <si>
    <t>A21C38D14</t>
  </si>
  <si>
    <t>A21C38D15</t>
  </si>
  <si>
    <t>A21C38D16</t>
  </si>
  <si>
    <t>A21C38D17</t>
  </si>
  <si>
    <t>A21C38D18</t>
  </si>
  <si>
    <t>A21C38D19</t>
  </si>
  <si>
    <t>A21C38D01</t>
  </si>
  <si>
    <t>A21C38D02</t>
  </si>
  <si>
    <t>APP20C38D21</t>
  </si>
  <si>
    <t>A21C38D03</t>
  </si>
  <si>
    <t>A21C38D04</t>
  </si>
  <si>
    <t>A21C38D07</t>
  </si>
  <si>
    <t>A21C38D08</t>
  </si>
  <si>
    <t>A21C38D09</t>
  </si>
  <si>
    <t>A21C38D10</t>
  </si>
  <si>
    <t>A21C38D11</t>
  </si>
  <si>
    <t>A21C38D12</t>
  </si>
  <si>
    <t>RPI linked instrument 39</t>
  </si>
  <si>
    <t>4B.441</t>
  </si>
  <si>
    <t>A21C39D13</t>
  </si>
  <si>
    <t>A21C39D14</t>
  </si>
  <si>
    <t>A21C39D15</t>
  </si>
  <si>
    <t>A21C39D16</t>
  </si>
  <si>
    <t>A21C39D17</t>
  </si>
  <si>
    <t>A21C39D18</t>
  </si>
  <si>
    <t>A21C39D19</t>
  </si>
  <si>
    <t>A21C39D01</t>
  </si>
  <si>
    <t>A21C39D02</t>
  </si>
  <si>
    <t>APP20C39D21</t>
  </si>
  <si>
    <t>A21C39D03</t>
  </si>
  <si>
    <t>A21C39D04</t>
  </si>
  <si>
    <t>A21C39D07</t>
  </si>
  <si>
    <t>A21C39D08</t>
  </si>
  <si>
    <t>A21C39D09</t>
  </si>
  <si>
    <t>A21C39D10</t>
  </si>
  <si>
    <t>A21C39D11</t>
  </si>
  <si>
    <t>A21C39D12</t>
  </si>
  <si>
    <t>RPI linked instrument 40</t>
  </si>
  <si>
    <t>4B.442</t>
  </si>
  <si>
    <t>A21C40D13</t>
  </si>
  <si>
    <t>A21C40D14</t>
  </si>
  <si>
    <t>A21C40D15</t>
  </si>
  <si>
    <t>A21C40D16</t>
  </si>
  <si>
    <t>A21C40D17</t>
  </si>
  <si>
    <t>A21C40D18</t>
  </si>
  <si>
    <t>A21C40D19</t>
  </si>
  <si>
    <t>A21C40D01</t>
  </si>
  <si>
    <t>A21C40D02</t>
  </si>
  <si>
    <t>APP20C40D21</t>
  </si>
  <si>
    <t>A21C40D03</t>
  </si>
  <si>
    <t>A21C40D04</t>
  </si>
  <si>
    <t>A21C40D07</t>
  </si>
  <si>
    <t>A21C40D08</t>
  </si>
  <si>
    <t>A21C40D09</t>
  </si>
  <si>
    <t>A21C40D10</t>
  </si>
  <si>
    <t>A21C40D11</t>
  </si>
  <si>
    <t>A21C40D12</t>
  </si>
  <si>
    <t>RPI linked instrument 41</t>
  </si>
  <si>
    <t>4B.443</t>
  </si>
  <si>
    <t>A21C41D13</t>
  </si>
  <si>
    <t>A21C41D14</t>
  </si>
  <si>
    <t>A21C41D15</t>
  </si>
  <si>
    <t>A21C41D16</t>
  </si>
  <si>
    <t>A21C41D17</t>
  </si>
  <si>
    <t>A21C41D18</t>
  </si>
  <si>
    <t>A21C41D19</t>
  </si>
  <si>
    <t>A21C41D01</t>
  </si>
  <si>
    <t>A21C41D02</t>
  </si>
  <si>
    <t>APP20C41D21</t>
  </si>
  <si>
    <t>A21C41D03</t>
  </si>
  <si>
    <t>A21C41D04</t>
  </si>
  <si>
    <t>A21C41D07</t>
  </si>
  <si>
    <t>A21C41D08</t>
  </si>
  <si>
    <t>A21C41D09</t>
  </si>
  <si>
    <t>A21C41D10</t>
  </si>
  <si>
    <t>A21C41D11</t>
  </si>
  <si>
    <t>A21C41D12</t>
  </si>
  <si>
    <t>RPI linked instrument 42</t>
  </si>
  <si>
    <t>4B.444</t>
  </si>
  <si>
    <t>A21C42D13</t>
  </si>
  <si>
    <t>A21C42D14</t>
  </si>
  <si>
    <t>A21C42D15</t>
  </si>
  <si>
    <t>A21C42D16</t>
  </si>
  <si>
    <t>A21C42D17</t>
  </si>
  <si>
    <t>A21C42D18</t>
  </si>
  <si>
    <t>A21C42D19</t>
  </si>
  <si>
    <t>A21C42D01</t>
  </si>
  <si>
    <t>A21C42D02</t>
  </si>
  <si>
    <t>APP20C42D21</t>
  </si>
  <si>
    <t>A21C42D03</t>
  </si>
  <si>
    <t>A21C42D04</t>
  </si>
  <si>
    <t>A21C42D07</t>
  </si>
  <si>
    <t>A21C42D08</t>
  </si>
  <si>
    <t>A21C42D09</t>
  </si>
  <si>
    <t>A21C42D10</t>
  </si>
  <si>
    <t>A21C42D11</t>
  </si>
  <si>
    <t>A21C42D12</t>
  </si>
  <si>
    <t>RPI linked instrument 43</t>
  </si>
  <si>
    <t>4B.445</t>
  </si>
  <si>
    <t>A21C43D13</t>
  </si>
  <si>
    <t>A21C43D14</t>
  </si>
  <si>
    <t>A21C43D15</t>
  </si>
  <si>
    <t>A21C43D16</t>
  </si>
  <si>
    <t>A21C43D17</t>
  </si>
  <si>
    <t>A21C43D18</t>
  </si>
  <si>
    <t>A21C43D19</t>
  </si>
  <si>
    <t>A21C43D01</t>
  </si>
  <si>
    <t>A21C43D02</t>
  </si>
  <si>
    <t>APP20C43D21</t>
  </si>
  <si>
    <t>A21C43D03</t>
  </si>
  <si>
    <t>A21C43D04</t>
  </si>
  <si>
    <t>A21C43D07</t>
  </si>
  <si>
    <t>A21C43D08</t>
  </si>
  <si>
    <t>A21C43D09</t>
  </si>
  <si>
    <t>A21C43D10</t>
  </si>
  <si>
    <t>A21C43D11</t>
  </si>
  <si>
    <t>A21C43D12</t>
  </si>
  <si>
    <t>RPI linked instrument 44</t>
  </si>
  <si>
    <t>4B.446</t>
  </si>
  <si>
    <t>A21C44D13</t>
  </si>
  <si>
    <t>A21C44D14</t>
  </si>
  <si>
    <t>A21C44D15</t>
  </si>
  <si>
    <t>A21C44D16</t>
  </si>
  <si>
    <t>A21C44D17</t>
  </si>
  <si>
    <t>A21C44D18</t>
  </si>
  <si>
    <t>A21C44D19</t>
  </si>
  <si>
    <t>A21C44D01</t>
  </si>
  <si>
    <t>A21C44D02</t>
  </si>
  <si>
    <t>APP20C44D21</t>
  </si>
  <si>
    <t>A21C44D03</t>
  </si>
  <si>
    <t>A21C44D04</t>
  </si>
  <si>
    <t>A21C44D07</t>
  </si>
  <si>
    <t>A21C44D08</t>
  </si>
  <si>
    <t>A21C44D09</t>
  </si>
  <si>
    <t>A21C44D10</t>
  </si>
  <si>
    <t>A21C44D11</t>
  </si>
  <si>
    <t>A21C44D12</t>
  </si>
  <si>
    <t>RPI linked instrument 45</t>
  </si>
  <si>
    <t>4B.447</t>
  </si>
  <si>
    <t>A21C45D13</t>
  </si>
  <si>
    <t>A21C45D14</t>
  </si>
  <si>
    <t>A21C45D15</t>
  </si>
  <si>
    <t>A21C45D16</t>
  </si>
  <si>
    <t>A21C45D17</t>
  </si>
  <si>
    <t>A21C45D18</t>
  </si>
  <si>
    <t>A21C45D19</t>
  </si>
  <si>
    <t>A21C45D01</t>
  </si>
  <si>
    <t>A21C45D02</t>
  </si>
  <si>
    <t>APP20C45D21</t>
  </si>
  <si>
    <t>A21C45D03</t>
  </si>
  <si>
    <t>A21C45D04</t>
  </si>
  <si>
    <t>A21C45D07</t>
  </si>
  <si>
    <t>A21C45D08</t>
  </si>
  <si>
    <t>A21C45D09</t>
  </si>
  <si>
    <t>A21C45D10</t>
  </si>
  <si>
    <t>A21C45D11</t>
  </si>
  <si>
    <t>A21C45D12</t>
  </si>
  <si>
    <t>RPI linked instrument 46</t>
  </si>
  <si>
    <t>4B.448</t>
  </si>
  <si>
    <t>A21C46D13</t>
  </si>
  <si>
    <t>A21C46D14</t>
  </si>
  <si>
    <t>A21C46D15</t>
  </si>
  <si>
    <t>A21C46D16</t>
  </si>
  <si>
    <t>A21C46D17</t>
  </si>
  <si>
    <t>A21C46D18</t>
  </si>
  <si>
    <t>A21C46D19</t>
  </si>
  <si>
    <t>A21C46D01</t>
  </si>
  <si>
    <t>A21C46D02</t>
  </si>
  <si>
    <t>APP20C46D21</t>
  </si>
  <si>
    <t>A21C46D03</t>
  </si>
  <si>
    <t>A21C46D04</t>
  </si>
  <si>
    <t>A21C46D07</t>
  </si>
  <si>
    <t>A21C46D08</t>
  </si>
  <si>
    <t>A21C46D09</t>
  </si>
  <si>
    <t>A21C46D10</t>
  </si>
  <si>
    <t>A21C46D11</t>
  </si>
  <si>
    <t>A21C46D12</t>
  </si>
  <si>
    <t>RPI linked instrument 47</t>
  </si>
  <si>
    <t>4B.449</t>
  </si>
  <si>
    <t>A21C47D13</t>
  </si>
  <si>
    <t>A21C47D14</t>
  </si>
  <si>
    <t>A21C47D15</t>
  </si>
  <si>
    <t>A21C47D16</t>
  </si>
  <si>
    <t>A21C47D17</t>
  </si>
  <si>
    <t>A21C47D18</t>
  </si>
  <si>
    <t>A21C47D19</t>
  </si>
  <si>
    <t>A21C47D01</t>
  </si>
  <si>
    <t>A21C47D02</t>
  </si>
  <si>
    <t>APP20C47D21</t>
  </si>
  <si>
    <t>A21C47D03</t>
  </si>
  <si>
    <t>A21C47D04</t>
  </si>
  <si>
    <t>A21C47D07</t>
  </si>
  <si>
    <t>A21C47D08</t>
  </si>
  <si>
    <t>A21C47D09</t>
  </si>
  <si>
    <t>A21C47D10</t>
  </si>
  <si>
    <t>A21C47D11</t>
  </si>
  <si>
    <t>A21C47D12</t>
  </si>
  <si>
    <t>RPI linked instrument 48</t>
  </si>
  <si>
    <t>4B.450</t>
  </si>
  <si>
    <t>A21C48D13</t>
  </si>
  <si>
    <t>A21C48D14</t>
  </si>
  <si>
    <t>A21C48D15</t>
  </si>
  <si>
    <t>A21C48D16</t>
  </si>
  <si>
    <t>A21C48D17</t>
  </si>
  <si>
    <t>A21C48D18</t>
  </si>
  <si>
    <t>A21C48D19</t>
  </si>
  <si>
    <t>A21C48D01</t>
  </si>
  <si>
    <t>A21C48D02</t>
  </si>
  <si>
    <t>APP20C48D21</t>
  </si>
  <si>
    <t>A21C48D03</t>
  </si>
  <si>
    <t>A21C48D04</t>
  </si>
  <si>
    <t>A21C48D07</t>
  </si>
  <si>
    <t>A21C48D08</t>
  </si>
  <si>
    <t>A21C48D09</t>
  </si>
  <si>
    <t>A21C48D10</t>
  </si>
  <si>
    <t>A21C48D11</t>
  </si>
  <si>
    <t>A21C48D12</t>
  </si>
  <si>
    <t>RPI linked instrument 49</t>
  </si>
  <si>
    <t>4B.451</t>
  </si>
  <si>
    <t>A21C49D13</t>
  </si>
  <si>
    <t>A21C49D14</t>
  </si>
  <si>
    <t>A21C49D15</t>
  </si>
  <si>
    <t>A21C49D16</t>
  </si>
  <si>
    <t>A21C49D17</t>
  </si>
  <si>
    <t>A21C49D18</t>
  </si>
  <si>
    <t>A21C49D19</t>
  </si>
  <si>
    <t>A21C49D01</t>
  </si>
  <si>
    <t>A21C49D02</t>
  </si>
  <si>
    <t>APP20C49D21</t>
  </si>
  <si>
    <t>A21C49D03</t>
  </si>
  <si>
    <t>A21C49D04</t>
  </si>
  <si>
    <t>A21C49D07</t>
  </si>
  <si>
    <t>A21C49D08</t>
  </si>
  <si>
    <t>A21C49D09</t>
  </si>
  <si>
    <t>A21C49D10</t>
  </si>
  <si>
    <t>A21C49D11</t>
  </si>
  <si>
    <t>A21C49D12</t>
  </si>
  <si>
    <t>RPI linked instrument 50</t>
  </si>
  <si>
    <t>4B.452</t>
  </si>
  <si>
    <t>A21C50D13</t>
  </si>
  <si>
    <t>A21C50D14</t>
  </si>
  <si>
    <t>A21C50D15</t>
  </si>
  <si>
    <t>A21C50D16</t>
  </si>
  <si>
    <t>A21C50D17</t>
  </si>
  <si>
    <t>A21C50D18</t>
  </si>
  <si>
    <t>A21C50D19</t>
  </si>
  <si>
    <t>A21C50D01</t>
  </si>
  <si>
    <t>A21C50D02</t>
  </si>
  <si>
    <t>APP20C50D21</t>
  </si>
  <si>
    <t>A21C50D03</t>
  </si>
  <si>
    <t>A21C50D04</t>
  </si>
  <si>
    <t>A21C50D07</t>
  </si>
  <si>
    <t>A21C50D08</t>
  </si>
  <si>
    <t>A21C50D09</t>
  </si>
  <si>
    <t>A21C50D10</t>
  </si>
  <si>
    <t>A21C50D11</t>
  </si>
  <si>
    <t>A21C50D12</t>
  </si>
  <si>
    <t>RPI linked instrument 51</t>
  </si>
  <si>
    <t>4B.453</t>
  </si>
  <si>
    <t>A21C51D13</t>
  </si>
  <si>
    <t>A21C51D14</t>
  </si>
  <si>
    <t>A21C51D15</t>
  </si>
  <si>
    <t>A21C51D16</t>
  </si>
  <si>
    <t>A21C51D17</t>
  </si>
  <si>
    <t>A21C51D18</t>
  </si>
  <si>
    <t>A21C51D19</t>
  </si>
  <si>
    <t>A21C51D01</t>
  </si>
  <si>
    <t>A21C51D02</t>
  </si>
  <si>
    <t>APP20C51D21</t>
  </si>
  <si>
    <t>A21C51D03</t>
  </si>
  <si>
    <t>A21C51D04</t>
  </si>
  <si>
    <t>A21C51D07</t>
  </si>
  <si>
    <t>A21C51D08</t>
  </si>
  <si>
    <t>A21C51D09</t>
  </si>
  <si>
    <t>A21C51D10</t>
  </si>
  <si>
    <t>A21C51D11</t>
  </si>
  <si>
    <t>A21C51D12</t>
  </si>
  <si>
    <t>RPI linked instrument 52</t>
  </si>
  <si>
    <t>4B.454</t>
  </si>
  <si>
    <t>A21C52D13</t>
  </si>
  <si>
    <t>A21C52D14</t>
  </si>
  <si>
    <t>A21C52D15</t>
  </si>
  <si>
    <t>A21C52D16</t>
  </si>
  <si>
    <t>A21C52D17</t>
  </si>
  <si>
    <t>A21C52D18</t>
  </si>
  <si>
    <t>A21C52D19</t>
  </si>
  <si>
    <t>A21C52D01</t>
  </si>
  <si>
    <t>A21C52D02</t>
  </si>
  <si>
    <t>APP20C52D21</t>
  </si>
  <si>
    <t>A21C52D03</t>
  </si>
  <si>
    <t>A21C52D04</t>
  </si>
  <si>
    <t>A21C52D07</t>
  </si>
  <si>
    <t>A21C52D08</t>
  </si>
  <si>
    <t>A21C52D09</t>
  </si>
  <si>
    <t>A21C52D10</t>
  </si>
  <si>
    <t>A21C52D11</t>
  </si>
  <si>
    <t>A21C52D12</t>
  </si>
  <si>
    <t>RPI linked instrument 53</t>
  </si>
  <si>
    <t>4B.455</t>
  </si>
  <si>
    <t>A21C53D13</t>
  </si>
  <si>
    <t>A21C53D14</t>
  </si>
  <si>
    <t>A21C53D15</t>
  </si>
  <si>
    <t>A21C53D16</t>
  </si>
  <si>
    <t>A21C53D17</t>
  </si>
  <si>
    <t>A21C53D18</t>
  </si>
  <si>
    <t>A21C53D19</t>
  </si>
  <si>
    <t>A21C53D01</t>
  </si>
  <si>
    <t>A21C53D02</t>
  </si>
  <si>
    <t>APP20C53D21</t>
  </si>
  <si>
    <t>A21C53D03</t>
  </si>
  <si>
    <t>A21C53D04</t>
  </si>
  <si>
    <t>A21C53D07</t>
  </si>
  <si>
    <t>A21C53D08</t>
  </si>
  <si>
    <t>A21C53D09</t>
  </si>
  <si>
    <t>A21C53D10</t>
  </si>
  <si>
    <t>A21C53D11</t>
  </si>
  <si>
    <t>A21C53D12</t>
  </si>
  <si>
    <t>RPI linked instrument 54</t>
  </si>
  <si>
    <t>4B.456</t>
  </si>
  <si>
    <t>A21C54D13</t>
  </si>
  <si>
    <t>A21C54D14</t>
  </si>
  <si>
    <t>A21C54D15</t>
  </si>
  <si>
    <t>A21C54D16</t>
  </si>
  <si>
    <t>A21C54D17</t>
  </si>
  <si>
    <t>A21C54D18</t>
  </si>
  <si>
    <t>A21C54D19</t>
  </si>
  <si>
    <t>A21C54D01</t>
  </si>
  <si>
    <t>A21C54D02</t>
  </si>
  <si>
    <t>APP20C54D21</t>
  </si>
  <si>
    <t>A21C54D03</t>
  </si>
  <si>
    <t>A21C54D04</t>
  </si>
  <si>
    <t>A21C54D07</t>
  </si>
  <si>
    <t>A21C54D08</t>
  </si>
  <si>
    <t>A21C54D09</t>
  </si>
  <si>
    <t>A21C54D10</t>
  </si>
  <si>
    <t>A21C54D11</t>
  </si>
  <si>
    <t>A21C54D12</t>
  </si>
  <si>
    <t>RPI linked instrument 55</t>
  </si>
  <si>
    <t>4B.457</t>
  </si>
  <si>
    <t>A21C55D13</t>
  </si>
  <si>
    <t>A21C55D14</t>
  </si>
  <si>
    <t>A21C55D15</t>
  </si>
  <si>
    <t>A21C55D16</t>
  </si>
  <si>
    <t>A21C55D17</t>
  </si>
  <si>
    <t>A21C55D18</t>
  </si>
  <si>
    <t>A21C55D19</t>
  </si>
  <si>
    <t>A21C55D01</t>
  </si>
  <si>
    <t>A21C55D02</t>
  </si>
  <si>
    <t>APP20C55D21</t>
  </si>
  <si>
    <t>A21C55D03</t>
  </si>
  <si>
    <t>A21C55D04</t>
  </si>
  <si>
    <t>A21C55D07</t>
  </si>
  <si>
    <t>A21C55D08</t>
  </si>
  <si>
    <t>A21C55D09</t>
  </si>
  <si>
    <t>A21C55D10</t>
  </si>
  <si>
    <t>A21C55D11</t>
  </si>
  <si>
    <t>A21C55D12</t>
  </si>
  <si>
    <t>RPI linked instrument 56</t>
  </si>
  <si>
    <t>4B.458</t>
  </si>
  <si>
    <t>A21C56D13</t>
  </si>
  <si>
    <t>A21C56D14</t>
  </si>
  <si>
    <t>A21C56D15</t>
  </si>
  <si>
    <t>A21C56D16</t>
  </si>
  <si>
    <t>A21C56D17</t>
  </si>
  <si>
    <t>A21C56D18</t>
  </si>
  <si>
    <t>A21C56D19</t>
  </si>
  <si>
    <t>A21C56D01</t>
  </si>
  <si>
    <t>A21C56D02</t>
  </si>
  <si>
    <t>APP20C56D21</t>
  </si>
  <si>
    <t>A21C56D03</t>
  </si>
  <si>
    <t>A21C56D04</t>
  </si>
  <si>
    <t>A21C56D07</t>
  </si>
  <si>
    <t>A21C56D08</t>
  </si>
  <si>
    <t>A21C56D09</t>
  </si>
  <si>
    <t>A21C56D10</t>
  </si>
  <si>
    <t>A21C56D11</t>
  </si>
  <si>
    <t>A21C56D12</t>
  </si>
  <si>
    <t>RPI linked instrument 57</t>
  </si>
  <si>
    <t>4B.459</t>
  </si>
  <si>
    <t>A21C57D13</t>
  </si>
  <si>
    <t>A21C57D14</t>
  </si>
  <si>
    <t>A21C57D15</t>
  </si>
  <si>
    <t>A21C57D16</t>
  </si>
  <si>
    <t>A21C57D17</t>
  </si>
  <si>
    <t>A21C57D18</t>
  </si>
  <si>
    <t>A21C57D19</t>
  </si>
  <si>
    <t>A21C57D01</t>
  </si>
  <si>
    <t>A21C57D02</t>
  </si>
  <si>
    <t>APP20C57D21</t>
  </si>
  <si>
    <t>A21C57D03</t>
  </si>
  <si>
    <t>A21C57D04</t>
  </si>
  <si>
    <t>A21C57D07</t>
  </si>
  <si>
    <t>A21C57D08</t>
  </si>
  <si>
    <t>A21C57D09</t>
  </si>
  <si>
    <t>A21C57D10</t>
  </si>
  <si>
    <t>A21C57D11</t>
  </si>
  <si>
    <t>A21C57D12</t>
  </si>
  <si>
    <t>RPI linked instrument 58</t>
  </si>
  <si>
    <t>4B.460</t>
  </si>
  <si>
    <t>A21C58D13</t>
  </si>
  <si>
    <t>A21C58D14</t>
  </si>
  <si>
    <t>A21C58D15</t>
  </si>
  <si>
    <t>A21C58D16</t>
  </si>
  <si>
    <t>A21C58D17</t>
  </si>
  <si>
    <t>A21C58D18</t>
  </si>
  <si>
    <t>A21C58D19</t>
  </si>
  <si>
    <t>A21C58D01</t>
  </si>
  <si>
    <t>A21C58D02</t>
  </si>
  <si>
    <t>APP20C58D21</t>
  </si>
  <si>
    <t>A21C58D03</t>
  </si>
  <si>
    <t>A21C58D04</t>
  </si>
  <si>
    <t>A21C58D07</t>
  </si>
  <si>
    <t>A21C58D08</t>
  </si>
  <si>
    <t>A21C58D09</t>
  </si>
  <si>
    <t>A21C58D10</t>
  </si>
  <si>
    <t>A21C58D11</t>
  </si>
  <si>
    <t>A21C58D12</t>
  </si>
  <si>
    <t>RPI linked instrument 59</t>
  </si>
  <si>
    <t>4B.461</t>
  </si>
  <si>
    <t>A21C59D13</t>
  </si>
  <si>
    <t>A21C59D14</t>
  </si>
  <si>
    <t>A21C59D15</t>
  </si>
  <si>
    <t>A21C59D16</t>
  </si>
  <si>
    <t>A21C59D17</t>
  </si>
  <si>
    <t>A21C59D18</t>
  </si>
  <si>
    <t>A21C59D19</t>
  </si>
  <si>
    <t>A21C59D01</t>
  </si>
  <si>
    <t>A21C59D02</t>
  </si>
  <si>
    <t>APP20C59D21</t>
  </si>
  <si>
    <t>A21C59D03</t>
  </si>
  <si>
    <t>A21C59D04</t>
  </si>
  <si>
    <t>A21C59D07</t>
  </si>
  <si>
    <t>A21C59D08</t>
  </si>
  <si>
    <t>A21C59D09</t>
  </si>
  <si>
    <t>A21C59D10</t>
  </si>
  <si>
    <t>A21C59D11</t>
  </si>
  <si>
    <t>A21C59D12</t>
  </si>
  <si>
    <t>RPI linked instrument 60</t>
  </si>
  <si>
    <t>4B.462</t>
  </si>
  <si>
    <t>A21C60D13</t>
  </si>
  <si>
    <t>A21C60D14</t>
  </si>
  <si>
    <t>A21C60D15</t>
  </si>
  <si>
    <t>A21C60D16</t>
  </si>
  <si>
    <t>A21C60D17</t>
  </si>
  <si>
    <t>A21C60D18</t>
  </si>
  <si>
    <t>A21C60D19</t>
  </si>
  <si>
    <t>A21C60D01</t>
  </si>
  <si>
    <t>A21C60D02</t>
  </si>
  <si>
    <t>APP20C60D21</t>
  </si>
  <si>
    <t>A21C60D03</t>
  </si>
  <si>
    <t>A21C60D04</t>
  </si>
  <si>
    <t>A21C60D07</t>
  </si>
  <si>
    <t>A21C60D08</t>
  </si>
  <si>
    <t>A21C60D09</t>
  </si>
  <si>
    <t>A21C60D10</t>
  </si>
  <si>
    <t>A21C60D11</t>
  </si>
  <si>
    <t>A21C60D12</t>
  </si>
  <si>
    <t>RPI linked instrument 61</t>
  </si>
  <si>
    <t>4B.463</t>
  </si>
  <si>
    <t>A21C61D13</t>
  </si>
  <si>
    <t>A21C61D14</t>
  </si>
  <si>
    <t>A21C61D15</t>
  </si>
  <si>
    <t>A21C61D16</t>
  </si>
  <si>
    <t>A21C61D17</t>
  </si>
  <si>
    <t>A21C61D18</t>
  </si>
  <si>
    <t>A21C61D19</t>
  </si>
  <si>
    <t>A21C61D01</t>
  </si>
  <si>
    <t>A21C61D02</t>
  </si>
  <si>
    <t>APP20C61D21</t>
  </si>
  <si>
    <t>A21C61D03</t>
  </si>
  <si>
    <t>A21C61D04</t>
  </si>
  <si>
    <t>A21C61D07</t>
  </si>
  <si>
    <t>A21C61D08</t>
  </si>
  <si>
    <t>A21C61D09</t>
  </si>
  <si>
    <t>A21C61D10</t>
  </si>
  <si>
    <t>A21C61D11</t>
  </si>
  <si>
    <t>A21C61D12</t>
  </si>
  <si>
    <t>RPI linked instrument 62</t>
  </si>
  <si>
    <t>4B.464</t>
  </si>
  <si>
    <t>A21C62D13</t>
  </si>
  <si>
    <t>A21C62D14</t>
  </si>
  <si>
    <t>A21C62D15</t>
  </si>
  <si>
    <t>A21C62D16</t>
  </si>
  <si>
    <t>A21C62D17</t>
  </si>
  <si>
    <t>A21C62D18</t>
  </si>
  <si>
    <t>A21C62D19</t>
  </si>
  <si>
    <t>A21C62D01</t>
  </si>
  <si>
    <t>A21C62D02</t>
  </si>
  <si>
    <t>APP20C62D21</t>
  </si>
  <si>
    <t>A21C62D03</t>
  </si>
  <si>
    <t>A21C62D04</t>
  </si>
  <si>
    <t>A21C62D07</t>
  </si>
  <si>
    <t>A21C62D08</t>
  </si>
  <si>
    <t>A21C62D09</t>
  </si>
  <si>
    <t>A21C62D10</t>
  </si>
  <si>
    <t>A21C62D11</t>
  </si>
  <si>
    <t>A21C62D12</t>
  </si>
  <si>
    <t>RPI linked instrument 63</t>
  </si>
  <si>
    <t>4B.465</t>
  </si>
  <si>
    <t>A21C63D13</t>
  </si>
  <si>
    <t>A21C63D14</t>
  </si>
  <si>
    <t>A21C63D15</t>
  </si>
  <si>
    <t>A21C63D16</t>
  </si>
  <si>
    <t>A21C63D17</t>
  </si>
  <si>
    <t>A21C63D18</t>
  </si>
  <si>
    <t>A21C63D19</t>
  </si>
  <si>
    <t>A21C63D01</t>
  </si>
  <si>
    <t>A21C63D02</t>
  </si>
  <si>
    <t>APP20C63D21</t>
  </si>
  <si>
    <t>A21C63D03</t>
  </si>
  <si>
    <t>A21C63D04</t>
  </si>
  <si>
    <t>A21C63D07</t>
  </si>
  <si>
    <t>A21C63D08</t>
  </si>
  <si>
    <t>A21C63D09</t>
  </si>
  <si>
    <t>A21C63D10</t>
  </si>
  <si>
    <t>A21C63D11</t>
  </si>
  <si>
    <t>A21C63D12</t>
  </si>
  <si>
    <t>RPI linked instrument 64</t>
  </si>
  <si>
    <t>4B.466</t>
  </si>
  <si>
    <t>A21C64D13</t>
  </si>
  <si>
    <t>A21C64D14</t>
  </si>
  <si>
    <t>A21C64D15</t>
  </si>
  <si>
    <t>A21C64D16</t>
  </si>
  <si>
    <t>A21C64D17</t>
  </si>
  <si>
    <t>A21C64D18</t>
  </si>
  <si>
    <t>A21C64D19</t>
  </si>
  <si>
    <t>A21C64D01</t>
  </si>
  <si>
    <t>A21C64D02</t>
  </si>
  <si>
    <t>APP20C64D21</t>
  </si>
  <si>
    <t>A21C64D03</t>
  </si>
  <si>
    <t>A21C64D04</t>
  </si>
  <si>
    <t>A21C64D07</t>
  </si>
  <si>
    <t>A21C64D08</t>
  </si>
  <si>
    <t>A21C64D09</t>
  </si>
  <si>
    <t>A21C64D10</t>
  </si>
  <si>
    <t>A21C64D11</t>
  </si>
  <si>
    <t>A21C64D12</t>
  </si>
  <si>
    <t>RPI linked instrument 65</t>
  </si>
  <si>
    <t>4B.467</t>
  </si>
  <si>
    <t>A21C65D13</t>
  </si>
  <si>
    <t>A21C65D14</t>
  </si>
  <si>
    <t>A21C65D15</t>
  </si>
  <si>
    <t>A21C65D16</t>
  </si>
  <si>
    <t>A21C65D17</t>
  </si>
  <si>
    <t>A21C65D18</t>
  </si>
  <si>
    <t>A21C65D19</t>
  </si>
  <si>
    <t>A21C65D01</t>
  </si>
  <si>
    <t>A21C65D02</t>
  </si>
  <si>
    <t>APP20C65D21</t>
  </si>
  <si>
    <t>A21C65D03</t>
  </si>
  <si>
    <t>A21C65D04</t>
  </si>
  <si>
    <t>A21C65D07</t>
  </si>
  <si>
    <t>A21C65D08</t>
  </si>
  <si>
    <t>A21C65D09</t>
  </si>
  <si>
    <t>A21C65D10</t>
  </si>
  <si>
    <t>A21C65D11</t>
  </si>
  <si>
    <t>A21C65D12</t>
  </si>
  <si>
    <t>RPI linked instrument 66</t>
  </si>
  <si>
    <t>4B.468</t>
  </si>
  <si>
    <t>A21C66D13</t>
  </si>
  <si>
    <t>A21C66D14</t>
  </si>
  <si>
    <t>A21C66D15</t>
  </si>
  <si>
    <t>A21C66D16</t>
  </si>
  <si>
    <t>A21C66D17</t>
  </si>
  <si>
    <t>A21C66D18</t>
  </si>
  <si>
    <t>A21C66D19</t>
  </si>
  <si>
    <t>A21C66D01</t>
  </si>
  <si>
    <t>A21C66D02</t>
  </si>
  <si>
    <t>APP20C66D21</t>
  </si>
  <si>
    <t>A21C66D03</t>
  </si>
  <si>
    <t>A21C66D04</t>
  </si>
  <si>
    <t>A21C66D07</t>
  </si>
  <si>
    <t>A21C66D08</t>
  </si>
  <si>
    <t>A21C66D09</t>
  </si>
  <si>
    <t>A21C66D10</t>
  </si>
  <si>
    <t>A21C66D11</t>
  </si>
  <si>
    <t>A21C66D12</t>
  </si>
  <si>
    <t>RPI linked instrument 67</t>
  </si>
  <si>
    <t>4B.469</t>
  </si>
  <si>
    <t>A21C67D13</t>
  </si>
  <si>
    <t>A21C67D14</t>
  </si>
  <si>
    <t>A21C67D15</t>
  </si>
  <si>
    <t>A21C67D16</t>
  </si>
  <si>
    <t>A21C67D17</t>
  </si>
  <si>
    <t>A21C67D18</t>
  </si>
  <si>
    <t>A21C67D19</t>
  </si>
  <si>
    <t>A21C67D01</t>
  </si>
  <si>
    <t>A21C67D02</t>
  </si>
  <si>
    <t>APP20C67D21</t>
  </si>
  <si>
    <t>A21C67D03</t>
  </si>
  <si>
    <t>A21C67D04</t>
  </si>
  <si>
    <t>A21C67D07</t>
  </si>
  <si>
    <t>A21C67D08</t>
  </si>
  <si>
    <t>A21C67D09</t>
  </si>
  <si>
    <t>A21C67D10</t>
  </si>
  <si>
    <t>A21C67D11</t>
  </si>
  <si>
    <t>A21C67D12</t>
  </si>
  <si>
    <t>RPI linked instrument 68</t>
  </si>
  <si>
    <t>4B.470</t>
  </si>
  <si>
    <t>A21C68D13</t>
  </si>
  <si>
    <t>A21C68D14</t>
  </si>
  <si>
    <t>A21C68D15</t>
  </si>
  <si>
    <t>A21C68D16</t>
  </si>
  <si>
    <t>A21C68D17</t>
  </si>
  <si>
    <t>A21C68D18</t>
  </si>
  <si>
    <t>A21C68D19</t>
  </si>
  <si>
    <t>A21C68D01</t>
  </si>
  <si>
    <t>A21C68D02</t>
  </si>
  <si>
    <t>APP20C68D21</t>
  </si>
  <si>
    <t>A21C68D03</t>
  </si>
  <si>
    <t>A21C68D04</t>
  </si>
  <si>
    <t>A21C68D07</t>
  </si>
  <si>
    <t>A21C68D08</t>
  </si>
  <si>
    <t>A21C68D09</t>
  </si>
  <si>
    <t>A21C68D10</t>
  </si>
  <si>
    <t>A21C68D11</t>
  </si>
  <si>
    <t>A21C68D12</t>
  </si>
  <si>
    <t>RPI linked instrument 69</t>
  </si>
  <si>
    <t>4B.471</t>
  </si>
  <si>
    <t>A21C69D13</t>
  </si>
  <si>
    <t>A21C69D14</t>
  </si>
  <si>
    <t>A21C69D15</t>
  </si>
  <si>
    <t>A21C69D16</t>
  </si>
  <si>
    <t>A21C69D17</t>
  </si>
  <si>
    <t>A21C69D18</t>
  </si>
  <si>
    <t>A21C69D19</t>
  </si>
  <si>
    <t>A21C69D01</t>
  </si>
  <si>
    <t>A21C69D02</t>
  </si>
  <si>
    <t>APP20C69D21</t>
  </si>
  <si>
    <t>A21C69D03</t>
  </si>
  <si>
    <t>A21C69D04</t>
  </si>
  <si>
    <t>A21C69D07</t>
  </si>
  <si>
    <t>A21C69D08</t>
  </si>
  <si>
    <t>A21C69D09</t>
  </si>
  <si>
    <t>A21C69D10</t>
  </si>
  <si>
    <t>A21C69D11</t>
  </si>
  <si>
    <t>A21C69D12</t>
  </si>
  <si>
    <t>RPI linked instrument 70</t>
  </si>
  <si>
    <t>4B.472</t>
  </si>
  <si>
    <t>A21C70D13</t>
  </si>
  <si>
    <t>A21C70D14</t>
  </si>
  <si>
    <t>A21C70D15</t>
  </si>
  <si>
    <t>A21C70D16</t>
  </si>
  <si>
    <t>A21C70D17</t>
  </si>
  <si>
    <t>A21C70D18</t>
  </si>
  <si>
    <t>A21C70D19</t>
  </si>
  <si>
    <t>A21C70D01</t>
  </si>
  <si>
    <t>A21C70D02</t>
  </si>
  <si>
    <t>APP20C70D21</t>
  </si>
  <si>
    <t>A21C70D03</t>
  </si>
  <si>
    <t>A21C70D04</t>
  </si>
  <si>
    <t>A21C70D07</t>
  </si>
  <si>
    <t>A21C70D08</t>
  </si>
  <si>
    <t>A21C70D09</t>
  </si>
  <si>
    <t>A21C70D10</t>
  </si>
  <si>
    <t>A21C70D11</t>
  </si>
  <si>
    <t>A21C70D12</t>
  </si>
  <si>
    <t>RPI linked instrument 71</t>
  </si>
  <si>
    <t>4B.473</t>
  </si>
  <si>
    <t>A21C71D13</t>
  </si>
  <si>
    <t>A21C71D14</t>
  </si>
  <si>
    <t>A21C71D15</t>
  </si>
  <si>
    <t>A21C71D16</t>
  </si>
  <si>
    <t>A21C71D17</t>
  </si>
  <si>
    <t>A21C71D18</t>
  </si>
  <si>
    <t>A21C71D19</t>
  </si>
  <si>
    <t>A21C71D01</t>
  </si>
  <si>
    <t>A21C71D02</t>
  </si>
  <si>
    <t>APP20C71D21</t>
  </si>
  <si>
    <t>A21C71D03</t>
  </si>
  <si>
    <t>A21C71D04</t>
  </si>
  <si>
    <t>A21C71D07</t>
  </si>
  <si>
    <t>A21C71D08</t>
  </si>
  <si>
    <t>A21C71D09</t>
  </si>
  <si>
    <t>A21C71D10</t>
  </si>
  <si>
    <t>A21C71D11</t>
  </si>
  <si>
    <t>A21C71D12</t>
  </si>
  <si>
    <t>RPI linked instrument 72</t>
  </si>
  <si>
    <t>4B.474</t>
  </si>
  <si>
    <t>A21C72D13</t>
  </si>
  <si>
    <t>A21C72D14</t>
  </si>
  <si>
    <t>A21C72D15</t>
  </si>
  <si>
    <t>A21C72D16</t>
  </si>
  <si>
    <t>A21C72D17</t>
  </si>
  <si>
    <t>A21C72D18</t>
  </si>
  <si>
    <t>A21C72D19</t>
  </si>
  <si>
    <t>A21C72D01</t>
  </si>
  <si>
    <t>A21C72D02</t>
  </si>
  <si>
    <t>APP20C72D21</t>
  </si>
  <si>
    <t>A21C72D03</t>
  </si>
  <si>
    <t>A21C72D04</t>
  </si>
  <si>
    <t>A21C72D07</t>
  </si>
  <si>
    <t>A21C72D08</t>
  </si>
  <si>
    <t>A21C72D09</t>
  </si>
  <si>
    <t>A21C72D10</t>
  </si>
  <si>
    <t>A21C72D11</t>
  </si>
  <si>
    <t>A21C72D12</t>
  </si>
  <si>
    <t>RPI linked instrument 73</t>
  </si>
  <si>
    <t>4B.475</t>
  </si>
  <si>
    <t>A21C73D13</t>
  </si>
  <si>
    <t>A21C73D14</t>
  </si>
  <si>
    <t>A21C73D15</t>
  </si>
  <si>
    <t>A21C73D16</t>
  </si>
  <si>
    <t>A21C73D17</t>
  </si>
  <si>
    <t>A21C73D18</t>
  </si>
  <si>
    <t>A21C73D19</t>
  </si>
  <si>
    <t>A21C73D01</t>
  </si>
  <si>
    <t>A21C73D02</t>
  </si>
  <si>
    <t>APP20C73D21</t>
  </si>
  <si>
    <t>A21C73D03</t>
  </si>
  <si>
    <t>A21C73D04</t>
  </si>
  <si>
    <t>A21C73D07</t>
  </si>
  <si>
    <t>A21C73D08</t>
  </si>
  <si>
    <t>A21C73D09</t>
  </si>
  <si>
    <t>A21C73D10</t>
  </si>
  <si>
    <t>A21C73D11</t>
  </si>
  <si>
    <t>A21C73D12</t>
  </si>
  <si>
    <t>RPI linked instrument 74</t>
  </si>
  <si>
    <t>4B.476</t>
  </si>
  <si>
    <t>A21C74D13</t>
  </si>
  <si>
    <t>A21C74D14</t>
  </si>
  <si>
    <t>A21C74D15</t>
  </si>
  <si>
    <t>A21C74D16</t>
  </si>
  <si>
    <t>A21C74D17</t>
  </si>
  <si>
    <t>A21C74D18</t>
  </si>
  <si>
    <t>A21C74D19</t>
  </si>
  <si>
    <t>A21C74D01</t>
  </si>
  <si>
    <t>A21C74D02</t>
  </si>
  <si>
    <t>APP20C74D21</t>
  </si>
  <si>
    <t>A21C74D03</t>
  </si>
  <si>
    <t>A21C74D04</t>
  </si>
  <si>
    <t>A21C74D07</t>
  </si>
  <si>
    <t>A21C74D08</t>
  </si>
  <si>
    <t>A21C74D09</t>
  </si>
  <si>
    <t>A21C74D10</t>
  </si>
  <si>
    <t>A21C74D11</t>
  </si>
  <si>
    <t>A21C74D12</t>
  </si>
  <si>
    <t>RPI linked instrument 75</t>
  </si>
  <si>
    <t>4B.477</t>
  </si>
  <si>
    <t>A21C75D13</t>
  </si>
  <si>
    <t>A21C75D14</t>
  </si>
  <si>
    <t>A21C75D15</t>
  </si>
  <si>
    <t>A21C75D16</t>
  </si>
  <si>
    <t>A21C75D17</t>
  </si>
  <si>
    <t>A21C75D18</t>
  </si>
  <si>
    <t>A21C75D19</t>
  </si>
  <si>
    <t>A21C75D01</t>
  </si>
  <si>
    <t>A21C75D02</t>
  </si>
  <si>
    <t>APP20C75D21</t>
  </si>
  <si>
    <t>A21C75D03</t>
  </si>
  <si>
    <t>A21C75D04</t>
  </si>
  <si>
    <t>A21C75D07</t>
  </si>
  <si>
    <t>A21C75D08</t>
  </si>
  <si>
    <t>A21C75D09</t>
  </si>
  <si>
    <t>A21C75D10</t>
  </si>
  <si>
    <t>A21C75D11</t>
  </si>
  <si>
    <t>A21C75D12</t>
  </si>
  <si>
    <t>RPI linked instrument 76</t>
  </si>
  <si>
    <t>4B.478</t>
  </si>
  <si>
    <t>A21C76D13</t>
  </si>
  <si>
    <t>A21C76D14</t>
  </si>
  <si>
    <t>A21C76D15</t>
  </si>
  <si>
    <t>A21C76D16</t>
  </si>
  <si>
    <t>A21C76D17</t>
  </si>
  <si>
    <t>A21C76D18</t>
  </si>
  <si>
    <t>A21C76D19</t>
  </si>
  <si>
    <t>A21C76D01</t>
  </si>
  <si>
    <t>A21C76D02</t>
  </si>
  <si>
    <t>APP20C76D21</t>
  </si>
  <si>
    <t>A21C76D03</t>
  </si>
  <si>
    <t>A21C76D04</t>
  </si>
  <si>
    <t>A21C76D07</t>
  </si>
  <si>
    <t>A21C76D08</t>
  </si>
  <si>
    <t>A21C76D09</t>
  </si>
  <si>
    <t>A21C76D10</t>
  </si>
  <si>
    <t>A21C76D11</t>
  </si>
  <si>
    <t>A21C76D12</t>
  </si>
  <si>
    <t>RPI linked instrument 77</t>
  </si>
  <si>
    <t>4B.479</t>
  </si>
  <si>
    <t>A21C77D13</t>
  </si>
  <si>
    <t>A21C77D14</t>
  </si>
  <si>
    <t>A21C77D15</t>
  </si>
  <si>
    <t>A21C77D16</t>
  </si>
  <si>
    <t>A21C77D17</t>
  </si>
  <si>
    <t>A21C77D18</t>
  </si>
  <si>
    <t>A21C77D19</t>
  </si>
  <si>
    <t>A21C77D01</t>
  </si>
  <si>
    <t>A21C77D02</t>
  </si>
  <si>
    <t>APP20C77D21</t>
  </si>
  <si>
    <t>A21C77D03</t>
  </si>
  <si>
    <t>A21C77D04</t>
  </si>
  <si>
    <t>A21C77D07</t>
  </si>
  <si>
    <t>A21C77D08</t>
  </si>
  <si>
    <t>A21C77D09</t>
  </si>
  <si>
    <t>A21C77D10</t>
  </si>
  <si>
    <t>A21C77D11</t>
  </si>
  <si>
    <t>A21C77D12</t>
  </si>
  <si>
    <t>RPI linked instrument 78</t>
  </si>
  <si>
    <t>4B.480</t>
  </si>
  <si>
    <t>A21C78D13</t>
  </si>
  <si>
    <t>A21C78D14</t>
  </si>
  <si>
    <t>A21C78D15</t>
  </si>
  <si>
    <t>A21C78D16</t>
  </si>
  <si>
    <t>A21C78D17</t>
  </si>
  <si>
    <t>A21C78D18</t>
  </si>
  <si>
    <t>A21C78D19</t>
  </si>
  <si>
    <t>A21C78D01</t>
  </si>
  <si>
    <t>A21C78D02</t>
  </si>
  <si>
    <t>APP20C78D21</t>
  </si>
  <si>
    <t>A21C78D03</t>
  </si>
  <si>
    <t>A21C78D04</t>
  </si>
  <si>
    <t>A21C78D07</t>
  </si>
  <si>
    <t>A21C78D08</t>
  </si>
  <si>
    <t>A21C78D09</t>
  </si>
  <si>
    <t>A21C78D10</t>
  </si>
  <si>
    <t>A21C78D11</t>
  </si>
  <si>
    <t>A21C78D12</t>
  </si>
  <si>
    <t>RPI linked instrument 79</t>
  </si>
  <si>
    <t>4B.481</t>
  </si>
  <si>
    <t>A21C79D13</t>
  </si>
  <si>
    <t>A21C79D14</t>
  </si>
  <si>
    <t>A21C79D15</t>
  </si>
  <si>
    <t>A21C79D16</t>
  </si>
  <si>
    <t>A21C79D17</t>
  </si>
  <si>
    <t>A21C79D18</t>
  </si>
  <si>
    <t>A21C79D19</t>
  </si>
  <si>
    <t>A21C79D01</t>
  </si>
  <si>
    <t>A21C79D02</t>
  </si>
  <si>
    <t>APP20C79D21</t>
  </si>
  <si>
    <t>A21C79D03</t>
  </si>
  <si>
    <t>A21C79D04</t>
  </si>
  <si>
    <t>A21C79D07</t>
  </si>
  <si>
    <t>A21C79D08</t>
  </si>
  <si>
    <t>A21C79D09</t>
  </si>
  <si>
    <t>A21C79D10</t>
  </si>
  <si>
    <t>A21C79D11</t>
  </si>
  <si>
    <t>A21C79D12</t>
  </si>
  <si>
    <t>RPI linked instrument 80</t>
  </si>
  <si>
    <t>4B.482</t>
  </si>
  <si>
    <t>A21C80D13</t>
  </si>
  <si>
    <t>A21C80D14</t>
  </si>
  <si>
    <t>A21C80D15</t>
  </si>
  <si>
    <t>A21C80D16</t>
  </si>
  <si>
    <t>A21C80D17</t>
  </si>
  <si>
    <t>A21C80D18</t>
  </si>
  <si>
    <t>A21C80D19</t>
  </si>
  <si>
    <t>A21C80D01</t>
  </si>
  <si>
    <t>A21C80D02</t>
  </si>
  <si>
    <t>APP20C80D21</t>
  </si>
  <si>
    <t>A21C80D03</t>
  </si>
  <si>
    <t>A21C80D04</t>
  </si>
  <si>
    <t>A21C80D07</t>
  </si>
  <si>
    <t>A21C80D08</t>
  </si>
  <si>
    <t>A21C80D09</t>
  </si>
  <si>
    <t>A21C80D10</t>
  </si>
  <si>
    <t>A21C80D11</t>
  </si>
  <si>
    <t>A21C80D12</t>
  </si>
  <si>
    <t>RPI linked instrument 81</t>
  </si>
  <si>
    <t>4B.483</t>
  </si>
  <si>
    <t>A21C81D13</t>
  </si>
  <si>
    <t>A21C81D14</t>
  </si>
  <si>
    <t>A21C81D15</t>
  </si>
  <si>
    <t>A21C81D16</t>
  </si>
  <si>
    <t>A21C81D17</t>
  </si>
  <si>
    <t>A21C81D18</t>
  </si>
  <si>
    <t>A21C81D19</t>
  </si>
  <si>
    <t>A21C81D01</t>
  </si>
  <si>
    <t>A21C81D02</t>
  </si>
  <si>
    <t>APP20C81D21</t>
  </si>
  <si>
    <t>A21C81D03</t>
  </si>
  <si>
    <t>A21C81D04</t>
  </si>
  <si>
    <t>A21C81D07</t>
  </si>
  <si>
    <t>A21C81D08</t>
  </si>
  <si>
    <t>A21C81D09</t>
  </si>
  <si>
    <t>A21C81D10</t>
  </si>
  <si>
    <t>A21C81D11</t>
  </si>
  <si>
    <t>A21C81D12</t>
  </si>
  <si>
    <t>RPI linked instrument 82</t>
  </si>
  <si>
    <t>4B.484</t>
  </si>
  <si>
    <t>A21C82D13</t>
  </si>
  <si>
    <t>A21C82D14</t>
  </si>
  <si>
    <t>A21C82D15</t>
  </si>
  <si>
    <t>A21C82D16</t>
  </si>
  <si>
    <t>A21C82D17</t>
  </si>
  <si>
    <t>A21C82D18</t>
  </si>
  <si>
    <t>A21C82D19</t>
  </si>
  <si>
    <t>A21C82D01</t>
  </si>
  <si>
    <t>A21C82D02</t>
  </si>
  <si>
    <t>APP20C82D21</t>
  </si>
  <si>
    <t>A21C82D03</t>
  </si>
  <si>
    <t>A21C82D04</t>
  </si>
  <si>
    <t>A21C82D07</t>
  </si>
  <si>
    <t>A21C82D08</t>
  </si>
  <si>
    <t>A21C82D09</t>
  </si>
  <si>
    <t>A21C82D10</t>
  </si>
  <si>
    <t>A21C82D11</t>
  </si>
  <si>
    <t>A21C82D12</t>
  </si>
  <si>
    <t>RPI linked instrument 83</t>
  </si>
  <si>
    <t>4B.485</t>
  </si>
  <si>
    <t>A21C83D13</t>
  </si>
  <si>
    <t>A21C83D14</t>
  </si>
  <si>
    <t>A21C83D15</t>
  </si>
  <si>
    <t>A21C83D16</t>
  </si>
  <si>
    <t>A21C83D17</t>
  </si>
  <si>
    <t>A21C83D18</t>
  </si>
  <si>
    <t>A21C83D19</t>
  </si>
  <si>
    <t>A21C83D01</t>
  </si>
  <si>
    <t>A21C83D02</t>
  </si>
  <si>
    <t>APP20C83D21</t>
  </si>
  <si>
    <t>A21C83D03</t>
  </si>
  <si>
    <t>A21C83D04</t>
  </si>
  <si>
    <t>A21C83D07</t>
  </si>
  <si>
    <t>A21C83D08</t>
  </si>
  <si>
    <t>A21C83D09</t>
  </si>
  <si>
    <t>A21C83D10</t>
  </si>
  <si>
    <t>A21C83D11</t>
  </si>
  <si>
    <t>A21C83D12</t>
  </si>
  <si>
    <t>RPI linked instrument 84</t>
  </si>
  <si>
    <t>4B.486</t>
  </si>
  <si>
    <t>A21C84D13</t>
  </si>
  <si>
    <t>A21C84D14</t>
  </si>
  <si>
    <t>A21C84D15</t>
  </si>
  <si>
    <t>A21C84D16</t>
  </si>
  <si>
    <t>A21C84D17</t>
  </si>
  <si>
    <t>A21C84D18</t>
  </si>
  <si>
    <t>A21C84D19</t>
  </si>
  <si>
    <t>A21C84D01</t>
  </si>
  <si>
    <t>A21C84D02</t>
  </si>
  <si>
    <t>APP20C84D21</t>
  </si>
  <si>
    <t>A21C84D03</t>
  </si>
  <si>
    <t>A21C84D04</t>
  </si>
  <si>
    <t>A21C84D07</t>
  </si>
  <si>
    <t>A21C84D08</t>
  </si>
  <si>
    <t>A21C84D09</t>
  </si>
  <si>
    <t>A21C84D10</t>
  </si>
  <si>
    <t>A21C84D11</t>
  </si>
  <si>
    <t>A21C84D12</t>
  </si>
  <si>
    <t>RPI linked instrument 85</t>
  </si>
  <si>
    <t>4B.487</t>
  </si>
  <si>
    <t>A21C85D13</t>
  </si>
  <si>
    <t>A21C85D14</t>
  </si>
  <si>
    <t>A21C85D15</t>
  </si>
  <si>
    <t>A21C85D16</t>
  </si>
  <si>
    <t>A21C85D17</t>
  </si>
  <si>
    <t>A21C85D18</t>
  </si>
  <si>
    <t>A21C85D19</t>
  </si>
  <si>
    <t>A21C85D01</t>
  </si>
  <si>
    <t>A21C85D02</t>
  </si>
  <si>
    <t>APP20C85D21</t>
  </si>
  <si>
    <t>A21C85D03</t>
  </si>
  <si>
    <t>A21C85D04</t>
  </si>
  <si>
    <t>A21C85D07</t>
  </si>
  <si>
    <t>A21C85D08</t>
  </si>
  <si>
    <t>A21C85D09</t>
  </si>
  <si>
    <t>A21C85D10</t>
  </si>
  <si>
    <t>A21C85D11</t>
  </si>
  <si>
    <t>A21C85D12</t>
  </si>
  <si>
    <t>RPI linked instrument 86</t>
  </si>
  <si>
    <t>4B.488</t>
  </si>
  <si>
    <t>A21C86D13</t>
  </si>
  <si>
    <t>A21C86D14</t>
  </si>
  <si>
    <t>A21C86D15</t>
  </si>
  <si>
    <t>A21C86D16</t>
  </si>
  <si>
    <t>A21C86D17</t>
  </si>
  <si>
    <t>A21C86D18</t>
  </si>
  <si>
    <t>A21C86D19</t>
  </si>
  <si>
    <t>A21C86D01</t>
  </si>
  <si>
    <t>A21C86D02</t>
  </si>
  <si>
    <t>APP20C86D21</t>
  </si>
  <si>
    <t>A21C86D03</t>
  </si>
  <si>
    <t>A21C86D04</t>
  </si>
  <si>
    <t>A21C86D07</t>
  </si>
  <si>
    <t>A21C86D08</t>
  </si>
  <si>
    <t>A21C86D09</t>
  </si>
  <si>
    <t>A21C86D10</t>
  </si>
  <si>
    <t>A21C86D11</t>
  </si>
  <si>
    <t>A21C86D12</t>
  </si>
  <si>
    <t>RPI linked instrument 87</t>
  </si>
  <si>
    <t>4B.489</t>
  </si>
  <si>
    <t>A21C87D13</t>
  </si>
  <si>
    <t>A21C87D14</t>
  </si>
  <si>
    <t>A21C87D15</t>
  </si>
  <si>
    <t>A21C87D16</t>
  </si>
  <si>
    <t>A21C87D17</t>
  </si>
  <si>
    <t>A21C87D18</t>
  </si>
  <si>
    <t>A21C87D19</t>
  </si>
  <si>
    <t>A21C87D01</t>
  </si>
  <si>
    <t>A21C87D02</t>
  </si>
  <si>
    <t>APP20C87D21</t>
  </si>
  <si>
    <t>A21C87D03</t>
  </si>
  <si>
    <t>A21C87D04</t>
  </si>
  <si>
    <t>A21C87D07</t>
  </si>
  <si>
    <t>A21C87D08</t>
  </si>
  <si>
    <t>A21C87D09</t>
  </si>
  <si>
    <t>A21C87D10</t>
  </si>
  <si>
    <t>A21C87D11</t>
  </si>
  <si>
    <t>A21C87D12</t>
  </si>
  <si>
    <t>RPI linked instrument 88</t>
  </si>
  <si>
    <t>4B.490</t>
  </si>
  <si>
    <t>A21C88D13</t>
  </si>
  <si>
    <t>A21C88D14</t>
  </si>
  <si>
    <t>A21C88D15</t>
  </si>
  <si>
    <t>A21C88D16</t>
  </si>
  <si>
    <t>A21C88D17</t>
  </si>
  <si>
    <t>A21C88D18</t>
  </si>
  <si>
    <t>A21C88D19</t>
  </si>
  <si>
    <t>A21C88D01</t>
  </si>
  <si>
    <t>A21C88D02</t>
  </si>
  <si>
    <t>APP20C88D21</t>
  </si>
  <si>
    <t>A21C88D03</t>
  </si>
  <si>
    <t>A21C88D04</t>
  </si>
  <si>
    <t>A21C88D07</t>
  </si>
  <si>
    <t>A21C88D08</t>
  </si>
  <si>
    <t>A21C88D09</t>
  </si>
  <si>
    <t>A21C88D10</t>
  </si>
  <si>
    <t>A21C88D11</t>
  </si>
  <si>
    <t>A21C88D12</t>
  </si>
  <si>
    <t>RPI linked instrument 89</t>
  </si>
  <si>
    <t>4B.491</t>
  </si>
  <si>
    <t>A21C89D13</t>
  </si>
  <si>
    <t>A21C89D14</t>
  </si>
  <si>
    <t>A21C89D15</t>
  </si>
  <si>
    <t>A21C89D16</t>
  </si>
  <si>
    <t>A21C89D17</t>
  </si>
  <si>
    <t>A21C89D18</t>
  </si>
  <si>
    <t>A21C89D19</t>
  </si>
  <si>
    <t>A21C89D01</t>
  </si>
  <si>
    <t>A21C89D02</t>
  </si>
  <si>
    <t>APP20C89D21</t>
  </si>
  <si>
    <t>A21C89D03</t>
  </si>
  <si>
    <t>A21C89D04</t>
  </si>
  <si>
    <t>A21C89D07</t>
  </si>
  <si>
    <t>A21C89D08</t>
  </si>
  <si>
    <t>A21C89D09</t>
  </si>
  <si>
    <t>A21C89D10</t>
  </si>
  <si>
    <t>A21C89D11</t>
  </si>
  <si>
    <t>A21C89D12</t>
  </si>
  <si>
    <t>RPI linked instrument 90</t>
  </si>
  <si>
    <t>4B.492</t>
  </si>
  <si>
    <t>A21C90D13</t>
  </si>
  <si>
    <t>A21C90D14</t>
  </si>
  <si>
    <t>A21C90D15</t>
  </si>
  <si>
    <t>A21C90D16</t>
  </si>
  <si>
    <t>A21C90D17</t>
  </si>
  <si>
    <t>A21C90D18</t>
  </si>
  <si>
    <t>A21C90D19</t>
  </si>
  <si>
    <t>A21C90D01</t>
  </si>
  <si>
    <t>A21C90D02</t>
  </si>
  <si>
    <t>APP20C90D21</t>
  </si>
  <si>
    <t>A21C90D03</t>
  </si>
  <si>
    <t>A21C90D04</t>
  </si>
  <si>
    <t>A21C90D07</t>
  </si>
  <si>
    <t>A21C90D08</t>
  </si>
  <si>
    <t>A21C90D09</t>
  </si>
  <si>
    <t>A21C90D10</t>
  </si>
  <si>
    <t>A21C90D11</t>
  </si>
  <si>
    <t>A21C90D12</t>
  </si>
  <si>
    <t>RPI linked instrument 91</t>
  </si>
  <si>
    <t>4B.493</t>
  </si>
  <si>
    <t>A21C91D13</t>
  </si>
  <si>
    <t>A21C91D14</t>
  </si>
  <si>
    <t>A21C91D15</t>
  </si>
  <si>
    <t>A21C91D16</t>
  </si>
  <si>
    <t>A21C91D17</t>
  </si>
  <si>
    <t>A21C91D18</t>
  </si>
  <si>
    <t>A21C91D19</t>
  </si>
  <si>
    <t>A21C91D01</t>
  </si>
  <si>
    <t>A21C91D02</t>
  </si>
  <si>
    <t>APP20C91D21</t>
  </si>
  <si>
    <t>A21C91D03</t>
  </si>
  <si>
    <t>A21C91D04</t>
  </si>
  <si>
    <t>A21C91D07</t>
  </si>
  <si>
    <t>A21C91D08</t>
  </si>
  <si>
    <t>A21C91D09</t>
  </si>
  <si>
    <t>A21C91D10</t>
  </si>
  <si>
    <t>A21C91D11</t>
  </si>
  <si>
    <t>A21C91D12</t>
  </si>
  <si>
    <t>RPI linked instrument 92</t>
  </si>
  <si>
    <t>4B.494</t>
  </si>
  <si>
    <t>A21C92D13</t>
  </si>
  <si>
    <t>A21C92D14</t>
  </si>
  <si>
    <t>A21C92D15</t>
  </si>
  <si>
    <t>A21C92D16</t>
  </si>
  <si>
    <t>A21C92D17</t>
  </si>
  <si>
    <t>A21C92D18</t>
  </si>
  <si>
    <t>A21C92D19</t>
  </si>
  <si>
    <t>A21C92D01</t>
  </si>
  <si>
    <t>A21C92D02</t>
  </si>
  <si>
    <t>APP20C92D21</t>
  </si>
  <si>
    <t>A21C92D03</t>
  </si>
  <si>
    <t>A21C92D04</t>
  </si>
  <si>
    <t>A21C92D07</t>
  </si>
  <si>
    <t>A21C92D08</t>
  </si>
  <si>
    <t>A21C92D09</t>
  </si>
  <si>
    <t>A21C92D10</t>
  </si>
  <si>
    <t>A21C92D11</t>
  </si>
  <si>
    <t>A21C92D12</t>
  </si>
  <si>
    <t>RPI linked instrument 93</t>
  </si>
  <si>
    <t>4B.495</t>
  </si>
  <si>
    <t>A21C93D13</t>
  </si>
  <si>
    <t>A21C93D14</t>
  </si>
  <si>
    <t>A21C93D15</t>
  </si>
  <si>
    <t>A21C93D16</t>
  </si>
  <si>
    <t>A21C93D17</t>
  </si>
  <si>
    <t>A21C93D18</t>
  </si>
  <si>
    <t>A21C93D19</t>
  </si>
  <si>
    <t>A21C93D01</t>
  </si>
  <si>
    <t>A21C93D02</t>
  </si>
  <si>
    <t>APP20C93D21</t>
  </si>
  <si>
    <t>A21C93D03</t>
  </si>
  <si>
    <t>A21C93D04</t>
  </si>
  <si>
    <t>A21C93D07</t>
  </si>
  <si>
    <t>A21C93D08</t>
  </si>
  <si>
    <t>A21C93D09</t>
  </si>
  <si>
    <t>A21C93D10</t>
  </si>
  <si>
    <t>A21C93D11</t>
  </si>
  <si>
    <t>A21C93D12</t>
  </si>
  <si>
    <t>RPI linked instrument 94</t>
  </si>
  <si>
    <t>4B.496</t>
  </si>
  <si>
    <t>A21C94D13</t>
  </si>
  <si>
    <t>A21C94D14</t>
  </si>
  <si>
    <t>A21C94D15</t>
  </si>
  <si>
    <t>A21C94D16</t>
  </si>
  <si>
    <t>A21C94D17</t>
  </si>
  <si>
    <t>A21C94D18</t>
  </si>
  <si>
    <t>A21C94D19</t>
  </si>
  <si>
    <t>A21C94D01</t>
  </si>
  <si>
    <t>A21C94D02</t>
  </si>
  <si>
    <t>APP20C94D21</t>
  </si>
  <si>
    <t>A21C94D03</t>
  </si>
  <si>
    <t>A21C94D04</t>
  </si>
  <si>
    <t>A21C94D07</t>
  </si>
  <si>
    <t>A21C94D08</t>
  </si>
  <si>
    <t>A21C94D09</t>
  </si>
  <si>
    <t>A21C94D10</t>
  </si>
  <si>
    <t>A21C94D11</t>
  </si>
  <si>
    <t>A21C94D12</t>
  </si>
  <si>
    <t>RPI linked instrument 95</t>
  </si>
  <si>
    <t>4B.497</t>
  </si>
  <si>
    <t>A21C95D13</t>
  </si>
  <si>
    <t>A21C95D14</t>
  </si>
  <si>
    <t>A21C95D15</t>
  </si>
  <si>
    <t>A21C95D16</t>
  </si>
  <si>
    <t>A21C95D17</t>
  </si>
  <si>
    <t>A21C95D18</t>
  </si>
  <si>
    <t>A21C95D19</t>
  </si>
  <si>
    <t>A21C95D01</t>
  </si>
  <si>
    <t>A21C95D02</t>
  </si>
  <si>
    <t>APP20C95D21</t>
  </si>
  <si>
    <t>A21C95D03</t>
  </si>
  <si>
    <t>A21C95D04</t>
  </si>
  <si>
    <t>A21C95D07</t>
  </si>
  <si>
    <t>A21C95D08</t>
  </si>
  <si>
    <t>A21C95D09</t>
  </si>
  <si>
    <t>A21C95D10</t>
  </si>
  <si>
    <t>A21C95D11</t>
  </si>
  <si>
    <t>A21C95D12</t>
  </si>
  <si>
    <t>RPI linked instrument 96</t>
  </si>
  <si>
    <t>4B.498</t>
  </si>
  <si>
    <t>A21C96D13</t>
  </si>
  <si>
    <t>A21C96D14</t>
  </si>
  <si>
    <t>A21C96D15</t>
  </si>
  <si>
    <t>A21C96D16</t>
  </si>
  <si>
    <t>A21C96D17</t>
  </si>
  <si>
    <t>A21C96D18</t>
  </si>
  <si>
    <t>A21C96D19</t>
  </si>
  <si>
    <t>A21C96D01</t>
  </si>
  <si>
    <t>A21C96D02</t>
  </si>
  <si>
    <t>APP20C96D21</t>
  </si>
  <si>
    <t>A21C96D03</t>
  </si>
  <si>
    <t>A21C96D04</t>
  </si>
  <si>
    <t>A21C96D07</t>
  </si>
  <si>
    <t>A21C96D08</t>
  </si>
  <si>
    <t>A21C96D09</t>
  </si>
  <si>
    <t>A21C96D10</t>
  </si>
  <si>
    <t>A21C96D11</t>
  </si>
  <si>
    <t>A21C96D12</t>
  </si>
  <si>
    <t>RPI linked instrument 97</t>
  </si>
  <si>
    <t>4B.499</t>
  </si>
  <si>
    <t>A21C97D13</t>
  </si>
  <si>
    <t>A21C97D14</t>
  </si>
  <si>
    <t>A21C97D15</t>
  </si>
  <si>
    <t>A21C97D16</t>
  </si>
  <si>
    <t>A21C97D17</t>
  </si>
  <si>
    <t>A21C97D18</t>
  </si>
  <si>
    <t>A21C97D19</t>
  </si>
  <si>
    <t>A21C97D01</t>
  </si>
  <si>
    <t>A21C97D02</t>
  </si>
  <si>
    <t>APP20C97D21</t>
  </si>
  <si>
    <t>A21C97D03</t>
  </si>
  <si>
    <t>A21C97D04</t>
  </si>
  <si>
    <t>A21C97D07</t>
  </si>
  <si>
    <t>A21C97D08</t>
  </si>
  <si>
    <t>A21C97D09</t>
  </si>
  <si>
    <t>A21C97D10</t>
  </si>
  <si>
    <t>A21C97D11</t>
  </si>
  <si>
    <t>A21C97D12</t>
  </si>
  <si>
    <t>RPI linked instrument 98</t>
  </si>
  <si>
    <t>4B.500</t>
  </si>
  <si>
    <t>A21C98D13</t>
  </si>
  <si>
    <t>A21C98D14</t>
  </si>
  <si>
    <t>A21C98D15</t>
  </si>
  <si>
    <t>A21C98D16</t>
  </si>
  <si>
    <t>A21C98D17</t>
  </si>
  <si>
    <t>A21C98D18</t>
  </si>
  <si>
    <t>A21C98D19</t>
  </si>
  <si>
    <t>A21C98D01</t>
  </si>
  <si>
    <t>A21C98D02</t>
  </si>
  <si>
    <t>APP20C98D21</t>
  </si>
  <si>
    <t>A21C98D03</t>
  </si>
  <si>
    <t>A21C98D04</t>
  </si>
  <si>
    <t>A21C98D07</t>
  </si>
  <si>
    <t>A21C98D08</t>
  </si>
  <si>
    <t>A21C98D09</t>
  </si>
  <si>
    <t>A21C98D10</t>
  </si>
  <si>
    <t>A21C98D11</t>
  </si>
  <si>
    <t>A21C98D12</t>
  </si>
  <si>
    <t>RPI linked instrument 99</t>
  </si>
  <si>
    <t>4B.501</t>
  </si>
  <si>
    <t>A21C99D13</t>
  </si>
  <si>
    <t>A21C99D14</t>
  </si>
  <si>
    <t>A21C99D15</t>
  </si>
  <si>
    <t>A21C99D16</t>
  </si>
  <si>
    <t>A21C99D17</t>
  </si>
  <si>
    <t>A21C99D18</t>
  </si>
  <si>
    <t>A21C99D19</t>
  </si>
  <si>
    <t>A21C99D01</t>
  </si>
  <si>
    <t>A21C99D02</t>
  </si>
  <si>
    <t>APP20C99D21</t>
  </si>
  <si>
    <t>A21C99D03</t>
  </si>
  <si>
    <t>A21C99D04</t>
  </si>
  <si>
    <t>A21C99D07</t>
  </si>
  <si>
    <t>A21C99D08</t>
  </si>
  <si>
    <t>A21C99D09</t>
  </si>
  <si>
    <t>A21C99D10</t>
  </si>
  <si>
    <t>A21C99D11</t>
  </si>
  <si>
    <t>A21C99D12</t>
  </si>
  <si>
    <t>RPI linked instrument 100</t>
  </si>
  <si>
    <t>4B.502</t>
  </si>
  <si>
    <t>A21C100D13</t>
  </si>
  <si>
    <t>A21C100D14</t>
  </si>
  <si>
    <t>A21C100D15</t>
  </si>
  <si>
    <t>A21C100D16</t>
  </si>
  <si>
    <t>A21C100D17</t>
  </si>
  <si>
    <t>A21C100D18</t>
  </si>
  <si>
    <t>A21C100D19</t>
  </si>
  <si>
    <t>A21C100D01</t>
  </si>
  <si>
    <t>A21C100D02</t>
  </si>
  <si>
    <t>APP20C100D21</t>
  </si>
  <si>
    <t>A21C100D03</t>
  </si>
  <si>
    <t>A21C100D04</t>
  </si>
  <si>
    <t>A21C100D07</t>
  </si>
  <si>
    <t>A21C100D08</t>
  </si>
  <si>
    <t>A21C100D09</t>
  </si>
  <si>
    <t>A21C100D10</t>
  </si>
  <si>
    <t>A21C100D11</t>
  </si>
  <si>
    <t>A21C100D12</t>
  </si>
  <si>
    <t>RPI linked instrument 101</t>
  </si>
  <si>
    <t>4B.503</t>
  </si>
  <si>
    <t>A21C101D13</t>
  </si>
  <si>
    <t>A21C101D14</t>
  </si>
  <si>
    <t>A21C101D15</t>
  </si>
  <si>
    <t>A21C101D16</t>
  </si>
  <si>
    <t>A21C101D17</t>
  </si>
  <si>
    <t>A21C101D18</t>
  </si>
  <si>
    <t>A21C101D19</t>
  </si>
  <si>
    <t>A21C101D01</t>
  </si>
  <si>
    <t>A21C101D02</t>
  </si>
  <si>
    <t>APP20C101D21</t>
  </si>
  <si>
    <t>A21C101D03</t>
  </si>
  <si>
    <t>A21C101D04</t>
  </si>
  <si>
    <t>A21C101D07</t>
  </si>
  <si>
    <t>A21C101D08</t>
  </si>
  <si>
    <t>A21C101D09</t>
  </si>
  <si>
    <t>A21C101D10</t>
  </si>
  <si>
    <t>A21C101D11</t>
  </si>
  <si>
    <t>A21C101D12</t>
  </si>
  <si>
    <t>RPI linked instrument 102</t>
  </si>
  <si>
    <t>4B.504</t>
  </si>
  <si>
    <t>A21C102D13</t>
  </si>
  <si>
    <t>A21C102D14</t>
  </si>
  <si>
    <t>A21C102D15</t>
  </si>
  <si>
    <t>A21C102D16</t>
  </si>
  <si>
    <t>A21C102D17</t>
  </si>
  <si>
    <t>A21C102D18</t>
  </si>
  <si>
    <t>A21C102D19</t>
  </si>
  <si>
    <t>A21C102D01</t>
  </si>
  <si>
    <t>A21C102D02</t>
  </si>
  <si>
    <t>APP20C102D21</t>
  </si>
  <si>
    <t>A21C102D03</t>
  </si>
  <si>
    <t>A21C102D04</t>
  </si>
  <si>
    <t>A21C102D07</t>
  </si>
  <si>
    <t>A21C102D08</t>
  </si>
  <si>
    <t>A21C102D09</t>
  </si>
  <si>
    <t>A21C102D10</t>
  </si>
  <si>
    <t>A21C102D11</t>
  </si>
  <si>
    <t>A21C102D12</t>
  </si>
  <si>
    <t>RPI linked instrument 103</t>
  </si>
  <si>
    <t>4B.505</t>
  </si>
  <si>
    <t>A21C103D13</t>
  </si>
  <si>
    <t>A21C103D14</t>
  </si>
  <si>
    <t>A21C103D15</t>
  </si>
  <si>
    <t>A21C103D16</t>
  </si>
  <si>
    <t>A21C103D17</t>
  </si>
  <si>
    <t>A21C103D18</t>
  </si>
  <si>
    <t>A21C103D19</t>
  </si>
  <si>
    <t>A21C103D01</t>
  </si>
  <si>
    <t>A21C103D02</t>
  </si>
  <si>
    <t>APP20C103D21</t>
  </si>
  <si>
    <t>A21C103D03</t>
  </si>
  <si>
    <t>A21C103D04</t>
  </si>
  <si>
    <t>A21C103D07</t>
  </si>
  <si>
    <t>A21C103D08</t>
  </si>
  <si>
    <t>A21C103D09</t>
  </si>
  <si>
    <t>A21C103D10</t>
  </si>
  <si>
    <t>A21C103D11</t>
  </si>
  <si>
    <t>A21C103D12</t>
  </si>
  <si>
    <t>RPI linked instrument 104</t>
  </si>
  <si>
    <t>4B.506</t>
  </si>
  <si>
    <t>A21C104D13</t>
  </si>
  <si>
    <t>A21C104D14</t>
  </si>
  <si>
    <t>A21C104D15</t>
  </si>
  <si>
    <t>A21C104D16</t>
  </si>
  <si>
    <t>A21C104D17</t>
  </si>
  <si>
    <t>A21C104D18</t>
  </si>
  <si>
    <t>A21C104D19</t>
  </si>
  <si>
    <t>A21C104D01</t>
  </si>
  <si>
    <t>A21C104D02</t>
  </si>
  <si>
    <t>APP20C104D21</t>
  </si>
  <si>
    <t>A21C104D03</t>
  </si>
  <si>
    <t>A21C104D04</t>
  </si>
  <si>
    <t>A21C104D07</t>
  </si>
  <si>
    <t>A21C104D08</t>
  </si>
  <si>
    <t>A21C104D09</t>
  </si>
  <si>
    <t>A21C104D10</t>
  </si>
  <si>
    <t>A21C104D11</t>
  </si>
  <si>
    <t>A21C104D12</t>
  </si>
  <si>
    <t>RPI linked instrument 105</t>
  </si>
  <si>
    <t>4B.507</t>
  </si>
  <si>
    <t>A21C105D13</t>
  </si>
  <si>
    <t>A21C105D14</t>
  </si>
  <si>
    <t>A21C105D15</t>
  </si>
  <si>
    <t>A21C105D16</t>
  </si>
  <si>
    <t>A21C105D17</t>
  </si>
  <si>
    <t>A21C105D18</t>
  </si>
  <si>
    <t>A21C105D19</t>
  </si>
  <si>
    <t>A21C105D01</t>
  </si>
  <si>
    <t>A21C105D02</t>
  </si>
  <si>
    <t>APP20C105D21</t>
  </si>
  <si>
    <t>A21C105D03</t>
  </si>
  <si>
    <t>A21C105D04</t>
  </si>
  <si>
    <t>A21C105D07</t>
  </si>
  <si>
    <t>A21C105D08</t>
  </si>
  <si>
    <t>A21C105D09</t>
  </si>
  <si>
    <t>A21C105D10</t>
  </si>
  <si>
    <t>A21C105D11</t>
  </si>
  <si>
    <t>A21C105D12</t>
  </si>
  <si>
    <t>RPI linked instrument 106</t>
  </si>
  <si>
    <t>4B.508</t>
  </si>
  <si>
    <t>A21C106D13</t>
  </si>
  <si>
    <t>A21C106D14</t>
  </si>
  <si>
    <t>A21C106D15</t>
  </si>
  <si>
    <t>A21C106D16</t>
  </si>
  <si>
    <t>A21C106D17</t>
  </si>
  <si>
    <t>A21C106D18</t>
  </si>
  <si>
    <t>A21C106D19</t>
  </si>
  <si>
    <t>A21C106D01</t>
  </si>
  <si>
    <t>A21C106D02</t>
  </si>
  <si>
    <t>APP20C106D21</t>
  </si>
  <si>
    <t>A21C106D03</t>
  </si>
  <si>
    <t>A21C106D04</t>
  </si>
  <si>
    <t>A21C106D07</t>
  </si>
  <si>
    <t>A21C106D08</t>
  </si>
  <si>
    <t>A21C106D09</t>
  </si>
  <si>
    <t>A21C106D10</t>
  </si>
  <si>
    <t>A21C106D11</t>
  </si>
  <si>
    <t>A21C106D12</t>
  </si>
  <si>
    <t>RPI linked instrument 107</t>
  </si>
  <si>
    <t>4B.509</t>
  </si>
  <si>
    <t>A21C107D13</t>
  </si>
  <si>
    <t>A21C107D14</t>
  </si>
  <si>
    <t>A21C107D15</t>
  </si>
  <si>
    <t>A21C107D16</t>
  </si>
  <si>
    <t>A21C107D17</t>
  </si>
  <si>
    <t>A21C107D18</t>
  </si>
  <si>
    <t>A21C107D19</t>
  </si>
  <si>
    <t>A21C107D01</t>
  </si>
  <si>
    <t>A21C107D02</t>
  </si>
  <si>
    <t>APP20C107D21</t>
  </si>
  <si>
    <t>A21C107D03</t>
  </si>
  <si>
    <t>A21C107D04</t>
  </si>
  <si>
    <t>A21C107D07</t>
  </si>
  <si>
    <t>A21C107D08</t>
  </si>
  <si>
    <t>A21C107D09</t>
  </si>
  <si>
    <t>A21C107D10</t>
  </si>
  <si>
    <t>A21C107D11</t>
  </si>
  <si>
    <t>A21C107D12</t>
  </si>
  <si>
    <t>RPI linked instrument 108</t>
  </si>
  <si>
    <t>4B.510</t>
  </si>
  <si>
    <t>A21C108D13</t>
  </si>
  <si>
    <t>A21C108D14</t>
  </si>
  <si>
    <t>A21C108D15</t>
  </si>
  <si>
    <t>A21C108D16</t>
  </si>
  <si>
    <t>A21C108D17</t>
  </si>
  <si>
    <t>A21C108D18</t>
  </si>
  <si>
    <t>A21C108D19</t>
  </si>
  <si>
    <t>A21C108D01</t>
  </si>
  <si>
    <t>A21C108D02</t>
  </si>
  <si>
    <t>APP20C108D21</t>
  </si>
  <si>
    <t>A21C108D03</t>
  </si>
  <si>
    <t>A21C108D04</t>
  </si>
  <si>
    <t>A21C108D07</t>
  </si>
  <si>
    <t>A21C108D08</t>
  </si>
  <si>
    <t>A21C108D09</t>
  </si>
  <si>
    <t>A21C108D10</t>
  </si>
  <si>
    <t>A21C108D11</t>
  </si>
  <si>
    <t>A21C108D12</t>
  </si>
  <si>
    <t>RPI linked instrument 109</t>
  </si>
  <si>
    <t>4B.511</t>
  </si>
  <si>
    <t>A21C109D13</t>
  </si>
  <si>
    <t>A21C109D14</t>
  </si>
  <si>
    <t>A21C109D15</t>
  </si>
  <si>
    <t>A21C109D16</t>
  </si>
  <si>
    <t>A21C109D17</t>
  </si>
  <si>
    <t>A21C109D18</t>
  </si>
  <si>
    <t>A21C109D19</t>
  </si>
  <si>
    <t>A21C109D01</t>
  </si>
  <si>
    <t>A21C109D02</t>
  </si>
  <si>
    <t>APP20C109D21</t>
  </si>
  <si>
    <t>A21C109D03</t>
  </si>
  <si>
    <t>A21C109D04</t>
  </si>
  <si>
    <t>A21C109D07</t>
  </si>
  <si>
    <t>A21C109D08</t>
  </si>
  <si>
    <t>A21C109D09</t>
  </si>
  <si>
    <t>A21C109D10</t>
  </si>
  <si>
    <t>A21C109D11</t>
  </si>
  <si>
    <t>A21C109D12</t>
  </si>
  <si>
    <t>RPI linked instrument 110</t>
  </si>
  <si>
    <t>4B.512</t>
  </si>
  <si>
    <t>A21C110D13</t>
  </si>
  <si>
    <t>A21C110D14</t>
  </si>
  <si>
    <t>A21C110D15</t>
  </si>
  <si>
    <t>A21C110D16</t>
  </si>
  <si>
    <t>A21C110D17</t>
  </si>
  <si>
    <t>A21C110D18</t>
  </si>
  <si>
    <t>A21C110D19</t>
  </si>
  <si>
    <t>A21C110D01</t>
  </si>
  <si>
    <t>A21C110D02</t>
  </si>
  <si>
    <t>APP20C110D21</t>
  </si>
  <si>
    <t>A21C110D03</t>
  </si>
  <si>
    <t>A21C110D04</t>
  </si>
  <si>
    <t>A21C110D07</t>
  </si>
  <si>
    <t>A21C110D08</t>
  </si>
  <si>
    <t>A21C110D09</t>
  </si>
  <si>
    <t>A21C110D10</t>
  </si>
  <si>
    <t>A21C110D11</t>
  </si>
  <si>
    <t>A21C110D12</t>
  </si>
  <si>
    <t>RPI linked instrument 111</t>
  </si>
  <si>
    <t>4B.513</t>
  </si>
  <si>
    <t>A21C111D13</t>
  </si>
  <si>
    <t>A21C111D14</t>
  </si>
  <si>
    <t>A21C111D15</t>
  </si>
  <si>
    <t>A21C111D16</t>
  </si>
  <si>
    <t>A21C111D17</t>
  </si>
  <si>
    <t>A21C111D18</t>
  </si>
  <si>
    <t>A21C111D19</t>
  </si>
  <si>
    <t>A21C111D01</t>
  </si>
  <si>
    <t>A21C111D02</t>
  </si>
  <si>
    <t>APP20C111D21</t>
  </si>
  <si>
    <t>A21C111D03</t>
  </si>
  <si>
    <t>A21C111D04</t>
  </si>
  <si>
    <t>A21C111D07</t>
  </si>
  <si>
    <t>A21C111D08</t>
  </si>
  <si>
    <t>A21C111D09</t>
  </si>
  <si>
    <t>A21C111D10</t>
  </si>
  <si>
    <t>A21C111D11</t>
  </si>
  <si>
    <t>A21C111D12</t>
  </si>
  <si>
    <t>RPI linked instrument 112</t>
  </si>
  <si>
    <t>4B.514</t>
  </si>
  <si>
    <t>A21C112D13</t>
  </si>
  <si>
    <t>A21C112D14</t>
  </si>
  <si>
    <t>A21C112D15</t>
  </si>
  <si>
    <t>A21C112D16</t>
  </si>
  <si>
    <t>A21C112D17</t>
  </si>
  <si>
    <t>A21C112D18</t>
  </si>
  <si>
    <t>A21C112D19</t>
  </si>
  <si>
    <t>A21C112D01</t>
  </si>
  <si>
    <t>A21C112D02</t>
  </si>
  <si>
    <t>APP20C112D21</t>
  </si>
  <si>
    <t>A21C112D03</t>
  </si>
  <si>
    <t>A21C112D04</t>
  </si>
  <si>
    <t>A21C112D07</t>
  </si>
  <si>
    <t>A21C112D08</t>
  </si>
  <si>
    <t>A21C112D09</t>
  </si>
  <si>
    <t>A21C112D10</t>
  </si>
  <si>
    <t>A21C112D11</t>
  </si>
  <si>
    <t>A21C112D12</t>
  </si>
  <si>
    <t>RPI linked instrument 113</t>
  </si>
  <si>
    <t>4B.515</t>
  </si>
  <si>
    <t>A21C113D13</t>
  </si>
  <si>
    <t>A21C113D14</t>
  </si>
  <si>
    <t>A21C113D15</t>
  </si>
  <si>
    <t>A21C113D16</t>
  </si>
  <si>
    <t>A21C113D17</t>
  </si>
  <si>
    <t>A21C113D18</t>
  </si>
  <si>
    <t>A21C113D19</t>
  </si>
  <si>
    <t>A21C113D01</t>
  </si>
  <si>
    <t>A21C113D02</t>
  </si>
  <si>
    <t>APP20C113D21</t>
  </si>
  <si>
    <t>A21C113D03</t>
  </si>
  <si>
    <t>A21C113D04</t>
  </si>
  <si>
    <t>A21C113D07</t>
  </si>
  <si>
    <t>A21C113D08</t>
  </si>
  <si>
    <t>A21C113D09</t>
  </si>
  <si>
    <t>A21C113D10</t>
  </si>
  <si>
    <t>A21C113D11</t>
  </si>
  <si>
    <t>A21C113D12</t>
  </si>
  <si>
    <t>RPI linked instrument 114</t>
  </si>
  <si>
    <t>4B.516</t>
  </si>
  <si>
    <t>A21C114D13</t>
  </si>
  <si>
    <t>A21C114D14</t>
  </si>
  <si>
    <t>A21C114D15</t>
  </si>
  <si>
    <t>A21C114D16</t>
  </si>
  <si>
    <t>A21C114D17</t>
  </si>
  <si>
    <t>A21C114D18</t>
  </si>
  <si>
    <t>A21C114D19</t>
  </si>
  <si>
    <t>A21C114D01</t>
  </si>
  <si>
    <t>A21C114D02</t>
  </si>
  <si>
    <t>APP20C114D21</t>
  </si>
  <si>
    <t>A21C114D03</t>
  </si>
  <si>
    <t>A21C114D04</t>
  </si>
  <si>
    <t>A21C114D07</t>
  </si>
  <si>
    <t>A21C114D08</t>
  </si>
  <si>
    <t>A21C114D09</t>
  </si>
  <si>
    <t>A21C114D10</t>
  </si>
  <si>
    <t>A21C114D11</t>
  </si>
  <si>
    <t>A21C114D12</t>
  </si>
  <si>
    <t>RPI linked instrument 115</t>
  </si>
  <si>
    <t>4B.517</t>
  </si>
  <si>
    <t>A21C115D13</t>
  </si>
  <si>
    <t>A21C115D14</t>
  </si>
  <si>
    <t>A21C115D15</t>
  </si>
  <si>
    <t>A21C115D16</t>
  </si>
  <si>
    <t>A21C115D17</t>
  </si>
  <si>
    <t>A21C115D18</t>
  </si>
  <si>
    <t>A21C115D19</t>
  </si>
  <si>
    <t>A21C115D01</t>
  </si>
  <si>
    <t>A21C115D02</t>
  </si>
  <si>
    <t>APP20C115D21</t>
  </si>
  <si>
    <t>A21C115D03</t>
  </si>
  <si>
    <t>A21C115D04</t>
  </si>
  <si>
    <t>A21C115D07</t>
  </si>
  <si>
    <t>A21C115D08</t>
  </si>
  <si>
    <t>A21C115D09</t>
  </si>
  <si>
    <t>A21C115D10</t>
  </si>
  <si>
    <t>A21C115D11</t>
  </si>
  <si>
    <t>A21C115D12</t>
  </si>
  <si>
    <t>RPI linked instrument 116</t>
  </si>
  <si>
    <t>4B.518</t>
  </si>
  <si>
    <t>A21C116D13</t>
  </si>
  <si>
    <t>A21C116D14</t>
  </si>
  <si>
    <t>A21C116D15</t>
  </si>
  <si>
    <t>A21C116D16</t>
  </si>
  <si>
    <t>A21C116D17</t>
  </si>
  <si>
    <t>A21C116D18</t>
  </si>
  <si>
    <t>A21C116D19</t>
  </si>
  <si>
    <t>A21C116D01</t>
  </si>
  <si>
    <t>A21C116D02</t>
  </si>
  <si>
    <t>APP20C116D21</t>
  </si>
  <si>
    <t>A21C116D03</t>
  </si>
  <si>
    <t>A21C116D04</t>
  </si>
  <si>
    <t>A21C116D07</t>
  </si>
  <si>
    <t>A21C116D08</t>
  </si>
  <si>
    <t>A21C116D09</t>
  </si>
  <si>
    <t>A21C116D10</t>
  </si>
  <si>
    <t>A21C116D11</t>
  </si>
  <si>
    <t>A21C116D12</t>
  </si>
  <si>
    <t>RPI linked instrument 117</t>
  </si>
  <si>
    <t>4B.519</t>
  </si>
  <si>
    <t>A21C117D13</t>
  </si>
  <si>
    <t>A21C117D14</t>
  </si>
  <si>
    <t>A21C117D15</t>
  </si>
  <si>
    <t>A21C117D16</t>
  </si>
  <si>
    <t>A21C117D17</t>
  </si>
  <si>
    <t>A21C117D18</t>
  </si>
  <si>
    <t>A21C117D19</t>
  </si>
  <si>
    <t>A21C117D01</t>
  </si>
  <si>
    <t>A21C117D02</t>
  </si>
  <si>
    <t>APP20C117D21</t>
  </si>
  <si>
    <t>A21C117D03</t>
  </si>
  <si>
    <t>A21C117D04</t>
  </si>
  <si>
    <t>A21C117D07</t>
  </si>
  <si>
    <t>A21C117D08</t>
  </si>
  <si>
    <t>A21C117D09</t>
  </si>
  <si>
    <t>A21C117D10</t>
  </si>
  <si>
    <t>A21C117D11</t>
  </si>
  <si>
    <t>A21C117D12</t>
  </si>
  <si>
    <t>RPI linked instrument 118</t>
  </si>
  <si>
    <t>4B.520</t>
  </si>
  <si>
    <t>A21C118D13</t>
  </si>
  <si>
    <t>A21C118D14</t>
  </si>
  <si>
    <t>A21C118D15</t>
  </si>
  <si>
    <t>A21C118D16</t>
  </si>
  <si>
    <t>A21C118D17</t>
  </si>
  <si>
    <t>A21C118D18</t>
  </si>
  <si>
    <t>A21C118D19</t>
  </si>
  <si>
    <t>A21C118D01</t>
  </si>
  <si>
    <t>A21C118D02</t>
  </si>
  <si>
    <t>APP20C118D21</t>
  </si>
  <si>
    <t>A21C118D03</t>
  </si>
  <si>
    <t>A21C118D04</t>
  </si>
  <si>
    <t>A21C118D07</t>
  </si>
  <si>
    <t>A21C118D08</t>
  </si>
  <si>
    <t>A21C118D09</t>
  </si>
  <si>
    <t>A21C118D10</t>
  </si>
  <si>
    <t>A21C118D11</t>
  </si>
  <si>
    <t>A21C118D12</t>
  </si>
  <si>
    <t>RPI linked instrument 119</t>
  </si>
  <si>
    <t>4B.521</t>
  </si>
  <si>
    <t>A21C119D13</t>
  </si>
  <si>
    <t>A21C119D14</t>
  </si>
  <si>
    <t>A21C119D15</t>
  </si>
  <si>
    <t>A21C119D16</t>
  </si>
  <si>
    <t>A21C119D17</t>
  </si>
  <si>
    <t>A21C119D18</t>
  </si>
  <si>
    <t>A21C119D19</t>
  </si>
  <si>
    <t>A21C119D01</t>
  </si>
  <si>
    <t>A21C119D02</t>
  </si>
  <si>
    <t>APP20C119D21</t>
  </si>
  <si>
    <t>A21C119D03</t>
  </si>
  <si>
    <t>A21C119D04</t>
  </si>
  <si>
    <t>A21C119D07</t>
  </si>
  <si>
    <t>A21C119D08</t>
  </si>
  <si>
    <t>A21C119D09</t>
  </si>
  <si>
    <t>A21C119D10</t>
  </si>
  <si>
    <t>A21C119D11</t>
  </si>
  <si>
    <t>A21C119D12</t>
  </si>
  <si>
    <t>RPI linked instrument 120</t>
  </si>
  <si>
    <t>4B.522</t>
  </si>
  <si>
    <t>A21C120D13</t>
  </si>
  <si>
    <t>A21C120D14</t>
  </si>
  <si>
    <t>A21C120D15</t>
  </si>
  <si>
    <t>A21C120D16</t>
  </si>
  <si>
    <t>A21C120D17</t>
  </si>
  <si>
    <t>A21C120D18</t>
  </si>
  <si>
    <t>A21C120D19</t>
  </si>
  <si>
    <t>A21C120D01</t>
  </si>
  <si>
    <t>A21C120D02</t>
  </si>
  <si>
    <t>APP20C120D21</t>
  </si>
  <si>
    <t>A21C120D03</t>
  </si>
  <si>
    <t>A21C120D04</t>
  </si>
  <si>
    <t>A21C120D07</t>
  </si>
  <si>
    <t>A21C120D08</t>
  </si>
  <si>
    <t>A21C120D09</t>
  </si>
  <si>
    <t>A21C120D10</t>
  </si>
  <si>
    <t>A21C120D11</t>
  </si>
  <si>
    <t>A21C120D12</t>
  </si>
  <si>
    <t>RPI linked instrument 121</t>
  </si>
  <si>
    <t>4B.523</t>
  </si>
  <si>
    <t>A21C121D13</t>
  </si>
  <si>
    <t>A21C121D14</t>
  </si>
  <si>
    <t>A21C121D15</t>
  </si>
  <si>
    <t>A21C121D16</t>
  </si>
  <si>
    <t>A21C121D17</t>
  </si>
  <si>
    <t>A21C121D18</t>
  </si>
  <si>
    <t>A21C121D19</t>
  </si>
  <si>
    <t>A21C121D01</t>
  </si>
  <si>
    <t>A21C121D02</t>
  </si>
  <si>
    <t>APP20C121D21</t>
  </si>
  <si>
    <t>A21C121D03</t>
  </si>
  <si>
    <t>A21C121D04</t>
  </si>
  <si>
    <t>A21C121D07</t>
  </si>
  <si>
    <t>A21C121D08</t>
  </si>
  <si>
    <t>A21C121D09</t>
  </si>
  <si>
    <t>A21C121D10</t>
  </si>
  <si>
    <t>A21C121D11</t>
  </si>
  <si>
    <t>A21C121D12</t>
  </si>
  <si>
    <t>RPI linked instrument 122</t>
  </si>
  <si>
    <t>4B.524</t>
  </si>
  <si>
    <t>A21C122D13</t>
  </si>
  <si>
    <t>A21C122D14</t>
  </si>
  <si>
    <t>A21C122D15</t>
  </si>
  <si>
    <t>A21C122D16</t>
  </si>
  <si>
    <t>A21C122D17</t>
  </si>
  <si>
    <t>A21C122D18</t>
  </si>
  <si>
    <t>A21C122D19</t>
  </si>
  <si>
    <t>A21C122D01</t>
  </si>
  <si>
    <t>A21C122D02</t>
  </si>
  <si>
    <t>APP20C122D21</t>
  </si>
  <si>
    <t>A21C122D03</t>
  </si>
  <si>
    <t>A21C122D04</t>
  </si>
  <si>
    <t>A21C122D07</t>
  </si>
  <si>
    <t>A21C122D08</t>
  </si>
  <si>
    <t>A21C122D09</t>
  </si>
  <si>
    <t>A21C122D10</t>
  </si>
  <si>
    <t>A21C122D11</t>
  </si>
  <si>
    <t>A21C122D12</t>
  </si>
  <si>
    <t>RPI linked instrument 123</t>
  </si>
  <si>
    <t>4B.525</t>
  </si>
  <si>
    <t>A21C123D13</t>
  </si>
  <si>
    <t>A21C123D14</t>
  </si>
  <si>
    <t>A21C123D15</t>
  </si>
  <si>
    <t>A21C123D16</t>
  </si>
  <si>
    <t>A21C123D17</t>
  </si>
  <si>
    <t>A21C123D18</t>
  </si>
  <si>
    <t>A21C123D19</t>
  </si>
  <si>
    <t>A21C123D01</t>
  </si>
  <si>
    <t>A21C123D02</t>
  </si>
  <si>
    <t>APP20C123D21</t>
  </si>
  <si>
    <t>A21C123D03</t>
  </si>
  <si>
    <t>A21C123D04</t>
  </si>
  <si>
    <t>A21C123D07</t>
  </si>
  <si>
    <t>A21C123D08</t>
  </si>
  <si>
    <t>A21C123D09</t>
  </si>
  <si>
    <t>A21C123D10</t>
  </si>
  <si>
    <t>A21C123D11</t>
  </si>
  <si>
    <t>A21C123D12</t>
  </si>
  <si>
    <t>RPI linked instrument 124</t>
  </si>
  <si>
    <t>4B.526</t>
  </si>
  <si>
    <t>A21C124D13</t>
  </si>
  <si>
    <t>A21C124D14</t>
  </si>
  <si>
    <t>A21C124D15</t>
  </si>
  <si>
    <t>A21C124D16</t>
  </si>
  <si>
    <t>A21C124D17</t>
  </si>
  <si>
    <t>A21C124D18</t>
  </si>
  <si>
    <t>A21C124D19</t>
  </si>
  <si>
    <t>A21C124D01</t>
  </si>
  <si>
    <t>A21C124D02</t>
  </si>
  <si>
    <t>APP20C124D21</t>
  </si>
  <si>
    <t>A21C124D03</t>
  </si>
  <si>
    <t>A21C124D04</t>
  </si>
  <si>
    <t>A21C124D07</t>
  </si>
  <si>
    <t>A21C124D08</t>
  </si>
  <si>
    <t>A21C124D09</t>
  </si>
  <si>
    <t>A21C124D10</t>
  </si>
  <si>
    <t>A21C124D11</t>
  </si>
  <si>
    <t>A21C124D12</t>
  </si>
  <si>
    <t>RPI linked instrument 125</t>
  </si>
  <si>
    <t>4B.527</t>
  </si>
  <si>
    <t>A21C125D13</t>
  </si>
  <si>
    <t>A21C125D14</t>
  </si>
  <si>
    <t>A21C125D15</t>
  </si>
  <si>
    <t>A21C125D16</t>
  </si>
  <si>
    <t>A21C125D17</t>
  </si>
  <si>
    <t>A21C125D18</t>
  </si>
  <si>
    <t>A21C125D19</t>
  </si>
  <si>
    <t>A21C125D01</t>
  </si>
  <si>
    <t>A21C125D02</t>
  </si>
  <si>
    <t>APP20C125D21</t>
  </si>
  <si>
    <t>A21C125D03</t>
  </si>
  <si>
    <t>A21C125D04</t>
  </si>
  <si>
    <t>A21C125D07</t>
  </si>
  <si>
    <t>A21C125D08</t>
  </si>
  <si>
    <t>A21C125D09</t>
  </si>
  <si>
    <t>A21C125D10</t>
  </si>
  <si>
    <t>A21C125D11</t>
  </si>
  <si>
    <t>A21C125D12</t>
  </si>
  <si>
    <t>RPI linked instrument 126</t>
  </si>
  <si>
    <t>4B.528</t>
  </si>
  <si>
    <t>A21C126D13</t>
  </si>
  <si>
    <t>A21C126D14</t>
  </si>
  <si>
    <t>A21C126D15</t>
  </si>
  <si>
    <t>A21C126D16</t>
  </si>
  <si>
    <t>A21C126D17</t>
  </si>
  <si>
    <t>A21C126D18</t>
  </si>
  <si>
    <t>A21C126D19</t>
  </si>
  <si>
    <t>A21C126D01</t>
  </si>
  <si>
    <t>A21C126D02</t>
  </si>
  <si>
    <t>APP20C126D21</t>
  </si>
  <si>
    <t>A21C126D03</t>
  </si>
  <si>
    <t>A21C126D04</t>
  </si>
  <si>
    <t>A21C126D07</t>
  </si>
  <si>
    <t>A21C126D08</t>
  </si>
  <si>
    <t>A21C126D09</t>
  </si>
  <si>
    <t>A21C126D10</t>
  </si>
  <si>
    <t>A21C126D11</t>
  </si>
  <si>
    <t>A21C126D12</t>
  </si>
  <si>
    <t>RPI linked instrument 127</t>
  </si>
  <si>
    <t>4B.529</t>
  </si>
  <si>
    <t>A21C127D13</t>
  </si>
  <si>
    <t>A21C127D14</t>
  </si>
  <si>
    <t>A21C127D15</t>
  </si>
  <si>
    <t>A21C127D16</t>
  </si>
  <si>
    <t>A21C127D17</t>
  </si>
  <si>
    <t>A21C127D18</t>
  </si>
  <si>
    <t>A21C127D19</t>
  </si>
  <si>
    <t>A21C127D01</t>
  </si>
  <si>
    <t>A21C127D02</t>
  </si>
  <si>
    <t>APP20C127D21</t>
  </si>
  <si>
    <t>A21C127D03</t>
  </si>
  <si>
    <t>A21C127D04</t>
  </si>
  <si>
    <t>A21C127D07</t>
  </si>
  <si>
    <t>A21C127D08</t>
  </si>
  <si>
    <t>A21C127D09</t>
  </si>
  <si>
    <t>A21C127D10</t>
  </si>
  <si>
    <t>A21C127D11</t>
  </si>
  <si>
    <t>A21C127D12</t>
  </si>
  <si>
    <t>RPI linked instrument 128</t>
  </si>
  <si>
    <t>4B.530</t>
  </si>
  <si>
    <t>A21C128D13</t>
  </si>
  <si>
    <t>A21C128D14</t>
  </si>
  <si>
    <t>A21C128D15</t>
  </si>
  <si>
    <t>A21C128D16</t>
  </si>
  <si>
    <t>A21C128D17</t>
  </si>
  <si>
    <t>A21C128D18</t>
  </si>
  <si>
    <t>A21C128D19</t>
  </si>
  <si>
    <t>A21C128D01</t>
  </si>
  <si>
    <t>A21C128D02</t>
  </si>
  <si>
    <t>APP20C128D21</t>
  </si>
  <si>
    <t>A21C128D03</t>
  </si>
  <si>
    <t>A21C128D04</t>
  </si>
  <si>
    <t>A21C128D07</t>
  </si>
  <si>
    <t>A21C128D08</t>
  </si>
  <si>
    <t>A21C128D09</t>
  </si>
  <si>
    <t>A21C128D10</t>
  </si>
  <si>
    <t>A21C128D11</t>
  </si>
  <si>
    <t>A21C128D12</t>
  </si>
  <si>
    <t>RPI linked instrument 129</t>
  </si>
  <si>
    <t>4B.531</t>
  </si>
  <si>
    <t>A21C129D13</t>
  </si>
  <si>
    <t>A21C129D14</t>
  </si>
  <si>
    <t>A21C129D15</t>
  </si>
  <si>
    <t>A21C129D16</t>
  </si>
  <si>
    <t>A21C129D17</t>
  </si>
  <si>
    <t>A21C129D18</t>
  </si>
  <si>
    <t>A21C129D19</t>
  </si>
  <si>
    <t>A21C129D01</t>
  </si>
  <si>
    <t>A21C129D02</t>
  </si>
  <si>
    <t>APP20C129D21</t>
  </si>
  <si>
    <t>A21C129D03</t>
  </si>
  <si>
    <t>A21C129D04</t>
  </si>
  <si>
    <t>A21C129D07</t>
  </si>
  <si>
    <t>A21C129D08</t>
  </si>
  <si>
    <t>A21C129D09</t>
  </si>
  <si>
    <t>A21C129D10</t>
  </si>
  <si>
    <t>A21C129D11</t>
  </si>
  <si>
    <t>A21C129D12</t>
  </si>
  <si>
    <t>RPI linked instrument 130</t>
  </si>
  <si>
    <t>4B.532</t>
  </si>
  <si>
    <t>A21C130D13</t>
  </si>
  <si>
    <t>A21C130D14</t>
  </si>
  <si>
    <t>A21C130D15</t>
  </si>
  <si>
    <t>A21C130D16</t>
  </si>
  <si>
    <t>A21C130D17</t>
  </si>
  <si>
    <t>A21C130D18</t>
  </si>
  <si>
    <t>A21C130D19</t>
  </si>
  <si>
    <t>A21C130D01</t>
  </si>
  <si>
    <t>A21C130D02</t>
  </si>
  <si>
    <t>APP20C130D21</t>
  </si>
  <si>
    <t>A21C130D03</t>
  </si>
  <si>
    <t>A21C130D04</t>
  </si>
  <si>
    <t>A21C130D07</t>
  </si>
  <si>
    <t>A21C130D08</t>
  </si>
  <si>
    <t>A21C130D09</t>
  </si>
  <si>
    <t>A21C130D10</t>
  </si>
  <si>
    <t>A21C130D11</t>
  </si>
  <si>
    <t>A21C130D12</t>
  </si>
  <si>
    <t>RPI linked instrument 131</t>
  </si>
  <si>
    <t>4B.533</t>
  </si>
  <si>
    <t>A21C131D13</t>
  </si>
  <si>
    <t>A21C131D14</t>
  </si>
  <si>
    <t>A21C131D15</t>
  </si>
  <si>
    <t>A21C131D16</t>
  </si>
  <si>
    <t>A21C131D17</t>
  </si>
  <si>
    <t>A21C131D18</t>
  </si>
  <si>
    <t>A21C131D19</t>
  </si>
  <si>
    <t>A21C131D01</t>
  </si>
  <si>
    <t>A21C131D02</t>
  </si>
  <si>
    <t>APP20C131D21</t>
  </si>
  <si>
    <t>A21C131D03</t>
  </si>
  <si>
    <t>A21C131D04</t>
  </si>
  <si>
    <t>A21C131D07</t>
  </si>
  <si>
    <t>A21C131D08</t>
  </si>
  <si>
    <t>A21C131D09</t>
  </si>
  <si>
    <t>A21C131D10</t>
  </si>
  <si>
    <t>A21C131D11</t>
  </si>
  <si>
    <t>A21C131D12</t>
  </si>
  <si>
    <t>RPI linked instrument 132</t>
  </si>
  <si>
    <t>4B.534</t>
  </si>
  <si>
    <t>A21C132D13</t>
  </si>
  <si>
    <t>A21C132D14</t>
  </si>
  <si>
    <t>A21C132D15</t>
  </si>
  <si>
    <t>A21C132D16</t>
  </si>
  <si>
    <t>A21C132D17</t>
  </si>
  <si>
    <t>A21C132D18</t>
  </si>
  <si>
    <t>A21C132D19</t>
  </si>
  <si>
    <t>A21C132D01</t>
  </si>
  <si>
    <t>A21C132D02</t>
  </si>
  <si>
    <t>APP20C132D21</t>
  </si>
  <si>
    <t>A21C132D03</t>
  </si>
  <si>
    <t>A21C132D04</t>
  </si>
  <si>
    <t>A21C132D07</t>
  </si>
  <si>
    <t>A21C132D08</t>
  </si>
  <si>
    <t>A21C132D09</t>
  </si>
  <si>
    <t>A21C132D10</t>
  </si>
  <si>
    <t>A21C132D11</t>
  </si>
  <si>
    <t>A21C132D12</t>
  </si>
  <si>
    <t>RPI linked instrument 133</t>
  </si>
  <si>
    <t>4B.535</t>
  </si>
  <si>
    <t>A21C133D13</t>
  </si>
  <si>
    <t>A21C133D14</t>
  </si>
  <si>
    <t>A21C133D15</t>
  </si>
  <si>
    <t>A21C133D16</t>
  </si>
  <si>
    <t>A21C133D17</t>
  </si>
  <si>
    <t>A21C133D18</t>
  </si>
  <si>
    <t>A21C133D19</t>
  </si>
  <si>
    <t>A21C133D01</t>
  </si>
  <si>
    <t>A21C133D02</t>
  </si>
  <si>
    <t>APP20C133D21</t>
  </si>
  <si>
    <t>A21C133D03</t>
  </si>
  <si>
    <t>A21C133D04</t>
  </si>
  <si>
    <t>A21C133D07</t>
  </si>
  <si>
    <t>A21C133D08</t>
  </si>
  <si>
    <t>A21C133D09</t>
  </si>
  <si>
    <t>A21C133D10</t>
  </si>
  <si>
    <t>A21C133D11</t>
  </si>
  <si>
    <t>A21C133D12</t>
  </si>
  <si>
    <t>RPI linked instrument 134</t>
  </si>
  <si>
    <t>4B.536</t>
  </si>
  <si>
    <t>A21C134D13</t>
  </si>
  <si>
    <t>A21C134D14</t>
  </si>
  <si>
    <t>A21C134D15</t>
  </si>
  <si>
    <t>A21C134D16</t>
  </si>
  <si>
    <t>A21C134D17</t>
  </si>
  <si>
    <t>A21C134D18</t>
  </si>
  <si>
    <t>A21C134D19</t>
  </si>
  <si>
    <t>A21C134D01</t>
  </si>
  <si>
    <t>A21C134D02</t>
  </si>
  <si>
    <t>APP20C134D21</t>
  </si>
  <si>
    <t>A21C134D03</t>
  </si>
  <si>
    <t>A21C134D04</t>
  </si>
  <si>
    <t>A21C134D07</t>
  </si>
  <si>
    <t>A21C134D08</t>
  </si>
  <si>
    <t>A21C134D09</t>
  </si>
  <si>
    <t>A21C134D10</t>
  </si>
  <si>
    <t>A21C134D11</t>
  </si>
  <si>
    <t>A21C134D12</t>
  </si>
  <si>
    <t>RPI linked instrument 135</t>
  </si>
  <si>
    <t>4B.537</t>
  </si>
  <si>
    <t>A21C135D13</t>
  </si>
  <si>
    <t>A21C135D14</t>
  </si>
  <si>
    <t>A21C135D15</t>
  </si>
  <si>
    <t>A21C135D16</t>
  </si>
  <si>
    <t>A21C135D17</t>
  </si>
  <si>
    <t>A21C135D18</t>
  </si>
  <si>
    <t>A21C135D19</t>
  </si>
  <si>
    <t>A21C135D01</t>
  </si>
  <si>
    <t>A21C135D02</t>
  </si>
  <si>
    <t>APP20C135D21</t>
  </si>
  <si>
    <t>A21C135D03</t>
  </si>
  <si>
    <t>A21C135D04</t>
  </si>
  <si>
    <t>A21C135D07</t>
  </si>
  <si>
    <t>A21C135D08</t>
  </si>
  <si>
    <t>A21C135D09</t>
  </si>
  <si>
    <t>A21C135D10</t>
  </si>
  <si>
    <t>A21C135D11</t>
  </si>
  <si>
    <t>A21C135D12</t>
  </si>
  <si>
    <t>RPI linked instrument 136</t>
  </si>
  <si>
    <t>4B.538</t>
  </si>
  <si>
    <t>A21C136D13</t>
  </si>
  <si>
    <t>A21C136D14</t>
  </si>
  <si>
    <t>A21C136D15</t>
  </si>
  <si>
    <t>A21C136D16</t>
  </si>
  <si>
    <t>A21C136D17</t>
  </si>
  <si>
    <t>A21C136D18</t>
  </si>
  <si>
    <t>A21C136D19</t>
  </si>
  <si>
    <t>A21C136D01</t>
  </si>
  <si>
    <t>A21C136D02</t>
  </si>
  <si>
    <t>APP20C136D21</t>
  </si>
  <si>
    <t>A21C136D03</t>
  </si>
  <si>
    <t>A21C136D04</t>
  </si>
  <si>
    <t>A21C136D07</t>
  </si>
  <si>
    <t>A21C136D08</t>
  </si>
  <si>
    <t>A21C136D09</t>
  </si>
  <si>
    <t>A21C136D10</t>
  </si>
  <si>
    <t>A21C136D11</t>
  </si>
  <si>
    <t>A21C136D12</t>
  </si>
  <si>
    <t>RPI linked instrument 137</t>
  </si>
  <si>
    <t>4B.539</t>
  </si>
  <si>
    <t>A21C137D13</t>
  </si>
  <si>
    <t>A21C137D14</t>
  </si>
  <si>
    <t>A21C137D15</t>
  </si>
  <si>
    <t>A21C137D16</t>
  </si>
  <si>
    <t>A21C137D17</t>
  </si>
  <si>
    <t>A21C137D18</t>
  </si>
  <si>
    <t>A21C137D19</t>
  </si>
  <si>
    <t>A21C137D01</t>
  </si>
  <si>
    <t>A21C137D02</t>
  </si>
  <si>
    <t>APP20C137D21</t>
  </si>
  <si>
    <t>A21C137D03</t>
  </si>
  <si>
    <t>A21C137D04</t>
  </si>
  <si>
    <t>A21C137D07</t>
  </si>
  <si>
    <t>A21C137D08</t>
  </si>
  <si>
    <t>A21C137D09</t>
  </si>
  <si>
    <t>A21C137D10</t>
  </si>
  <si>
    <t>A21C137D11</t>
  </si>
  <si>
    <t>A21C137D12</t>
  </si>
  <si>
    <t>RPI linked instrument 138</t>
  </si>
  <si>
    <t>4B.540</t>
  </si>
  <si>
    <t>A21C138D13</t>
  </si>
  <si>
    <t>A21C138D14</t>
  </si>
  <si>
    <t>A21C138D15</t>
  </si>
  <si>
    <t>A21C138D16</t>
  </si>
  <si>
    <t>A21C138D17</t>
  </si>
  <si>
    <t>A21C138D18</t>
  </si>
  <si>
    <t>A21C138D19</t>
  </si>
  <si>
    <t>A21C138D01</t>
  </si>
  <si>
    <t>A21C138D02</t>
  </si>
  <si>
    <t>APP20C138D21</t>
  </si>
  <si>
    <t>A21C138D03</t>
  </si>
  <si>
    <t>A21C138D04</t>
  </si>
  <si>
    <t>A21C138D07</t>
  </si>
  <si>
    <t>A21C138D08</t>
  </si>
  <si>
    <t>A21C138D09</t>
  </si>
  <si>
    <t>A21C138D10</t>
  </si>
  <si>
    <t>A21C138D11</t>
  </si>
  <si>
    <t>A21C138D12</t>
  </si>
  <si>
    <t>RPI linked instrument 139</t>
  </si>
  <si>
    <t>4B.541</t>
  </si>
  <si>
    <t>A21C139D13</t>
  </si>
  <si>
    <t>A21C139D14</t>
  </si>
  <si>
    <t>A21C139D15</t>
  </si>
  <si>
    <t>A21C139D16</t>
  </si>
  <si>
    <t>A21C139D17</t>
  </si>
  <si>
    <t>A21C139D18</t>
  </si>
  <si>
    <t>A21C139D19</t>
  </si>
  <si>
    <t>A21C139D01</t>
  </si>
  <si>
    <t>A21C139D02</t>
  </si>
  <si>
    <t>APP20C139D21</t>
  </si>
  <si>
    <t>A21C139D03</t>
  </si>
  <si>
    <t>A21C139D04</t>
  </si>
  <si>
    <t>A21C139D07</t>
  </si>
  <si>
    <t>A21C139D08</t>
  </si>
  <si>
    <t>A21C139D09</t>
  </si>
  <si>
    <t>A21C139D10</t>
  </si>
  <si>
    <t>A21C139D11</t>
  </si>
  <si>
    <t>A21C139D12</t>
  </si>
  <si>
    <t>RPI linked instrument 140</t>
  </si>
  <si>
    <t>4B.542</t>
  </si>
  <si>
    <t>A21C140D13</t>
  </si>
  <si>
    <t>A21C140D14</t>
  </si>
  <si>
    <t>A21C140D15</t>
  </si>
  <si>
    <t>A21C140D16</t>
  </si>
  <si>
    <t>A21C140D17</t>
  </si>
  <si>
    <t>A21C140D18</t>
  </si>
  <si>
    <t>A21C140D19</t>
  </si>
  <si>
    <t>A21C140D01</t>
  </si>
  <si>
    <t>A21C140D02</t>
  </si>
  <si>
    <t>APP20C140D21</t>
  </si>
  <si>
    <t>A21C140D03</t>
  </si>
  <si>
    <t>A21C140D04</t>
  </si>
  <si>
    <t>A21C140D07</t>
  </si>
  <si>
    <t>A21C140D08</t>
  </si>
  <si>
    <t>A21C140D09</t>
  </si>
  <si>
    <t>A21C140D10</t>
  </si>
  <si>
    <t>A21C140D11</t>
  </si>
  <si>
    <t>A21C140D12</t>
  </si>
  <si>
    <t>RPI linked instrument 141</t>
  </si>
  <si>
    <t>4B.543</t>
  </si>
  <si>
    <t>A21C141D13</t>
  </si>
  <si>
    <t>A21C141D14</t>
  </si>
  <si>
    <t>A21C141D15</t>
  </si>
  <si>
    <t>A21C141D16</t>
  </si>
  <si>
    <t>A21C141D17</t>
  </si>
  <si>
    <t>A21C141D18</t>
  </si>
  <si>
    <t>A21C141D19</t>
  </si>
  <si>
    <t>A21C141D01</t>
  </si>
  <si>
    <t>A21C141D02</t>
  </si>
  <si>
    <t>APP20C141D21</t>
  </si>
  <si>
    <t>A21C141D03</t>
  </si>
  <si>
    <t>A21C141D04</t>
  </si>
  <si>
    <t>A21C141D07</t>
  </si>
  <si>
    <t>A21C141D08</t>
  </si>
  <si>
    <t>A21C141D09</t>
  </si>
  <si>
    <t>A21C141D10</t>
  </si>
  <si>
    <t>A21C141D11</t>
  </si>
  <si>
    <t>A21C141D12</t>
  </si>
  <si>
    <t>RPI linked instrument 142</t>
  </si>
  <si>
    <t>4B.544</t>
  </si>
  <si>
    <t>A21C142D13</t>
  </si>
  <si>
    <t>A21C142D14</t>
  </si>
  <si>
    <t>A21C142D15</t>
  </si>
  <si>
    <t>A21C142D16</t>
  </si>
  <si>
    <t>A21C142D17</t>
  </si>
  <si>
    <t>A21C142D18</t>
  </si>
  <si>
    <t>A21C142D19</t>
  </si>
  <si>
    <t>A21C142D01</t>
  </si>
  <si>
    <t>A21C142D02</t>
  </si>
  <si>
    <t>APP20C142D21</t>
  </si>
  <si>
    <t>A21C142D03</t>
  </si>
  <si>
    <t>A21C142D04</t>
  </si>
  <si>
    <t>A21C142D07</t>
  </si>
  <si>
    <t>A21C142D08</t>
  </si>
  <si>
    <t>A21C142D09</t>
  </si>
  <si>
    <t>A21C142D10</t>
  </si>
  <si>
    <t>A21C142D11</t>
  </si>
  <si>
    <t>A21C142D12</t>
  </si>
  <si>
    <t>RPI linked instrument 143</t>
  </si>
  <si>
    <t>4B.545</t>
  </si>
  <si>
    <t>A21C143D13</t>
  </si>
  <si>
    <t>A21C143D14</t>
  </si>
  <si>
    <t>A21C143D15</t>
  </si>
  <si>
    <t>A21C143D16</t>
  </si>
  <si>
    <t>A21C143D17</t>
  </si>
  <si>
    <t>A21C143D18</t>
  </si>
  <si>
    <t>A21C143D19</t>
  </si>
  <si>
    <t>A21C143D01</t>
  </si>
  <si>
    <t>A21C143D02</t>
  </si>
  <si>
    <t>APP20C143D21</t>
  </si>
  <si>
    <t>A21C143D03</t>
  </si>
  <si>
    <t>A21C143D04</t>
  </si>
  <si>
    <t>A21C143D07</t>
  </si>
  <si>
    <t>A21C143D08</t>
  </si>
  <si>
    <t>A21C143D09</t>
  </si>
  <si>
    <t>A21C143D10</t>
  </si>
  <si>
    <t>A21C143D11</t>
  </si>
  <si>
    <t>A21C143D12</t>
  </si>
  <si>
    <t>RPI linked instrument 144</t>
  </si>
  <si>
    <t>4B.546</t>
  </si>
  <si>
    <t>A21C144D13</t>
  </si>
  <si>
    <t>A21C144D14</t>
  </si>
  <si>
    <t>A21C144D15</t>
  </si>
  <si>
    <t>A21C144D16</t>
  </si>
  <si>
    <t>A21C144D17</t>
  </si>
  <si>
    <t>A21C144D18</t>
  </si>
  <si>
    <t>A21C144D19</t>
  </si>
  <si>
    <t>A21C144D01</t>
  </si>
  <si>
    <t>A21C144D02</t>
  </si>
  <si>
    <t>APP20C144D21</t>
  </si>
  <si>
    <t>A21C144D03</t>
  </si>
  <si>
    <t>A21C144D04</t>
  </si>
  <si>
    <t>A21C144D07</t>
  </si>
  <si>
    <t>A21C144D08</t>
  </si>
  <si>
    <t>A21C144D09</t>
  </si>
  <si>
    <t>A21C144D10</t>
  </si>
  <si>
    <t>A21C144D11</t>
  </si>
  <si>
    <t>A21C144D12</t>
  </si>
  <si>
    <t>RPI linked instrument 145</t>
  </si>
  <si>
    <t>4B.547</t>
  </si>
  <si>
    <t>A21C145D13</t>
  </si>
  <si>
    <t>A21C145D14</t>
  </si>
  <si>
    <t>A21C145D15</t>
  </si>
  <si>
    <t>A21C145D16</t>
  </si>
  <si>
    <t>A21C145D17</t>
  </si>
  <si>
    <t>A21C145D18</t>
  </si>
  <si>
    <t>A21C145D19</t>
  </si>
  <si>
    <t>A21C145D01</t>
  </si>
  <si>
    <t>A21C145D02</t>
  </si>
  <si>
    <t>APP20C145D21</t>
  </si>
  <si>
    <t>A21C145D03</t>
  </si>
  <si>
    <t>A21C145D04</t>
  </si>
  <si>
    <t>A21C145D07</t>
  </si>
  <si>
    <t>A21C145D08</t>
  </si>
  <si>
    <t>A21C145D09</t>
  </si>
  <si>
    <t>A21C145D10</t>
  </si>
  <si>
    <t>A21C145D11</t>
  </si>
  <si>
    <t>A21C145D12</t>
  </si>
  <si>
    <t>RPI linked instrument 146</t>
  </si>
  <si>
    <t>4B.548</t>
  </si>
  <si>
    <t>A21C146D13</t>
  </si>
  <si>
    <t>A21C146D14</t>
  </si>
  <si>
    <t>A21C146D15</t>
  </si>
  <si>
    <t>A21C146D16</t>
  </si>
  <si>
    <t>A21C146D17</t>
  </si>
  <si>
    <t>A21C146D18</t>
  </si>
  <si>
    <t>A21C146D19</t>
  </si>
  <si>
    <t>A21C146D01</t>
  </si>
  <si>
    <t>A21C146D02</t>
  </si>
  <si>
    <t>APP20C146D21</t>
  </si>
  <si>
    <t>A21C146D03</t>
  </si>
  <si>
    <t>A21C146D04</t>
  </si>
  <si>
    <t>A21C146D07</t>
  </si>
  <si>
    <t>A21C146D08</t>
  </si>
  <si>
    <t>A21C146D09</t>
  </si>
  <si>
    <t>A21C146D10</t>
  </si>
  <si>
    <t>A21C146D11</t>
  </si>
  <si>
    <t>A21C146D12</t>
  </si>
  <si>
    <t>RPI linked instrument 147</t>
  </si>
  <si>
    <t>4B.549</t>
  </si>
  <si>
    <t>A21C147D13</t>
  </si>
  <si>
    <t>A21C147D14</t>
  </si>
  <si>
    <t>A21C147D15</t>
  </si>
  <si>
    <t>A21C147D16</t>
  </si>
  <si>
    <t>A21C147D17</t>
  </si>
  <si>
    <t>A21C147D18</t>
  </si>
  <si>
    <t>A21C147D19</t>
  </si>
  <si>
    <t>A21C147D01</t>
  </si>
  <si>
    <t>A21C147D02</t>
  </si>
  <si>
    <t>APP20C147D21</t>
  </si>
  <si>
    <t>A21C147D03</t>
  </si>
  <si>
    <t>A21C147D04</t>
  </si>
  <si>
    <t>A21C147D07</t>
  </si>
  <si>
    <t>A21C147D08</t>
  </si>
  <si>
    <t>A21C147D09</t>
  </si>
  <si>
    <t>A21C147D10</t>
  </si>
  <si>
    <t>A21C147D11</t>
  </si>
  <si>
    <t>A21C147D12</t>
  </si>
  <si>
    <t>RPI linked instrument 148</t>
  </si>
  <si>
    <t>4B.550</t>
  </si>
  <si>
    <t>A21C148D13</t>
  </si>
  <si>
    <t>A21C148D14</t>
  </si>
  <si>
    <t>A21C148D15</t>
  </si>
  <si>
    <t>A21C148D16</t>
  </si>
  <si>
    <t>A21C148D17</t>
  </si>
  <si>
    <t>A21C148D18</t>
  </si>
  <si>
    <t>A21C148D19</t>
  </si>
  <si>
    <t>A21C148D01</t>
  </si>
  <si>
    <t>A21C148D02</t>
  </si>
  <si>
    <t>APP20C148D21</t>
  </si>
  <si>
    <t>A21C148D03</t>
  </si>
  <si>
    <t>A21C148D04</t>
  </si>
  <si>
    <t>A21C148D07</t>
  </si>
  <si>
    <t>A21C148D08</t>
  </si>
  <si>
    <t>A21C148D09</t>
  </si>
  <si>
    <t>A21C148D10</t>
  </si>
  <si>
    <t>A21C148D11</t>
  </si>
  <si>
    <t>A21C148D12</t>
  </si>
  <si>
    <t>RPI linked instrument 149</t>
  </si>
  <si>
    <t>4B.551</t>
  </si>
  <si>
    <t>A21C149D13</t>
  </si>
  <si>
    <t>A21C149D14</t>
  </si>
  <si>
    <t>A21C149D15</t>
  </si>
  <si>
    <t>A21C149D16</t>
  </si>
  <si>
    <t>A21C149D17</t>
  </si>
  <si>
    <t>A21C149D18</t>
  </si>
  <si>
    <t>A21C149D19</t>
  </si>
  <si>
    <t>A21C149D01</t>
  </si>
  <si>
    <t>A21C149D02</t>
  </si>
  <si>
    <t>APP20C149D21</t>
  </si>
  <si>
    <t>A21C149D03</t>
  </si>
  <si>
    <t>A21C149D04</t>
  </si>
  <si>
    <t>A21C149D07</t>
  </si>
  <si>
    <t>A21C149D08</t>
  </si>
  <si>
    <t>A21C149D09</t>
  </si>
  <si>
    <t>A21C149D10</t>
  </si>
  <si>
    <t>A21C149D11</t>
  </si>
  <si>
    <t>A21C149D12</t>
  </si>
  <si>
    <t>RPI linked instrument 150</t>
  </si>
  <si>
    <t>4B.552</t>
  </si>
  <si>
    <t>A21C150D13</t>
  </si>
  <si>
    <t>A21C150D14</t>
  </si>
  <si>
    <t>A21C150D15</t>
  </si>
  <si>
    <t>A21C150D16</t>
  </si>
  <si>
    <t>A21C150D17</t>
  </si>
  <si>
    <t>A21C150D18</t>
  </si>
  <si>
    <t>A21C150D19</t>
  </si>
  <si>
    <t>A21C150D01</t>
  </si>
  <si>
    <t>A21C150D02</t>
  </si>
  <si>
    <t>APP20C150D21</t>
  </si>
  <si>
    <t>A21C150D03</t>
  </si>
  <si>
    <t>A21C150D04</t>
  </si>
  <si>
    <t>A21C150D07</t>
  </si>
  <si>
    <t>A21C150D08</t>
  </si>
  <si>
    <t>A21C150D09</t>
  </si>
  <si>
    <t>A21C150D10</t>
  </si>
  <si>
    <t>A21C150D11</t>
  </si>
  <si>
    <t>A21C150D12</t>
  </si>
  <si>
    <t>RPI linked instrument 151</t>
  </si>
  <si>
    <t>4B.553</t>
  </si>
  <si>
    <t>A21C151D13</t>
  </si>
  <si>
    <t>A21C151D14</t>
  </si>
  <si>
    <t>A21C151D15</t>
  </si>
  <si>
    <t>A21C151D16</t>
  </si>
  <si>
    <t>A21C151D17</t>
  </si>
  <si>
    <t>A21C151D18</t>
  </si>
  <si>
    <t>A21C151D19</t>
  </si>
  <si>
    <t>A21C151D01</t>
  </si>
  <si>
    <t>A21C151D02</t>
  </si>
  <si>
    <t>APP20C151D21</t>
  </si>
  <si>
    <t>A21C151D03</t>
  </si>
  <si>
    <t>A21C151D04</t>
  </si>
  <si>
    <t>A21C151D07</t>
  </si>
  <si>
    <t>A21C151D08</t>
  </si>
  <si>
    <t>A21C151D09</t>
  </si>
  <si>
    <t>A21C151D10</t>
  </si>
  <si>
    <t>A21C151D11</t>
  </si>
  <si>
    <t>A21C151D12</t>
  </si>
  <si>
    <t>RPI linked instrument 152</t>
  </si>
  <si>
    <t>4B.554</t>
  </si>
  <si>
    <t>A21C152D13</t>
  </si>
  <si>
    <t>A21C152D14</t>
  </si>
  <si>
    <t>A21C152D15</t>
  </si>
  <si>
    <t>A21C152D16</t>
  </si>
  <si>
    <t>A21C152D17</t>
  </si>
  <si>
    <t>A21C152D18</t>
  </si>
  <si>
    <t>A21C152D19</t>
  </si>
  <si>
    <t>A21C152D01</t>
  </si>
  <si>
    <t>A21C152D02</t>
  </si>
  <si>
    <t>APP20C152D21</t>
  </si>
  <si>
    <t>A21C152D03</t>
  </si>
  <si>
    <t>A21C152D04</t>
  </si>
  <si>
    <t>A21C152D07</t>
  </si>
  <si>
    <t>A21C152D08</t>
  </si>
  <si>
    <t>A21C152D09</t>
  </si>
  <si>
    <t>A21C152D10</t>
  </si>
  <si>
    <t>A21C152D11</t>
  </si>
  <si>
    <t>A21C152D12</t>
  </si>
  <si>
    <t>RPI linked instrument 153</t>
  </si>
  <si>
    <t>4B.555</t>
  </si>
  <si>
    <t>A21C153D13</t>
  </si>
  <si>
    <t>A21C153D14</t>
  </si>
  <si>
    <t>A21C153D15</t>
  </si>
  <si>
    <t>A21C153D16</t>
  </si>
  <si>
    <t>A21C153D17</t>
  </si>
  <si>
    <t>A21C153D18</t>
  </si>
  <si>
    <t>A21C153D19</t>
  </si>
  <si>
    <t>A21C153D01</t>
  </si>
  <si>
    <t>A21C153D02</t>
  </si>
  <si>
    <t>APP20C153D21</t>
  </si>
  <si>
    <t>A21C153D03</t>
  </si>
  <si>
    <t>A21C153D04</t>
  </si>
  <si>
    <t>A21C153D07</t>
  </si>
  <si>
    <t>A21C153D08</t>
  </si>
  <si>
    <t>A21C153D09</t>
  </si>
  <si>
    <t>A21C153D10</t>
  </si>
  <si>
    <t>A21C153D11</t>
  </si>
  <si>
    <t>A21C153D12</t>
  </si>
  <si>
    <t>RPI linked instrument 154</t>
  </si>
  <si>
    <t>4B.556</t>
  </si>
  <si>
    <t>A21C154D13</t>
  </si>
  <si>
    <t>A21C154D14</t>
  </si>
  <si>
    <t>A21C154D15</t>
  </si>
  <si>
    <t>A21C154D16</t>
  </si>
  <si>
    <t>A21C154D17</t>
  </si>
  <si>
    <t>A21C154D18</t>
  </si>
  <si>
    <t>A21C154D19</t>
  </si>
  <si>
    <t>A21C154D01</t>
  </si>
  <si>
    <t>A21C154D02</t>
  </si>
  <si>
    <t>APP20C154D21</t>
  </si>
  <si>
    <t>A21C154D03</t>
  </si>
  <si>
    <t>A21C154D04</t>
  </si>
  <si>
    <t>A21C154D07</t>
  </si>
  <si>
    <t>A21C154D08</t>
  </si>
  <si>
    <t>A21C154D09</t>
  </si>
  <si>
    <t>A21C154D10</t>
  </si>
  <si>
    <t>A21C154D11</t>
  </si>
  <si>
    <t>A21C154D12</t>
  </si>
  <si>
    <t>RPI linked instrument 155</t>
  </si>
  <si>
    <t>4B.557</t>
  </si>
  <si>
    <t>A21C155D13</t>
  </si>
  <si>
    <t>A21C155D14</t>
  </si>
  <si>
    <t>A21C155D15</t>
  </si>
  <si>
    <t>A21C155D16</t>
  </si>
  <si>
    <t>A21C155D17</t>
  </si>
  <si>
    <t>A21C155D18</t>
  </si>
  <si>
    <t>A21C155D19</t>
  </si>
  <si>
    <t>A21C155D01</t>
  </si>
  <si>
    <t>A21C155D02</t>
  </si>
  <si>
    <t>APP20C155D21</t>
  </si>
  <si>
    <t>A21C155D03</t>
  </si>
  <si>
    <t>A21C155D04</t>
  </si>
  <si>
    <t>A21C155D07</t>
  </si>
  <si>
    <t>A21C155D08</t>
  </si>
  <si>
    <t>A21C155D09</t>
  </si>
  <si>
    <t>A21C155D10</t>
  </si>
  <si>
    <t>A21C155D11</t>
  </si>
  <si>
    <t>A21C155D12</t>
  </si>
  <si>
    <t>RPI linked instrument 156</t>
  </si>
  <si>
    <t>4B.558</t>
  </si>
  <si>
    <t>A21C156D13</t>
  </si>
  <si>
    <t>A21C156D14</t>
  </si>
  <si>
    <t>A21C156D15</t>
  </si>
  <si>
    <t>A21C156D16</t>
  </si>
  <si>
    <t>A21C156D17</t>
  </si>
  <si>
    <t>A21C156D18</t>
  </si>
  <si>
    <t>A21C156D19</t>
  </si>
  <si>
    <t>A21C156D01</t>
  </si>
  <si>
    <t>A21C156D02</t>
  </si>
  <si>
    <t>APP20C156D21</t>
  </si>
  <si>
    <t>A21C156D03</t>
  </si>
  <si>
    <t>A21C156D04</t>
  </si>
  <si>
    <t>A21C156D07</t>
  </si>
  <si>
    <t>A21C156D08</t>
  </si>
  <si>
    <t>A21C156D09</t>
  </si>
  <si>
    <t>A21C156D10</t>
  </si>
  <si>
    <t>A21C156D11</t>
  </si>
  <si>
    <t>A21C156D12</t>
  </si>
  <si>
    <t>RPI linked instrument 157</t>
  </si>
  <si>
    <t>4B.559</t>
  </si>
  <si>
    <t>A21C157D13</t>
  </si>
  <si>
    <t>A21C157D14</t>
  </si>
  <si>
    <t>A21C157D15</t>
  </si>
  <si>
    <t>A21C157D16</t>
  </si>
  <si>
    <t>A21C157D17</t>
  </si>
  <si>
    <t>A21C157D18</t>
  </si>
  <si>
    <t>A21C157D19</t>
  </si>
  <si>
    <t>A21C157D01</t>
  </si>
  <si>
    <t>A21C157D02</t>
  </si>
  <si>
    <t>APP20C157D21</t>
  </si>
  <si>
    <t>A21C157D03</t>
  </si>
  <si>
    <t>A21C157D04</t>
  </si>
  <si>
    <t>A21C157D07</t>
  </si>
  <si>
    <t>A21C157D08</t>
  </si>
  <si>
    <t>A21C157D09</t>
  </si>
  <si>
    <t>A21C157D10</t>
  </si>
  <si>
    <t>A21C157D11</t>
  </si>
  <si>
    <t>A21C157D12</t>
  </si>
  <si>
    <t>RPI linked instrument 158</t>
  </si>
  <si>
    <t>4B.560</t>
  </si>
  <si>
    <t>A21C158D13</t>
  </si>
  <si>
    <t>A21C158D14</t>
  </si>
  <si>
    <t>A21C158D15</t>
  </si>
  <si>
    <t>A21C158D16</t>
  </si>
  <si>
    <t>A21C158D17</t>
  </si>
  <si>
    <t>A21C158D18</t>
  </si>
  <si>
    <t>A21C158D19</t>
  </si>
  <si>
    <t>A21C158D01</t>
  </si>
  <si>
    <t>A21C158D02</t>
  </si>
  <si>
    <t>APP20C158D21</t>
  </si>
  <si>
    <t>A21C158D03</t>
  </si>
  <si>
    <t>A21C158D04</t>
  </si>
  <si>
    <t>A21C158D07</t>
  </si>
  <si>
    <t>A21C158D08</t>
  </si>
  <si>
    <t>A21C158D09</t>
  </si>
  <si>
    <t>A21C158D10</t>
  </si>
  <si>
    <t>A21C158D11</t>
  </si>
  <si>
    <t>A21C158D12</t>
  </si>
  <si>
    <t>RPI linked instrument 159</t>
  </si>
  <si>
    <t>4B.561</t>
  </si>
  <si>
    <t>A21C159D13</t>
  </si>
  <si>
    <t>A21C159D14</t>
  </si>
  <si>
    <t>A21C159D15</t>
  </si>
  <si>
    <t>A21C159D16</t>
  </si>
  <si>
    <t>A21C159D17</t>
  </si>
  <si>
    <t>A21C159D18</t>
  </si>
  <si>
    <t>A21C159D19</t>
  </si>
  <si>
    <t>A21C159D01</t>
  </si>
  <si>
    <t>A21C159D02</t>
  </si>
  <si>
    <t>APP20C159D21</t>
  </si>
  <si>
    <t>A21C159D03</t>
  </si>
  <si>
    <t>A21C159D04</t>
  </si>
  <si>
    <t>A21C159D07</t>
  </si>
  <si>
    <t>A21C159D08</t>
  </si>
  <si>
    <t>A21C159D09</t>
  </si>
  <si>
    <t>A21C159D10</t>
  </si>
  <si>
    <t>A21C159D11</t>
  </si>
  <si>
    <t>A21C159D12</t>
  </si>
  <si>
    <t>RPI linked instrument 160</t>
  </si>
  <si>
    <t>4B.562</t>
  </si>
  <si>
    <t>A21C160D13</t>
  </si>
  <si>
    <t>A21C160D14</t>
  </si>
  <si>
    <t>A21C160D15</t>
  </si>
  <si>
    <t>A21C160D16</t>
  </si>
  <si>
    <t>A21C160D17</t>
  </si>
  <si>
    <t>A21C160D18</t>
  </si>
  <si>
    <t>A21C160D19</t>
  </si>
  <si>
    <t>A21C160D01</t>
  </si>
  <si>
    <t>A21C160D02</t>
  </si>
  <si>
    <t>APP20C160D21</t>
  </si>
  <si>
    <t>A21C160D03</t>
  </si>
  <si>
    <t>A21C160D04</t>
  </si>
  <si>
    <t>A21C160D07</t>
  </si>
  <si>
    <t>A21C160D08</t>
  </si>
  <si>
    <t>A21C160D09</t>
  </si>
  <si>
    <t>A21C160D10</t>
  </si>
  <si>
    <t>A21C160D11</t>
  </si>
  <si>
    <t>A21C160D12</t>
  </si>
  <si>
    <t>RPI linked instrument 161</t>
  </si>
  <si>
    <t>4B.563</t>
  </si>
  <si>
    <t>A21C161D13</t>
  </si>
  <si>
    <t>A21C161D14</t>
  </si>
  <si>
    <t>A21C161D15</t>
  </si>
  <si>
    <t>A21C161D16</t>
  </si>
  <si>
    <t>A21C161D17</t>
  </si>
  <si>
    <t>A21C161D18</t>
  </si>
  <si>
    <t>A21C161D19</t>
  </si>
  <si>
    <t>A21C161D01</t>
  </si>
  <si>
    <t>A21C161D02</t>
  </si>
  <si>
    <t>APP20C161D21</t>
  </si>
  <si>
    <t>A21C161D03</t>
  </si>
  <si>
    <t>A21C161D04</t>
  </si>
  <si>
    <t>A21C161D07</t>
  </si>
  <si>
    <t>A21C161D08</t>
  </si>
  <si>
    <t>A21C161D09</t>
  </si>
  <si>
    <t>A21C161D10</t>
  </si>
  <si>
    <t>A21C161D11</t>
  </si>
  <si>
    <t>A21C161D12</t>
  </si>
  <si>
    <t>RPI linked instrument 162</t>
  </si>
  <si>
    <t>4B.564</t>
  </si>
  <si>
    <t>A21C162D13</t>
  </si>
  <si>
    <t>A21C162D14</t>
  </si>
  <si>
    <t>A21C162D15</t>
  </si>
  <si>
    <t>A21C162D16</t>
  </si>
  <si>
    <t>A21C162D17</t>
  </si>
  <si>
    <t>A21C162D18</t>
  </si>
  <si>
    <t>A21C162D19</t>
  </si>
  <si>
    <t>A21C162D01</t>
  </si>
  <si>
    <t>A21C162D02</t>
  </si>
  <si>
    <t>APP20C162D21</t>
  </si>
  <si>
    <t>A21C162D03</t>
  </si>
  <si>
    <t>A21C162D04</t>
  </si>
  <si>
    <t>A21C162D07</t>
  </si>
  <si>
    <t>A21C162D08</t>
  </si>
  <si>
    <t>A21C162D09</t>
  </si>
  <si>
    <t>A21C162D10</t>
  </si>
  <si>
    <t>A21C162D11</t>
  </si>
  <si>
    <t>A21C162D12</t>
  </si>
  <si>
    <t>RPI linked instrument 163</t>
  </si>
  <si>
    <t>4B.565</t>
  </si>
  <si>
    <t>A21C163D13</t>
  </si>
  <si>
    <t>A21C163D14</t>
  </si>
  <si>
    <t>A21C163D15</t>
  </si>
  <si>
    <t>A21C163D16</t>
  </si>
  <si>
    <t>A21C163D17</t>
  </si>
  <si>
    <t>A21C163D18</t>
  </si>
  <si>
    <t>A21C163D19</t>
  </si>
  <si>
    <t>A21C163D01</t>
  </si>
  <si>
    <t>A21C163D02</t>
  </si>
  <si>
    <t>APP20C163D21</t>
  </si>
  <si>
    <t>A21C163D03</t>
  </si>
  <si>
    <t>A21C163D04</t>
  </si>
  <si>
    <t>A21C163D07</t>
  </si>
  <si>
    <t>A21C163D08</t>
  </si>
  <si>
    <t>A21C163D09</t>
  </si>
  <si>
    <t>A21C163D10</t>
  </si>
  <si>
    <t>A21C163D11</t>
  </si>
  <si>
    <t>A21C163D12</t>
  </si>
  <si>
    <t>RPI linked instrument 164</t>
  </si>
  <si>
    <t>4B.566</t>
  </si>
  <si>
    <t>A21C164D13</t>
  </si>
  <si>
    <t>A21C164D14</t>
  </si>
  <si>
    <t>A21C164D15</t>
  </si>
  <si>
    <t>A21C164D16</t>
  </si>
  <si>
    <t>A21C164D17</t>
  </si>
  <si>
    <t>A21C164D18</t>
  </si>
  <si>
    <t>A21C164D19</t>
  </si>
  <si>
    <t>A21C164D01</t>
  </si>
  <si>
    <t>A21C164D02</t>
  </si>
  <si>
    <t>APP20C164D21</t>
  </si>
  <si>
    <t>A21C164D03</t>
  </si>
  <si>
    <t>A21C164D04</t>
  </si>
  <si>
    <t>A21C164D07</t>
  </si>
  <si>
    <t>A21C164D08</t>
  </si>
  <si>
    <t>A21C164D09</t>
  </si>
  <si>
    <t>A21C164D10</t>
  </si>
  <si>
    <t>A21C164D11</t>
  </si>
  <si>
    <t>A21C164D12</t>
  </si>
  <si>
    <t>RPI linked instrument 165</t>
  </si>
  <si>
    <t>4B.567</t>
  </si>
  <si>
    <t>A21C165D13</t>
  </si>
  <si>
    <t>A21C165D14</t>
  </si>
  <si>
    <t>A21C165D15</t>
  </si>
  <si>
    <t>A21C165D16</t>
  </si>
  <si>
    <t>A21C165D17</t>
  </si>
  <si>
    <t>A21C165D18</t>
  </si>
  <si>
    <t>A21C165D19</t>
  </si>
  <si>
    <t>A21C165D01</t>
  </si>
  <si>
    <t>A21C165D02</t>
  </si>
  <si>
    <t>APP20C165D21</t>
  </si>
  <si>
    <t>A21C165D03</t>
  </si>
  <si>
    <t>A21C165D04</t>
  </si>
  <si>
    <t>A21C165D07</t>
  </si>
  <si>
    <t>A21C165D08</t>
  </si>
  <si>
    <t>A21C165D09</t>
  </si>
  <si>
    <t>A21C165D10</t>
  </si>
  <si>
    <t>A21C165D11</t>
  </si>
  <si>
    <t>A21C165D12</t>
  </si>
  <si>
    <t>RPI linked instrument 166</t>
  </si>
  <si>
    <t>4B.568</t>
  </si>
  <si>
    <t>A21C166D13</t>
  </si>
  <si>
    <t>A21C166D14</t>
  </si>
  <si>
    <t>A21C166D15</t>
  </si>
  <si>
    <t>A21C166D16</t>
  </si>
  <si>
    <t>A21C166D17</t>
  </si>
  <si>
    <t>A21C166D18</t>
  </si>
  <si>
    <t>A21C166D19</t>
  </si>
  <si>
    <t>A21C166D01</t>
  </si>
  <si>
    <t>A21C166D02</t>
  </si>
  <si>
    <t>APP20C166D21</t>
  </si>
  <si>
    <t>A21C166D03</t>
  </si>
  <si>
    <t>A21C166D04</t>
  </si>
  <si>
    <t>A21C166D07</t>
  </si>
  <si>
    <t>A21C166D08</t>
  </si>
  <si>
    <t>A21C166D09</t>
  </si>
  <si>
    <t>A21C166D10</t>
  </si>
  <si>
    <t>A21C166D11</t>
  </si>
  <si>
    <t>A21C166D12</t>
  </si>
  <si>
    <t>RPI linked instrument 167</t>
  </si>
  <si>
    <t>4B.569</t>
  </si>
  <si>
    <t>A21C167D13</t>
  </si>
  <si>
    <t>A21C167D14</t>
  </si>
  <si>
    <t>A21C167D15</t>
  </si>
  <si>
    <t>A21C167D16</t>
  </si>
  <si>
    <t>A21C167D17</t>
  </si>
  <si>
    <t>A21C167D18</t>
  </si>
  <si>
    <t>A21C167D19</t>
  </si>
  <si>
    <t>A21C167D01</t>
  </si>
  <si>
    <t>A21C167D02</t>
  </si>
  <si>
    <t>APP20C167D21</t>
  </si>
  <si>
    <t>A21C167D03</t>
  </si>
  <si>
    <t>A21C167D04</t>
  </si>
  <si>
    <t>A21C167D07</t>
  </si>
  <si>
    <t>A21C167D08</t>
  </si>
  <si>
    <t>A21C167D09</t>
  </si>
  <si>
    <t>A21C167D10</t>
  </si>
  <si>
    <t>A21C167D11</t>
  </si>
  <si>
    <t>A21C167D12</t>
  </si>
  <si>
    <t>RPI linked instrument 168</t>
  </si>
  <si>
    <t>4B.570</t>
  </si>
  <si>
    <t>A21C168D13</t>
  </si>
  <si>
    <t>A21C168D14</t>
  </si>
  <si>
    <t>A21C168D15</t>
  </si>
  <si>
    <t>A21C168D16</t>
  </si>
  <si>
    <t>A21C168D17</t>
  </si>
  <si>
    <t>A21C168D18</t>
  </si>
  <si>
    <t>A21C168D19</t>
  </si>
  <si>
    <t>A21C168D01</t>
  </si>
  <si>
    <t>A21C168D02</t>
  </si>
  <si>
    <t>APP20C168D21</t>
  </si>
  <si>
    <t>A21C168D03</t>
  </si>
  <si>
    <t>A21C168D04</t>
  </si>
  <si>
    <t>A21C168D07</t>
  </si>
  <si>
    <t>A21C168D08</t>
  </si>
  <si>
    <t>A21C168D09</t>
  </si>
  <si>
    <t>A21C168D10</t>
  </si>
  <si>
    <t>A21C168D11</t>
  </si>
  <si>
    <t>A21C168D12</t>
  </si>
  <si>
    <t>RPI linked instrument 169</t>
  </si>
  <si>
    <t>4B.571</t>
  </si>
  <si>
    <t>A21C169D13</t>
  </si>
  <si>
    <t>A21C169D14</t>
  </si>
  <si>
    <t>A21C169D15</t>
  </si>
  <si>
    <t>A21C169D16</t>
  </si>
  <si>
    <t>A21C169D17</t>
  </si>
  <si>
    <t>A21C169D18</t>
  </si>
  <si>
    <t>A21C169D19</t>
  </si>
  <si>
    <t>A21C169D01</t>
  </si>
  <si>
    <t>A21C169D02</t>
  </si>
  <si>
    <t>APP20C169D21</t>
  </si>
  <si>
    <t>A21C169D03</t>
  </si>
  <si>
    <t>A21C169D04</t>
  </si>
  <si>
    <t>A21C169D07</t>
  </si>
  <si>
    <t>A21C169D08</t>
  </si>
  <si>
    <t>A21C169D09</t>
  </si>
  <si>
    <t>A21C169D10</t>
  </si>
  <si>
    <t>A21C169D11</t>
  </si>
  <si>
    <t>A21C169D12</t>
  </si>
  <si>
    <t>RPI linked instrument 170</t>
  </si>
  <si>
    <t>4B.572</t>
  </si>
  <si>
    <t>A21C170D13</t>
  </si>
  <si>
    <t>A21C170D14</t>
  </si>
  <si>
    <t>A21C170D15</t>
  </si>
  <si>
    <t>A21C170D16</t>
  </si>
  <si>
    <t>A21C170D17</t>
  </si>
  <si>
    <t>A21C170D18</t>
  </si>
  <si>
    <t>A21C170D19</t>
  </si>
  <si>
    <t>A21C170D01</t>
  </si>
  <si>
    <t>A21C170D02</t>
  </si>
  <si>
    <t>APP20C170D21</t>
  </si>
  <si>
    <t>A21C170D03</t>
  </si>
  <si>
    <t>A21C170D04</t>
  </si>
  <si>
    <t>A21C170D07</t>
  </si>
  <si>
    <t>A21C170D08</t>
  </si>
  <si>
    <t>A21C170D09</t>
  </si>
  <si>
    <t>A21C170D10</t>
  </si>
  <si>
    <t>A21C170D11</t>
  </si>
  <si>
    <t>A21C170D12</t>
  </si>
  <si>
    <t>RPI linked instrument 171</t>
  </si>
  <si>
    <t>4B.573</t>
  </si>
  <si>
    <t>A21C171D13</t>
  </si>
  <si>
    <t>A21C171D14</t>
  </si>
  <si>
    <t>A21C171D15</t>
  </si>
  <si>
    <t>A21C171D16</t>
  </si>
  <si>
    <t>A21C171D17</t>
  </si>
  <si>
    <t>A21C171D18</t>
  </si>
  <si>
    <t>A21C171D19</t>
  </si>
  <si>
    <t>A21C171D01</t>
  </si>
  <si>
    <t>A21C171D02</t>
  </si>
  <si>
    <t>APP20C171D21</t>
  </si>
  <si>
    <t>A21C171D03</t>
  </si>
  <si>
    <t>A21C171D04</t>
  </si>
  <si>
    <t>A21C171D07</t>
  </si>
  <si>
    <t>A21C171D08</t>
  </si>
  <si>
    <t>A21C171D09</t>
  </si>
  <si>
    <t>A21C171D10</t>
  </si>
  <si>
    <t>A21C171D11</t>
  </si>
  <si>
    <t>A21C171D12</t>
  </si>
  <si>
    <t>RPI linked instrument 172</t>
  </si>
  <si>
    <t>4B.574</t>
  </si>
  <si>
    <t>A21C172D13</t>
  </si>
  <si>
    <t>A21C172D14</t>
  </si>
  <si>
    <t>A21C172D15</t>
  </si>
  <si>
    <t>A21C172D16</t>
  </si>
  <si>
    <t>A21C172D17</t>
  </si>
  <si>
    <t>A21C172D18</t>
  </si>
  <si>
    <t>A21C172D19</t>
  </si>
  <si>
    <t>A21C172D01</t>
  </si>
  <si>
    <t>A21C172D02</t>
  </si>
  <si>
    <t>APP20C172D21</t>
  </si>
  <si>
    <t>A21C172D03</t>
  </si>
  <si>
    <t>A21C172D04</t>
  </si>
  <si>
    <t>A21C172D07</t>
  </si>
  <si>
    <t>A21C172D08</t>
  </si>
  <si>
    <t>A21C172D09</t>
  </si>
  <si>
    <t>A21C172D10</t>
  </si>
  <si>
    <t>A21C172D11</t>
  </si>
  <si>
    <t>A21C172D12</t>
  </si>
  <si>
    <t>RPI linked instrument 173</t>
  </si>
  <si>
    <t>4B.575</t>
  </si>
  <si>
    <t>A21C173D13</t>
  </si>
  <si>
    <t>A21C173D14</t>
  </si>
  <si>
    <t>A21C173D15</t>
  </si>
  <si>
    <t>A21C173D16</t>
  </si>
  <si>
    <t>A21C173D17</t>
  </si>
  <si>
    <t>A21C173D18</t>
  </si>
  <si>
    <t>A21C173D19</t>
  </si>
  <si>
    <t>A21C173D01</t>
  </si>
  <si>
    <t>A21C173D02</t>
  </si>
  <si>
    <t>APP20C173D21</t>
  </si>
  <si>
    <t>A21C173D03</t>
  </si>
  <si>
    <t>A21C173D04</t>
  </si>
  <si>
    <t>A21C173D07</t>
  </si>
  <si>
    <t>A21C173D08</t>
  </si>
  <si>
    <t>A21C173D09</t>
  </si>
  <si>
    <t>A21C173D10</t>
  </si>
  <si>
    <t>A21C173D11</t>
  </si>
  <si>
    <t>A21C173D12</t>
  </si>
  <si>
    <t>RPI linked instrument 174</t>
  </si>
  <si>
    <t>4B.576</t>
  </si>
  <si>
    <t>A21C174D13</t>
  </si>
  <si>
    <t>A21C174D14</t>
  </si>
  <si>
    <t>A21C174D15</t>
  </si>
  <si>
    <t>A21C174D16</t>
  </si>
  <si>
    <t>A21C174D17</t>
  </si>
  <si>
    <t>A21C174D18</t>
  </si>
  <si>
    <t>A21C174D19</t>
  </si>
  <si>
    <t>A21C174D01</t>
  </si>
  <si>
    <t>A21C174D02</t>
  </si>
  <si>
    <t>APP20C174D21</t>
  </si>
  <si>
    <t>A21C174D03</t>
  </si>
  <si>
    <t>A21C174D04</t>
  </si>
  <si>
    <t>A21C174D07</t>
  </si>
  <si>
    <t>A21C174D08</t>
  </si>
  <si>
    <t>A21C174D09</t>
  </si>
  <si>
    <t>A21C174D10</t>
  </si>
  <si>
    <t>A21C174D11</t>
  </si>
  <si>
    <t>A21C174D12</t>
  </si>
  <si>
    <t>RPI linked instrument 175</t>
  </si>
  <si>
    <t>4B.577</t>
  </si>
  <si>
    <t>A21C175D13</t>
  </si>
  <si>
    <t>A21C175D14</t>
  </si>
  <si>
    <t>A21C175D15</t>
  </si>
  <si>
    <t>A21C175D16</t>
  </si>
  <si>
    <t>A21C175D17</t>
  </si>
  <si>
    <t>A21C175D18</t>
  </si>
  <si>
    <t>A21C175D19</t>
  </si>
  <si>
    <t>A21C175D01</t>
  </si>
  <si>
    <t>A21C175D02</t>
  </si>
  <si>
    <t>APP20C175D21</t>
  </si>
  <si>
    <t>A21C175D03</t>
  </si>
  <si>
    <t>A21C175D04</t>
  </si>
  <si>
    <t>A21C175D07</t>
  </si>
  <si>
    <t>A21C175D08</t>
  </si>
  <si>
    <t>A21C175D09</t>
  </si>
  <si>
    <t>A21C175D10</t>
  </si>
  <si>
    <t>A21C175D11</t>
  </si>
  <si>
    <t>A21C175D12</t>
  </si>
  <si>
    <t>RPI linked instrument 176</t>
  </si>
  <si>
    <t>4B.578</t>
  </si>
  <si>
    <t>A21C176D13</t>
  </si>
  <si>
    <t>A21C176D14</t>
  </si>
  <si>
    <t>A21C176D15</t>
  </si>
  <si>
    <t>A21C176D16</t>
  </si>
  <si>
    <t>A21C176D17</t>
  </si>
  <si>
    <t>A21C176D18</t>
  </si>
  <si>
    <t>A21C176D19</t>
  </si>
  <si>
    <t>A21C176D01</t>
  </si>
  <si>
    <t>A21C176D02</t>
  </si>
  <si>
    <t>APP20C176D21</t>
  </si>
  <si>
    <t>A21C176D03</t>
  </si>
  <si>
    <t>A21C176D04</t>
  </si>
  <si>
    <t>A21C176D07</t>
  </si>
  <si>
    <t>A21C176D08</t>
  </si>
  <si>
    <t>A21C176D09</t>
  </si>
  <si>
    <t>A21C176D10</t>
  </si>
  <si>
    <t>A21C176D11</t>
  </si>
  <si>
    <t>A21C176D12</t>
  </si>
  <si>
    <t>RPI linked instrument 177</t>
  </si>
  <si>
    <t>4B.579</t>
  </si>
  <si>
    <t>A21C177D13</t>
  </si>
  <si>
    <t>A21C177D14</t>
  </si>
  <si>
    <t>A21C177D15</t>
  </si>
  <si>
    <t>A21C177D16</t>
  </si>
  <si>
    <t>A21C177D17</t>
  </si>
  <si>
    <t>A21C177D18</t>
  </si>
  <si>
    <t>A21C177D19</t>
  </si>
  <si>
    <t>A21C177D01</t>
  </si>
  <si>
    <t>A21C177D02</t>
  </si>
  <si>
    <t>APP20C177D21</t>
  </si>
  <si>
    <t>A21C177D03</t>
  </si>
  <si>
    <t>A21C177D04</t>
  </si>
  <si>
    <t>A21C177D07</t>
  </si>
  <si>
    <t>A21C177D08</t>
  </si>
  <si>
    <t>A21C177D09</t>
  </si>
  <si>
    <t>A21C177D10</t>
  </si>
  <si>
    <t>A21C177D11</t>
  </si>
  <si>
    <t>A21C177D12</t>
  </si>
  <si>
    <t>RPI linked instrument 178</t>
  </si>
  <si>
    <t>4B.580</t>
  </si>
  <si>
    <t>A21C178D13</t>
  </si>
  <si>
    <t>A21C178D14</t>
  </si>
  <si>
    <t>A21C178D15</t>
  </si>
  <si>
    <t>A21C178D16</t>
  </si>
  <si>
    <t>A21C178D17</t>
  </si>
  <si>
    <t>A21C178D18</t>
  </si>
  <si>
    <t>A21C178D19</t>
  </si>
  <si>
    <t>A21C178D01</t>
  </si>
  <si>
    <t>A21C178D02</t>
  </si>
  <si>
    <t>APP20C178D21</t>
  </si>
  <si>
    <t>A21C178D03</t>
  </si>
  <si>
    <t>A21C178D04</t>
  </si>
  <si>
    <t>A21C178D07</t>
  </si>
  <si>
    <t>A21C178D08</t>
  </si>
  <si>
    <t>A21C178D09</t>
  </si>
  <si>
    <t>A21C178D10</t>
  </si>
  <si>
    <t>A21C178D11</t>
  </si>
  <si>
    <t>A21C178D12</t>
  </si>
  <si>
    <t>RPI linked instrument 179</t>
  </si>
  <si>
    <t>4B.581</t>
  </si>
  <si>
    <t>A21C179D13</t>
  </si>
  <si>
    <t>A21C179D14</t>
  </si>
  <si>
    <t>A21C179D15</t>
  </si>
  <si>
    <t>A21C179D16</t>
  </si>
  <si>
    <t>A21C179D17</t>
  </si>
  <si>
    <t>A21C179D18</t>
  </si>
  <si>
    <t>A21C179D19</t>
  </si>
  <si>
    <t>A21C179D01</t>
  </si>
  <si>
    <t>A21C179D02</t>
  </si>
  <si>
    <t>APP20C179D21</t>
  </si>
  <si>
    <t>A21C179D03</t>
  </si>
  <si>
    <t>A21C179D04</t>
  </si>
  <si>
    <t>A21C179D07</t>
  </si>
  <si>
    <t>A21C179D08</t>
  </si>
  <si>
    <t>A21C179D09</t>
  </si>
  <si>
    <t>A21C179D10</t>
  </si>
  <si>
    <t>A21C179D11</t>
  </si>
  <si>
    <t>A21C179D12</t>
  </si>
  <si>
    <t>RPI linked instrument 180</t>
  </si>
  <si>
    <t>4B.582</t>
  </si>
  <si>
    <t>A21C180D13</t>
  </si>
  <si>
    <t>A21C180D14</t>
  </si>
  <si>
    <t>A21C180D15</t>
  </si>
  <si>
    <t>A21C180D16</t>
  </si>
  <si>
    <t>A21C180D17</t>
  </si>
  <si>
    <t>A21C180D18</t>
  </si>
  <si>
    <t>A21C180D19</t>
  </si>
  <si>
    <t>A21C180D01</t>
  </si>
  <si>
    <t>A21C180D02</t>
  </si>
  <si>
    <t>APP20C180D21</t>
  </si>
  <si>
    <t>A21C180D03</t>
  </si>
  <si>
    <t>A21C180D04</t>
  </si>
  <si>
    <t>A21C180D07</t>
  </si>
  <si>
    <t>A21C180D08</t>
  </si>
  <si>
    <t>A21C180D09</t>
  </si>
  <si>
    <t>A21C180D10</t>
  </si>
  <si>
    <t>A21C180D11</t>
  </si>
  <si>
    <t>A21C180D12</t>
  </si>
  <si>
    <t>RPI linked instrument 181</t>
  </si>
  <si>
    <t>4B.583</t>
  </si>
  <si>
    <t>A21C181D13</t>
  </si>
  <si>
    <t>A21C181D14</t>
  </si>
  <si>
    <t>A21C181D15</t>
  </si>
  <si>
    <t>A21C181D16</t>
  </si>
  <si>
    <t>A21C181D17</t>
  </si>
  <si>
    <t>A21C181D18</t>
  </si>
  <si>
    <t>A21C181D19</t>
  </si>
  <si>
    <t>A21C181D01</t>
  </si>
  <si>
    <t>A21C181D02</t>
  </si>
  <si>
    <t>APP20C181D21</t>
  </si>
  <si>
    <t>A21C181D03</t>
  </si>
  <si>
    <t>A21C181D04</t>
  </si>
  <si>
    <t>A21C181D07</t>
  </si>
  <si>
    <t>A21C181D08</t>
  </si>
  <si>
    <t>A21C181D09</t>
  </si>
  <si>
    <t>A21C181D10</t>
  </si>
  <si>
    <t>A21C181D11</t>
  </si>
  <si>
    <t>A21C181D12</t>
  </si>
  <si>
    <t>RPI linked instrument 182</t>
  </si>
  <si>
    <t>4B.584</t>
  </si>
  <si>
    <t>A21C182D13</t>
  </si>
  <si>
    <t>A21C182D14</t>
  </si>
  <si>
    <t>A21C182D15</t>
  </si>
  <si>
    <t>A21C182D16</t>
  </si>
  <si>
    <t>A21C182D17</t>
  </si>
  <si>
    <t>A21C182D18</t>
  </si>
  <si>
    <t>A21C182D19</t>
  </si>
  <si>
    <t>A21C182D01</t>
  </si>
  <si>
    <t>A21C182D02</t>
  </si>
  <si>
    <t>APP20C182D21</t>
  </si>
  <si>
    <t>A21C182D03</t>
  </si>
  <si>
    <t>A21C182D04</t>
  </si>
  <si>
    <t>A21C182D07</t>
  </si>
  <si>
    <t>A21C182D08</t>
  </si>
  <si>
    <t>A21C182D09</t>
  </si>
  <si>
    <t>A21C182D10</t>
  </si>
  <si>
    <t>A21C182D11</t>
  </si>
  <si>
    <t>A21C182D12</t>
  </si>
  <si>
    <t>RPI linked instrument 183</t>
  </si>
  <si>
    <t>4B.585</t>
  </si>
  <si>
    <t>A21C183D13</t>
  </si>
  <si>
    <t>A21C183D14</t>
  </si>
  <si>
    <t>A21C183D15</t>
  </si>
  <si>
    <t>A21C183D16</t>
  </si>
  <si>
    <t>A21C183D17</t>
  </si>
  <si>
    <t>A21C183D18</t>
  </si>
  <si>
    <t>A21C183D19</t>
  </si>
  <si>
    <t>A21C183D01</t>
  </si>
  <si>
    <t>A21C183D02</t>
  </si>
  <si>
    <t>APP20C183D21</t>
  </si>
  <si>
    <t>A21C183D03</t>
  </si>
  <si>
    <t>A21C183D04</t>
  </si>
  <si>
    <t>A21C183D07</t>
  </si>
  <si>
    <t>A21C183D08</t>
  </si>
  <si>
    <t>A21C183D09</t>
  </si>
  <si>
    <t>A21C183D10</t>
  </si>
  <si>
    <t>A21C183D11</t>
  </si>
  <si>
    <t>A21C183D12</t>
  </si>
  <si>
    <t>RPI linked instrument 184</t>
  </si>
  <si>
    <t>4B.586</t>
  </si>
  <si>
    <t>A21C184D13</t>
  </si>
  <si>
    <t>A21C184D14</t>
  </si>
  <si>
    <t>A21C184D15</t>
  </si>
  <si>
    <t>A21C184D16</t>
  </si>
  <si>
    <t>A21C184D17</t>
  </si>
  <si>
    <t>A21C184D18</t>
  </si>
  <si>
    <t>A21C184D19</t>
  </si>
  <si>
    <t>A21C184D01</t>
  </si>
  <si>
    <t>A21C184D02</t>
  </si>
  <si>
    <t>APP20C184D21</t>
  </si>
  <si>
    <t>A21C184D03</t>
  </si>
  <si>
    <t>A21C184D04</t>
  </si>
  <si>
    <t>A21C184D07</t>
  </si>
  <si>
    <t>A21C184D08</t>
  </si>
  <si>
    <t>A21C184D09</t>
  </si>
  <si>
    <t>A21C184D10</t>
  </si>
  <si>
    <t>A21C184D11</t>
  </si>
  <si>
    <t>A21C184D12</t>
  </si>
  <si>
    <t>RPI linked instrument 185</t>
  </si>
  <si>
    <t>4B.587</t>
  </si>
  <si>
    <t>A21C185D13</t>
  </si>
  <si>
    <t>A21C185D14</t>
  </si>
  <si>
    <t>A21C185D15</t>
  </si>
  <si>
    <t>A21C185D16</t>
  </si>
  <si>
    <t>A21C185D17</t>
  </si>
  <si>
    <t>A21C185D18</t>
  </si>
  <si>
    <t>A21C185D19</t>
  </si>
  <si>
    <t>A21C185D01</t>
  </si>
  <si>
    <t>A21C185D02</t>
  </si>
  <si>
    <t>APP20C185D21</t>
  </si>
  <si>
    <t>A21C185D03</t>
  </si>
  <si>
    <t>A21C185D04</t>
  </si>
  <si>
    <t>A21C185D07</t>
  </si>
  <si>
    <t>A21C185D08</t>
  </si>
  <si>
    <t>A21C185D09</t>
  </si>
  <si>
    <t>A21C185D10</t>
  </si>
  <si>
    <t>A21C185D11</t>
  </si>
  <si>
    <t>A21C185D12</t>
  </si>
  <si>
    <t>RPI linked instrument 186</t>
  </si>
  <si>
    <t>4B.588</t>
  </si>
  <si>
    <t>A21C186D13</t>
  </si>
  <si>
    <t>A21C186D14</t>
  </si>
  <si>
    <t>A21C186D15</t>
  </si>
  <si>
    <t>A21C186D16</t>
  </si>
  <si>
    <t>A21C186D17</t>
  </si>
  <si>
    <t>A21C186D18</t>
  </si>
  <si>
    <t>A21C186D19</t>
  </si>
  <si>
    <t>A21C186D01</t>
  </si>
  <si>
    <t>A21C186D02</t>
  </si>
  <si>
    <t>APP20C186D21</t>
  </si>
  <si>
    <t>A21C186D03</t>
  </si>
  <si>
    <t>A21C186D04</t>
  </si>
  <si>
    <t>A21C186D07</t>
  </si>
  <si>
    <t>A21C186D08</t>
  </si>
  <si>
    <t>A21C186D09</t>
  </si>
  <si>
    <t>A21C186D10</t>
  </si>
  <si>
    <t>A21C186D11</t>
  </si>
  <si>
    <t>A21C186D12</t>
  </si>
  <si>
    <t>RPI linked instrument 187</t>
  </si>
  <si>
    <t>4B.589</t>
  </si>
  <si>
    <t>A21C187D13</t>
  </si>
  <si>
    <t>A21C187D14</t>
  </si>
  <si>
    <t>A21C187D15</t>
  </si>
  <si>
    <t>A21C187D16</t>
  </si>
  <si>
    <t>A21C187D17</t>
  </si>
  <si>
    <t>A21C187D18</t>
  </si>
  <si>
    <t>A21C187D19</t>
  </si>
  <si>
    <t>A21C187D01</t>
  </si>
  <si>
    <t>A21C187D02</t>
  </si>
  <si>
    <t>APP20C187D21</t>
  </si>
  <si>
    <t>A21C187D03</t>
  </si>
  <si>
    <t>A21C187D04</t>
  </si>
  <si>
    <t>A21C187D07</t>
  </si>
  <si>
    <t>A21C187D08</t>
  </si>
  <si>
    <t>A21C187D09</t>
  </si>
  <si>
    <t>A21C187D10</t>
  </si>
  <si>
    <t>A21C187D11</t>
  </si>
  <si>
    <t>A21C187D12</t>
  </si>
  <si>
    <t>RPI linked instrument 188</t>
  </si>
  <si>
    <t>4B.590</t>
  </si>
  <si>
    <t>A21C188D13</t>
  </si>
  <si>
    <t>A21C188D14</t>
  </si>
  <si>
    <t>A21C188D15</t>
  </si>
  <si>
    <t>A21C188D16</t>
  </si>
  <si>
    <t>A21C188D17</t>
  </si>
  <si>
    <t>A21C188D18</t>
  </si>
  <si>
    <t>A21C188D19</t>
  </si>
  <si>
    <t>A21C188D01</t>
  </si>
  <si>
    <t>A21C188D02</t>
  </si>
  <si>
    <t>APP20C188D21</t>
  </si>
  <si>
    <t>A21C188D03</t>
  </si>
  <si>
    <t>A21C188D04</t>
  </si>
  <si>
    <t>A21C188D07</t>
  </si>
  <si>
    <t>A21C188D08</t>
  </si>
  <si>
    <t>A21C188D09</t>
  </si>
  <si>
    <t>A21C188D10</t>
  </si>
  <si>
    <t>A21C188D11</t>
  </si>
  <si>
    <t>A21C188D12</t>
  </si>
  <si>
    <t>RPI linked instrument 189</t>
  </si>
  <si>
    <t>4B.591</t>
  </si>
  <si>
    <t>A21C189D13</t>
  </si>
  <si>
    <t>A21C189D14</t>
  </si>
  <si>
    <t>A21C189D15</t>
  </si>
  <si>
    <t>A21C189D16</t>
  </si>
  <si>
    <t>A21C189D17</t>
  </si>
  <si>
    <t>A21C189D18</t>
  </si>
  <si>
    <t>A21C189D19</t>
  </si>
  <si>
    <t>A21C189D01</t>
  </si>
  <si>
    <t>A21C189D02</t>
  </si>
  <si>
    <t>APP20C189D21</t>
  </si>
  <si>
    <t>A21C189D03</t>
  </si>
  <si>
    <t>A21C189D04</t>
  </si>
  <si>
    <t>A21C189D07</t>
  </si>
  <si>
    <t>A21C189D08</t>
  </si>
  <si>
    <t>A21C189D09</t>
  </si>
  <si>
    <t>A21C189D10</t>
  </si>
  <si>
    <t>A21C189D11</t>
  </si>
  <si>
    <t>A21C189D12</t>
  </si>
  <si>
    <t>RPI linked instrument 190</t>
  </si>
  <si>
    <t>4B.592</t>
  </si>
  <si>
    <t>A21C190D13</t>
  </si>
  <si>
    <t>A21C190D14</t>
  </si>
  <si>
    <t>A21C190D15</t>
  </si>
  <si>
    <t>A21C190D16</t>
  </si>
  <si>
    <t>A21C190D17</t>
  </si>
  <si>
    <t>A21C190D18</t>
  </si>
  <si>
    <t>A21C190D19</t>
  </si>
  <si>
    <t>A21C190D01</t>
  </si>
  <si>
    <t>A21C190D02</t>
  </si>
  <si>
    <t>APP20C190D21</t>
  </si>
  <si>
    <t>A21C190D03</t>
  </si>
  <si>
    <t>A21C190D04</t>
  </si>
  <si>
    <t>A21C190D07</t>
  </si>
  <si>
    <t>A21C190D08</t>
  </si>
  <si>
    <t>A21C190D09</t>
  </si>
  <si>
    <t>A21C190D10</t>
  </si>
  <si>
    <t>A21C190D11</t>
  </si>
  <si>
    <t>A21C190D12</t>
  </si>
  <si>
    <t>RPI linked instrument 191</t>
  </si>
  <si>
    <t>4B.593</t>
  </si>
  <si>
    <t>A21C191D13</t>
  </si>
  <si>
    <t>A21C191D14</t>
  </si>
  <si>
    <t>A21C191D15</t>
  </si>
  <si>
    <t>A21C191D16</t>
  </si>
  <si>
    <t>A21C191D17</t>
  </si>
  <si>
    <t>A21C191D18</t>
  </si>
  <si>
    <t>A21C191D19</t>
  </si>
  <si>
    <t>A21C191D01</t>
  </si>
  <si>
    <t>A21C191D02</t>
  </si>
  <si>
    <t>APP20C191D21</t>
  </si>
  <si>
    <t>A21C191D03</t>
  </si>
  <si>
    <t>A21C191D04</t>
  </si>
  <si>
    <t>A21C191D07</t>
  </si>
  <si>
    <t>A21C191D08</t>
  </si>
  <si>
    <t>A21C191D09</t>
  </si>
  <si>
    <t>A21C191D10</t>
  </si>
  <si>
    <t>A21C191D11</t>
  </si>
  <si>
    <t>A21C191D12</t>
  </si>
  <si>
    <t>RPI linked instrument 192</t>
  </si>
  <si>
    <t>4B.594</t>
  </si>
  <si>
    <t>A21C192D13</t>
  </si>
  <si>
    <t>A21C192D14</t>
  </si>
  <si>
    <t>A21C192D15</t>
  </si>
  <si>
    <t>A21C192D16</t>
  </si>
  <si>
    <t>A21C192D17</t>
  </si>
  <si>
    <t>A21C192D18</t>
  </si>
  <si>
    <t>A21C192D19</t>
  </si>
  <si>
    <t>A21C192D01</t>
  </si>
  <si>
    <t>A21C192D02</t>
  </si>
  <si>
    <t>APP20C192D21</t>
  </si>
  <si>
    <t>A21C192D03</t>
  </si>
  <si>
    <t>A21C192D04</t>
  </si>
  <si>
    <t>A21C192D07</t>
  </si>
  <si>
    <t>A21C192D08</t>
  </si>
  <si>
    <t>A21C192D09</t>
  </si>
  <si>
    <t>A21C192D10</t>
  </si>
  <si>
    <t>A21C192D11</t>
  </si>
  <si>
    <t>A21C192D12</t>
  </si>
  <si>
    <t>RPI linked instrument 193</t>
  </si>
  <si>
    <t>4B.595</t>
  </si>
  <si>
    <t>A21C193D13</t>
  </si>
  <si>
    <t>A21C193D14</t>
  </si>
  <si>
    <t>A21C193D15</t>
  </si>
  <si>
    <t>A21C193D16</t>
  </si>
  <si>
    <t>A21C193D17</t>
  </si>
  <si>
    <t>A21C193D18</t>
  </si>
  <si>
    <t>A21C193D19</t>
  </si>
  <si>
    <t>A21C193D01</t>
  </si>
  <si>
    <t>A21C193D02</t>
  </si>
  <si>
    <t>APP20C193D21</t>
  </si>
  <si>
    <t>A21C193D03</t>
  </si>
  <si>
    <t>A21C193D04</t>
  </si>
  <si>
    <t>A21C193D07</t>
  </si>
  <si>
    <t>A21C193D08</t>
  </si>
  <si>
    <t>A21C193D09</t>
  </si>
  <si>
    <t>A21C193D10</t>
  </si>
  <si>
    <t>A21C193D11</t>
  </si>
  <si>
    <t>A21C193D12</t>
  </si>
  <si>
    <t>RPI linked instrument 194</t>
  </si>
  <si>
    <t>4B.596</t>
  </si>
  <si>
    <t>A21C194D13</t>
  </si>
  <si>
    <t>A21C194D14</t>
  </si>
  <si>
    <t>A21C194D15</t>
  </si>
  <si>
    <t>A21C194D16</t>
  </si>
  <si>
    <t>A21C194D17</t>
  </si>
  <si>
    <t>A21C194D18</t>
  </si>
  <si>
    <t>A21C194D19</t>
  </si>
  <si>
    <t>A21C194D01</t>
  </si>
  <si>
    <t>A21C194D02</t>
  </si>
  <si>
    <t>APP20C194D21</t>
  </si>
  <si>
    <t>A21C194D03</t>
  </si>
  <si>
    <t>A21C194D04</t>
  </si>
  <si>
    <t>A21C194D07</t>
  </si>
  <si>
    <t>A21C194D08</t>
  </si>
  <si>
    <t>A21C194D09</t>
  </si>
  <si>
    <t>A21C194D10</t>
  </si>
  <si>
    <t>A21C194D11</t>
  </si>
  <si>
    <t>A21C194D12</t>
  </si>
  <si>
    <t>RPI linked instrument 195</t>
  </si>
  <si>
    <t>4B.597</t>
  </si>
  <si>
    <t>A21C195D13</t>
  </si>
  <si>
    <t>A21C195D14</t>
  </si>
  <si>
    <t>A21C195D15</t>
  </si>
  <si>
    <t>A21C195D16</t>
  </si>
  <si>
    <t>A21C195D17</t>
  </si>
  <si>
    <t>A21C195D18</t>
  </si>
  <si>
    <t>A21C195D19</t>
  </si>
  <si>
    <t>A21C195D01</t>
  </si>
  <si>
    <t>A21C195D02</t>
  </si>
  <si>
    <t>APP20C195D21</t>
  </si>
  <si>
    <t>A21C195D03</t>
  </si>
  <si>
    <t>A21C195D04</t>
  </si>
  <si>
    <t>A21C195D07</t>
  </si>
  <si>
    <t>A21C195D08</t>
  </si>
  <si>
    <t>A21C195D09</t>
  </si>
  <si>
    <t>A21C195D10</t>
  </si>
  <si>
    <t>A21C195D11</t>
  </si>
  <si>
    <t>A21C195D12</t>
  </si>
  <si>
    <t>RPI linked instrument 196</t>
  </si>
  <si>
    <t>4B.598</t>
  </si>
  <si>
    <t>A21C196D13</t>
  </si>
  <si>
    <t>A21C196D14</t>
  </si>
  <si>
    <t>A21C196D15</t>
  </si>
  <si>
    <t>A21C196D16</t>
  </si>
  <si>
    <t>A21C196D17</t>
  </si>
  <si>
    <t>A21C196D18</t>
  </si>
  <si>
    <t>A21C196D19</t>
  </si>
  <si>
    <t>A21C196D01</t>
  </si>
  <si>
    <t>A21C196D02</t>
  </si>
  <si>
    <t>APP20C196D21</t>
  </si>
  <si>
    <t>A21C196D03</t>
  </si>
  <si>
    <t>A21C196D04</t>
  </si>
  <si>
    <t>A21C196D07</t>
  </si>
  <si>
    <t>A21C196D08</t>
  </si>
  <si>
    <t>A21C196D09</t>
  </si>
  <si>
    <t>A21C196D10</t>
  </si>
  <si>
    <t>A21C196D11</t>
  </si>
  <si>
    <t>A21C196D12</t>
  </si>
  <si>
    <t>RPI linked instrument 197</t>
  </si>
  <si>
    <t>4B.599</t>
  </si>
  <si>
    <t>A21C197D13</t>
  </si>
  <si>
    <t>A21C197D14</t>
  </si>
  <si>
    <t>A21C197D15</t>
  </si>
  <si>
    <t>A21C197D16</t>
  </si>
  <si>
    <t>A21C197D17</t>
  </si>
  <si>
    <t>A21C197D18</t>
  </si>
  <si>
    <t>A21C197D19</t>
  </si>
  <si>
    <t>A21C197D01</t>
  </si>
  <si>
    <t>A21C197D02</t>
  </si>
  <si>
    <t>APP20C197D21</t>
  </si>
  <si>
    <t>A21C197D03</t>
  </si>
  <si>
    <t>A21C197D04</t>
  </si>
  <si>
    <t>A21C197D07</t>
  </si>
  <si>
    <t>A21C197D08</t>
  </si>
  <si>
    <t>A21C197D09</t>
  </si>
  <si>
    <t>A21C197D10</t>
  </si>
  <si>
    <t>A21C197D11</t>
  </si>
  <si>
    <t>A21C197D12</t>
  </si>
  <si>
    <t>RPI linked instrument 198</t>
  </si>
  <si>
    <t>4B.600</t>
  </si>
  <si>
    <t>A21C198D13</t>
  </si>
  <si>
    <t>A21C198D14</t>
  </si>
  <si>
    <t>A21C198D15</t>
  </si>
  <si>
    <t>A21C198D16</t>
  </si>
  <si>
    <t>A21C198D17</t>
  </si>
  <si>
    <t>A21C198D18</t>
  </si>
  <si>
    <t>A21C198D19</t>
  </si>
  <si>
    <t>A21C198D01</t>
  </si>
  <si>
    <t>A21C198D02</t>
  </si>
  <si>
    <t>APP20C198D21</t>
  </si>
  <si>
    <t>A21C198D03</t>
  </si>
  <si>
    <t>A21C198D04</t>
  </si>
  <si>
    <t>A21C198D07</t>
  </si>
  <si>
    <t>A21C198D08</t>
  </si>
  <si>
    <t>A21C198D09</t>
  </si>
  <si>
    <t>A21C198D10</t>
  </si>
  <si>
    <t>A21C198D11</t>
  </si>
  <si>
    <t>A21C198D12</t>
  </si>
  <si>
    <t>RPI linked instrument 199</t>
  </si>
  <si>
    <t>4B.601</t>
  </si>
  <si>
    <t>A21C199D13</t>
  </si>
  <si>
    <t>A21C199D14</t>
  </si>
  <si>
    <t>A21C199D15</t>
  </si>
  <si>
    <t>A21C199D16</t>
  </si>
  <si>
    <t>A21C199D17</t>
  </si>
  <si>
    <t>A21C199D18</t>
  </si>
  <si>
    <t>A21C199D19</t>
  </si>
  <si>
    <t>A21C199D01</t>
  </si>
  <si>
    <t>A21C199D02</t>
  </si>
  <si>
    <t>APP20C199D21</t>
  </si>
  <si>
    <t>A21C199D03</t>
  </si>
  <si>
    <t>A21C199D04</t>
  </si>
  <si>
    <t>A21C199D07</t>
  </si>
  <si>
    <t>A21C199D08</t>
  </si>
  <si>
    <t>A21C199D09</t>
  </si>
  <si>
    <t>A21C199D10</t>
  </si>
  <si>
    <t>A21C199D11</t>
  </si>
  <si>
    <t>A21C199D12</t>
  </si>
  <si>
    <t>RPI linked instrument 200</t>
  </si>
  <si>
    <t>4B.602</t>
  </si>
  <si>
    <t>A21C200D13</t>
  </si>
  <si>
    <t>A21C200D14</t>
  </si>
  <si>
    <t>A21C200D15</t>
  </si>
  <si>
    <t>A21C200D16</t>
  </si>
  <si>
    <t>A21C200D17</t>
  </si>
  <si>
    <t>A21C200D18</t>
  </si>
  <si>
    <t>A21C200D19</t>
  </si>
  <si>
    <t>A21C200D01</t>
  </si>
  <si>
    <t>A21C200D02</t>
  </si>
  <si>
    <t>APP20C200D21</t>
  </si>
  <si>
    <t>A21C200D03</t>
  </si>
  <si>
    <t>A21C200D04</t>
  </si>
  <si>
    <t>A21C200D07</t>
  </si>
  <si>
    <t>A21C200D08</t>
  </si>
  <si>
    <t>A21C200D09</t>
  </si>
  <si>
    <t>A21C200D10</t>
  </si>
  <si>
    <t>A21C200D11</t>
  </si>
  <si>
    <t>A21C200D12</t>
  </si>
  <si>
    <t xml:space="preserve">Totals for RPI linked instruments </t>
  </si>
  <si>
    <t>4B.603</t>
  </si>
  <si>
    <t>A21C0002</t>
  </si>
  <si>
    <t>APP20C0021</t>
  </si>
  <si>
    <t>A21C0003</t>
  </si>
  <si>
    <t>A21C0008</t>
  </si>
  <si>
    <t>A21C0009</t>
  </si>
  <si>
    <t>A21C0010</t>
  </si>
  <si>
    <t>A21C0011</t>
  </si>
  <si>
    <t>A21C0012</t>
  </si>
  <si>
    <t>CPI linked instruments</t>
  </si>
  <si>
    <t xml:space="preserve">D </t>
  </si>
  <si>
    <t>4B.604</t>
  </si>
  <si>
    <t>A21D01D13</t>
  </si>
  <si>
    <t>A21D01D14</t>
  </si>
  <si>
    <t>A21D01D15</t>
  </si>
  <si>
    <t>A21D01D16</t>
  </si>
  <si>
    <t>A21D01D17</t>
  </si>
  <si>
    <t>A21D01D18</t>
  </si>
  <si>
    <t>A21D01D19</t>
  </si>
  <si>
    <t>A21D01D01</t>
  </si>
  <si>
    <t>A21D01D02</t>
  </si>
  <si>
    <t>APP20D01D21</t>
  </si>
  <si>
    <t>A21D01D03</t>
  </si>
  <si>
    <t>A21D01D20</t>
  </si>
  <si>
    <t>A21D01D07</t>
  </si>
  <si>
    <t>A21D01D08</t>
  </si>
  <si>
    <t>A21D01D09</t>
  </si>
  <si>
    <t>A21D01D10</t>
  </si>
  <si>
    <t>A21D01D11</t>
  </si>
  <si>
    <t>A21D01D12</t>
  </si>
  <si>
    <t>4B.605</t>
  </si>
  <si>
    <t>A21D02D13</t>
  </si>
  <si>
    <t>A21D02D14</t>
  </si>
  <si>
    <t>A21D02D15</t>
  </si>
  <si>
    <t>A21D02D16</t>
  </si>
  <si>
    <t>A21D02D17</t>
  </si>
  <si>
    <t>A21D02D18</t>
  </si>
  <si>
    <t>A21D02D19</t>
  </si>
  <si>
    <t>A21D02D01</t>
  </si>
  <si>
    <t>A21D02D02</t>
  </si>
  <si>
    <t>APP20D02D21</t>
  </si>
  <si>
    <t>A21D02D03</t>
  </si>
  <si>
    <t>A21D02D20</t>
  </si>
  <si>
    <t>A21D02D07</t>
  </si>
  <si>
    <t>A21D02D08</t>
  </si>
  <si>
    <t>A21D02D09</t>
  </si>
  <si>
    <t>A21D02D10</t>
  </si>
  <si>
    <t>A21D02D11</t>
  </si>
  <si>
    <t>A21D02D12</t>
  </si>
  <si>
    <t>4B.606</t>
  </si>
  <si>
    <t>A21D03D13</t>
  </si>
  <si>
    <t>A21D03D14</t>
  </si>
  <si>
    <t>A21D03D15</t>
  </si>
  <si>
    <t>A21D03D16</t>
  </si>
  <si>
    <t>A21D03D17</t>
  </si>
  <si>
    <t>A21D03D18</t>
  </si>
  <si>
    <t>A21D03D19</t>
  </si>
  <si>
    <t>A21D03D01</t>
  </si>
  <si>
    <t>A21D03D02</t>
  </si>
  <si>
    <t>APP20D03D21</t>
  </si>
  <si>
    <t>A21D03D03</t>
  </si>
  <si>
    <t>A21D03D20</t>
  </si>
  <si>
    <t>A21D03D07</t>
  </si>
  <si>
    <t>A21D03D08</t>
  </si>
  <si>
    <t>A21D03D09</t>
  </si>
  <si>
    <t>A21D03D10</t>
  </si>
  <si>
    <t>A21D03D11</t>
  </si>
  <si>
    <t>A21D03D12</t>
  </si>
  <si>
    <t>£35 million floating rate private placements 2031</t>
  </si>
  <si>
    <t>GB00BYP7VR76</t>
  </si>
  <si>
    <t>4B.607</t>
  </si>
  <si>
    <t>A21D04D13</t>
  </si>
  <si>
    <t>A21D04D14</t>
  </si>
  <si>
    <t>A21D04D15</t>
  </si>
  <si>
    <t>A21D04D16</t>
  </si>
  <si>
    <t>A21D04D17</t>
  </si>
  <si>
    <t>A21D04D18</t>
  </si>
  <si>
    <t>A21D04D19</t>
  </si>
  <si>
    <t>A21D04D01</t>
  </si>
  <si>
    <t>A21D04D02</t>
  </si>
  <si>
    <t>APP20D04D21</t>
  </si>
  <si>
    <t>A21D04D03</t>
  </si>
  <si>
    <t>A21D04D20</t>
  </si>
  <si>
    <t>A21D04D07</t>
  </si>
  <si>
    <t>A21D04D08</t>
  </si>
  <si>
    <t>A21D04D09</t>
  </si>
  <si>
    <t>A21D04D10</t>
  </si>
  <si>
    <t>A21D04D11</t>
  </si>
  <si>
    <t>A21D04D12</t>
  </si>
  <si>
    <t>£300 million Green bond 2.75% 2029</t>
  </si>
  <si>
    <t>XS1895640404</t>
  </si>
  <si>
    <t>4B.608</t>
  </si>
  <si>
    <t>A21D05D13</t>
  </si>
  <si>
    <t>A21D05D14</t>
  </si>
  <si>
    <t>A21D05D15</t>
  </si>
  <si>
    <t>A21D05D16</t>
  </si>
  <si>
    <t>A21D05D17</t>
  </si>
  <si>
    <t>A21D05D18</t>
  </si>
  <si>
    <t>A21D05D19</t>
  </si>
  <si>
    <t>A21D05D01</t>
  </si>
  <si>
    <t>A21D05D02</t>
  </si>
  <si>
    <t>APP20D05D21</t>
  </si>
  <si>
    <t>A21D05D03</t>
  </si>
  <si>
    <t>A21D05D20</t>
  </si>
  <si>
    <t>A21D05D07</t>
  </si>
  <si>
    <t>A21D05D08</t>
  </si>
  <si>
    <t>A21D05D09</t>
  </si>
  <si>
    <t>A21D05D10</t>
  </si>
  <si>
    <t>A21D05D11</t>
  </si>
  <si>
    <t>A21D05D12</t>
  </si>
  <si>
    <t>£65 million 2.87% fixed rate 2029</t>
  </si>
  <si>
    <t>G0369ATBD7XX</t>
  </si>
  <si>
    <t>4B.609</t>
  </si>
  <si>
    <t>A21D06D13</t>
  </si>
  <si>
    <t>A21D06D14</t>
  </si>
  <si>
    <t>A21D06D15</t>
  </si>
  <si>
    <t>A21D06D16</t>
  </si>
  <si>
    <t>A21D06D17</t>
  </si>
  <si>
    <t>A21D06D18</t>
  </si>
  <si>
    <t>A21D06D19</t>
  </si>
  <si>
    <t>A21D06D01</t>
  </si>
  <si>
    <t>A21D06D02</t>
  </si>
  <si>
    <t>APP20D06D21</t>
  </si>
  <si>
    <t>A21D06D03</t>
  </si>
  <si>
    <t>A21D06D20</t>
  </si>
  <si>
    <t>A21D06D07</t>
  </si>
  <si>
    <t>A21D06D08</t>
  </si>
  <si>
    <t>A21D06D09</t>
  </si>
  <si>
    <t>A21D06D10</t>
  </si>
  <si>
    <t>A21D06D11</t>
  </si>
  <si>
    <t>A21D06D12</t>
  </si>
  <si>
    <t>EDC £100 million 1.588% fixed rate 2028</t>
  </si>
  <si>
    <t>4B.610</t>
  </si>
  <si>
    <t>A21D07D13</t>
  </si>
  <si>
    <t>A21D07D14</t>
  </si>
  <si>
    <t>A21D07D15</t>
  </si>
  <si>
    <t>A21D07D16</t>
  </si>
  <si>
    <t>A21D07D17</t>
  </si>
  <si>
    <t>A21D07D18</t>
  </si>
  <si>
    <t>A21D07D19</t>
  </si>
  <si>
    <t>A21D07D01</t>
  </si>
  <si>
    <t>A21D07D02</t>
  </si>
  <si>
    <t>APP20D07D21</t>
  </si>
  <si>
    <t>A21D07D03</t>
  </si>
  <si>
    <t>A21D07D20</t>
  </si>
  <si>
    <t>A21D07D07</t>
  </si>
  <si>
    <t>A21D07D08</t>
  </si>
  <si>
    <t>A21D07D09</t>
  </si>
  <si>
    <t>A21D07D10</t>
  </si>
  <si>
    <t>A21D07D11</t>
  </si>
  <si>
    <t>A21D07D12</t>
  </si>
  <si>
    <t>£65 million CPI 0.835% 2040</t>
  </si>
  <si>
    <t>4B.611</t>
  </si>
  <si>
    <t>A21D08D13</t>
  </si>
  <si>
    <t>A21D08D14</t>
  </si>
  <si>
    <t>A21D08D15</t>
  </si>
  <si>
    <t>A21D08D16</t>
  </si>
  <si>
    <t>A21D08D17</t>
  </si>
  <si>
    <t>A21D08D18</t>
  </si>
  <si>
    <t>A21D08D19</t>
  </si>
  <si>
    <t>A21D08D01</t>
  </si>
  <si>
    <t>A21D08D02</t>
  </si>
  <si>
    <t>APP20D08D21</t>
  </si>
  <si>
    <t>A21D08D03</t>
  </si>
  <si>
    <t>A21D08D20</t>
  </si>
  <si>
    <t>A21D08D07</t>
  </si>
  <si>
    <t>A21D08D08</t>
  </si>
  <si>
    <t>A21D08D09</t>
  </si>
  <si>
    <t>A21D08D10</t>
  </si>
  <si>
    <t>A21D08D11</t>
  </si>
  <si>
    <t>A21D08D12</t>
  </si>
  <si>
    <t>JPY 7 billion 0.855% fixed rate 2039</t>
  </si>
  <si>
    <t>XS2010166572</t>
  </si>
  <si>
    <t>JPY</t>
  </si>
  <si>
    <t>4B.612</t>
  </si>
  <si>
    <t>A21D09D13</t>
  </si>
  <si>
    <t>A21D09D14</t>
  </si>
  <si>
    <t>A21D09D15</t>
  </si>
  <si>
    <t>A21D09D16</t>
  </si>
  <si>
    <t>A21D09D17</t>
  </si>
  <si>
    <t>A21D09D18</t>
  </si>
  <si>
    <t>A21D09D19</t>
  </si>
  <si>
    <t>A21D09D01</t>
  </si>
  <si>
    <t>A21D09D02</t>
  </si>
  <si>
    <t>APP20D09D21</t>
  </si>
  <si>
    <t>A21D09D03</t>
  </si>
  <si>
    <t>A21D09D20</t>
  </si>
  <si>
    <t>A21D09D07</t>
  </si>
  <si>
    <t>A21D09D08</t>
  </si>
  <si>
    <t>A21D09D09</t>
  </si>
  <si>
    <t>A21D09D10</t>
  </si>
  <si>
    <t>A21D09D11</t>
  </si>
  <si>
    <t>A21D09D12</t>
  </si>
  <si>
    <t>JPY 7 billion 0.85% fixed rate 2040</t>
  </si>
  <si>
    <t>XS2275077308</t>
  </si>
  <si>
    <t>4B.613</t>
  </si>
  <si>
    <t>A21D10D13</t>
  </si>
  <si>
    <t>A21D10D14</t>
  </si>
  <si>
    <t>A21D10D15</t>
  </si>
  <si>
    <t>A21D10D16</t>
  </si>
  <si>
    <t>A21D10D17</t>
  </si>
  <si>
    <t>A21D10D18</t>
  </si>
  <si>
    <t>A21D10D19</t>
  </si>
  <si>
    <t>A21D10D01</t>
  </si>
  <si>
    <t>A21D10D02</t>
  </si>
  <si>
    <t>APP20D10D21</t>
  </si>
  <si>
    <t>A21D10D03</t>
  </si>
  <si>
    <t>A21D10D20</t>
  </si>
  <si>
    <t>A21D10D07</t>
  </si>
  <si>
    <t>A21D10D08</t>
  </si>
  <si>
    <t>A21D10D09</t>
  </si>
  <si>
    <t>A21D10D10</t>
  </si>
  <si>
    <t>A21D10D11</t>
  </si>
  <si>
    <t>A21D10D12</t>
  </si>
  <si>
    <t>JR £26.1 million CPI 0.01% 2035</t>
  </si>
  <si>
    <t>4B.614</t>
  </si>
  <si>
    <t>A21D11D13</t>
  </si>
  <si>
    <t>A21D11D14</t>
  </si>
  <si>
    <t>A21D11D15</t>
  </si>
  <si>
    <t>A21D11D16</t>
  </si>
  <si>
    <t>A21D11D17</t>
  </si>
  <si>
    <t>A21D11D18</t>
  </si>
  <si>
    <t>A21D11D19</t>
  </si>
  <si>
    <t>A21D11D01</t>
  </si>
  <si>
    <t>A21D11D02</t>
  </si>
  <si>
    <t>APP20D11D21</t>
  </si>
  <si>
    <t>A21D11D03</t>
  </si>
  <si>
    <t>A21D11D20</t>
  </si>
  <si>
    <t>A21D11D07</t>
  </si>
  <si>
    <t>A21D11D08</t>
  </si>
  <si>
    <t>A21D11D09</t>
  </si>
  <si>
    <t>A21D11D10</t>
  </si>
  <si>
    <t>A21D11D11</t>
  </si>
  <si>
    <t>A21D11D12</t>
  </si>
  <si>
    <t>BPPT £26.1 million CPI 0.01% 2035</t>
  </si>
  <si>
    <t>4B.615</t>
  </si>
  <si>
    <t>A21D12D13</t>
  </si>
  <si>
    <t>A21D12D14</t>
  </si>
  <si>
    <t>A21D12D15</t>
  </si>
  <si>
    <t>A21D12D16</t>
  </si>
  <si>
    <t>A21D12D17</t>
  </si>
  <si>
    <t>A21D12D18</t>
  </si>
  <si>
    <t>A21D12D19</t>
  </si>
  <si>
    <t>A21D12D01</t>
  </si>
  <si>
    <t>A21D12D02</t>
  </si>
  <si>
    <t>APP20D12D21</t>
  </si>
  <si>
    <t>A21D12D03</t>
  </si>
  <si>
    <t>A21D12D20</t>
  </si>
  <si>
    <t>A21D12D07</t>
  </si>
  <si>
    <t>A21D12D08</t>
  </si>
  <si>
    <t>A21D12D09</t>
  </si>
  <si>
    <t>A21D12D10</t>
  </si>
  <si>
    <t>A21D12D11</t>
  </si>
  <si>
    <t>A21D12D12</t>
  </si>
  <si>
    <t>CPI linked instrument 13</t>
  </si>
  <si>
    <t>4B.616</t>
  </si>
  <si>
    <t>A21D13D13</t>
  </si>
  <si>
    <t>A21D13D14</t>
  </si>
  <si>
    <t>A21D13D15</t>
  </si>
  <si>
    <t>A21D13D16</t>
  </si>
  <si>
    <t>A21D13D17</t>
  </si>
  <si>
    <t>A21D13D18</t>
  </si>
  <si>
    <t>A21D13D19</t>
  </si>
  <si>
    <t>A21D13D01</t>
  </si>
  <si>
    <t>A21D13D02</t>
  </si>
  <si>
    <t>APP20D13D21</t>
  </si>
  <si>
    <t>A21D13D03</t>
  </si>
  <si>
    <t>A21D13D20</t>
  </si>
  <si>
    <t>A21D13D07</t>
  </si>
  <si>
    <t>A21D13D08</t>
  </si>
  <si>
    <t>A21D13D09</t>
  </si>
  <si>
    <t>A21D13D10</t>
  </si>
  <si>
    <t>A21D13D11</t>
  </si>
  <si>
    <t>A21D13D12</t>
  </si>
  <si>
    <t>CPI linked instrument 14</t>
  </si>
  <si>
    <t>4B.617</t>
  </si>
  <si>
    <t>A21D14D13</t>
  </si>
  <si>
    <t>A21D14D14</t>
  </si>
  <si>
    <t>A21D14D15</t>
  </si>
  <si>
    <t>A21D14D16</t>
  </si>
  <si>
    <t>A21D14D17</t>
  </si>
  <si>
    <t>A21D14D18</t>
  </si>
  <si>
    <t>A21D14D19</t>
  </si>
  <si>
    <t>A21D14D01</t>
  </si>
  <si>
    <t>A21D14D02</t>
  </si>
  <si>
    <t>APP20D14D21</t>
  </si>
  <si>
    <t>A21D14D03</t>
  </si>
  <si>
    <t>A21D14D20</t>
  </si>
  <si>
    <t>A21D14D07</t>
  </si>
  <si>
    <t>A21D14D08</t>
  </si>
  <si>
    <t>A21D14D09</t>
  </si>
  <si>
    <t>A21D14D10</t>
  </si>
  <si>
    <t>A21D14D11</t>
  </si>
  <si>
    <t>A21D14D12</t>
  </si>
  <si>
    <t>CPI linked instrument 15</t>
  </si>
  <si>
    <t>4B.618</t>
  </si>
  <si>
    <t>A21D15D13</t>
  </si>
  <si>
    <t>A21D15D14</t>
  </si>
  <si>
    <t>A21D15D15</t>
  </si>
  <si>
    <t>A21D15D16</t>
  </si>
  <si>
    <t>A21D15D17</t>
  </si>
  <si>
    <t>A21D15D18</t>
  </si>
  <si>
    <t>A21D15D19</t>
  </si>
  <si>
    <t>A21D15D01</t>
  </si>
  <si>
    <t>A21D15D02</t>
  </si>
  <si>
    <t>APP20D15D21</t>
  </si>
  <si>
    <t>A21D15D03</t>
  </si>
  <si>
    <t>A21D15D20</t>
  </si>
  <si>
    <t>A21D15D07</t>
  </si>
  <si>
    <t>A21D15D08</t>
  </si>
  <si>
    <t>A21D15D09</t>
  </si>
  <si>
    <t>A21D15D10</t>
  </si>
  <si>
    <t>A21D15D11</t>
  </si>
  <si>
    <t>A21D15D12</t>
  </si>
  <si>
    <t>CPI linked instrument 16</t>
  </si>
  <si>
    <t>4B.619</t>
  </si>
  <si>
    <t>A21D16D13</t>
  </si>
  <si>
    <t>A21D16D14</t>
  </si>
  <si>
    <t>A21D16D15</t>
  </si>
  <si>
    <t>A21D16D16</t>
  </si>
  <si>
    <t>A21D16D17</t>
  </si>
  <si>
    <t>A21D16D18</t>
  </si>
  <si>
    <t>A21D16D19</t>
  </si>
  <si>
    <t>A21D16D01</t>
  </si>
  <si>
    <t>A21D16D02</t>
  </si>
  <si>
    <t>APP20D16D21</t>
  </si>
  <si>
    <t>A21D16D03</t>
  </si>
  <si>
    <t>A21D16D20</t>
  </si>
  <si>
    <t>A21D16D07</t>
  </si>
  <si>
    <t>A21D16D08</t>
  </si>
  <si>
    <t>A21D16D09</t>
  </si>
  <si>
    <t>A21D16D10</t>
  </si>
  <si>
    <t>A21D16D11</t>
  </si>
  <si>
    <t>A21D16D12</t>
  </si>
  <si>
    <t>CPI linked instrument 17</t>
  </si>
  <si>
    <t>4B.620</t>
  </si>
  <si>
    <t>A21D17D13</t>
  </si>
  <si>
    <t>A21D17D14</t>
  </si>
  <si>
    <t>A21D17D15</t>
  </si>
  <si>
    <t>A21D17D16</t>
  </si>
  <si>
    <t>A21D17D17</t>
  </si>
  <si>
    <t>A21D17D18</t>
  </si>
  <si>
    <t>A21D17D19</t>
  </si>
  <si>
    <t>A21D17D01</t>
  </si>
  <si>
    <t>A21D17D02</t>
  </si>
  <si>
    <t>APP20D17D21</t>
  </si>
  <si>
    <t>A21D17D03</t>
  </si>
  <si>
    <t>A21D17D20</t>
  </si>
  <si>
    <t>A21D17D07</t>
  </si>
  <si>
    <t>A21D17D08</t>
  </si>
  <si>
    <t>A21D17D09</t>
  </si>
  <si>
    <t>A21D17D10</t>
  </si>
  <si>
    <t>A21D17D11</t>
  </si>
  <si>
    <t>A21D17D12</t>
  </si>
  <si>
    <t>CPI linked instrument 18</t>
  </si>
  <si>
    <t>4B.621</t>
  </si>
  <si>
    <t>A21D18D13</t>
  </si>
  <si>
    <t>A21D18D14</t>
  </si>
  <si>
    <t>A21D18D15</t>
  </si>
  <si>
    <t>A21D18D16</t>
  </si>
  <si>
    <t>A21D18D17</t>
  </si>
  <si>
    <t>A21D18D18</t>
  </si>
  <si>
    <t>A21D18D19</t>
  </si>
  <si>
    <t>A21D18D01</t>
  </si>
  <si>
    <t>A21D18D02</t>
  </si>
  <si>
    <t>APP20D18D21</t>
  </si>
  <si>
    <t>A21D18D03</t>
  </si>
  <si>
    <t>A21D18D20</t>
  </si>
  <si>
    <t>A21D18D07</t>
  </si>
  <si>
    <t>A21D18D08</t>
  </si>
  <si>
    <t>A21D18D09</t>
  </si>
  <si>
    <t>A21D18D10</t>
  </si>
  <si>
    <t>A21D18D11</t>
  </si>
  <si>
    <t>A21D18D12</t>
  </si>
  <si>
    <t>CPI linked instrument 19</t>
  </si>
  <si>
    <t>4B.622</t>
  </si>
  <si>
    <t>A21D19D13</t>
  </si>
  <si>
    <t>A21D19D14</t>
  </si>
  <si>
    <t>A21D19D15</t>
  </si>
  <si>
    <t>A21D19D16</t>
  </si>
  <si>
    <t>A21D19D17</t>
  </si>
  <si>
    <t>A21D19D18</t>
  </si>
  <si>
    <t>A21D19D19</t>
  </si>
  <si>
    <t>A21D19D01</t>
  </si>
  <si>
    <t>A21D19D02</t>
  </si>
  <si>
    <t>APP20D19D21</t>
  </si>
  <si>
    <t>A21D19D03</t>
  </si>
  <si>
    <t>A21D19D20</t>
  </si>
  <si>
    <t>A21D19D07</t>
  </si>
  <si>
    <t>A21D19D08</t>
  </si>
  <si>
    <t>A21D19D09</t>
  </si>
  <si>
    <t>A21D19D10</t>
  </si>
  <si>
    <t>A21D19D11</t>
  </si>
  <si>
    <t>A21D19D12</t>
  </si>
  <si>
    <t>CPI linked instrument 20</t>
  </si>
  <si>
    <t>4B.623</t>
  </si>
  <si>
    <t>A21D20D13</t>
  </si>
  <si>
    <t>A21D20D14</t>
  </si>
  <si>
    <t>A21D20D15</t>
  </si>
  <si>
    <t>A21D20D16</t>
  </si>
  <si>
    <t>A21D20D17</t>
  </si>
  <si>
    <t>A21D20D18</t>
  </si>
  <si>
    <t>A21D20D19</t>
  </si>
  <si>
    <t>A21D20D01</t>
  </si>
  <si>
    <t>A21D20D02</t>
  </si>
  <si>
    <t>APP20D20D21</t>
  </si>
  <si>
    <t>A21D20D03</t>
  </si>
  <si>
    <t>A21D20D20</t>
  </si>
  <si>
    <t>A21D20D07</t>
  </si>
  <si>
    <t>A21D20D08</t>
  </si>
  <si>
    <t>A21D20D09</t>
  </si>
  <si>
    <t>A21D20D10</t>
  </si>
  <si>
    <t>A21D20D11</t>
  </si>
  <si>
    <t>A21D20D12</t>
  </si>
  <si>
    <t>CPI linked instrument 21</t>
  </si>
  <si>
    <t>4B.624</t>
  </si>
  <si>
    <t>A21D21D13</t>
  </si>
  <si>
    <t>A21D21D14</t>
  </si>
  <si>
    <t>A21D21D15</t>
  </si>
  <si>
    <t>A21D21D16</t>
  </si>
  <si>
    <t>A21D21D17</t>
  </si>
  <si>
    <t>A21D21D18</t>
  </si>
  <si>
    <t>A21D21D19</t>
  </si>
  <si>
    <t>A21D21D01</t>
  </si>
  <si>
    <t>A21D21D02</t>
  </si>
  <si>
    <t>APP20D21D21</t>
  </si>
  <si>
    <t>A21D21D03</t>
  </si>
  <si>
    <t>A21D21D20</t>
  </si>
  <si>
    <t>A21D21D07</t>
  </si>
  <si>
    <t>A21D21D08</t>
  </si>
  <si>
    <t>A21D21D09</t>
  </si>
  <si>
    <t>A21D21D10</t>
  </si>
  <si>
    <t>A21D21D11</t>
  </si>
  <si>
    <t>A21D21D12</t>
  </si>
  <si>
    <t>CPI linked instrument 22</t>
  </si>
  <si>
    <t>4B.625</t>
  </si>
  <si>
    <t>A21D22D13</t>
  </si>
  <si>
    <t>A21D22D14</t>
  </si>
  <si>
    <t>A21D22D15</t>
  </si>
  <si>
    <t>A21D22D16</t>
  </si>
  <si>
    <t>A21D22D17</t>
  </si>
  <si>
    <t>A21D22D18</t>
  </si>
  <si>
    <t>A21D22D19</t>
  </si>
  <si>
    <t>A21D22D01</t>
  </si>
  <si>
    <t>A21D22D02</t>
  </si>
  <si>
    <t>APP20D22D21</t>
  </si>
  <si>
    <t>A21D22D03</t>
  </si>
  <si>
    <t>A21D22D20</t>
  </si>
  <si>
    <t>A21D22D07</t>
  </si>
  <si>
    <t>A21D22D08</t>
  </si>
  <si>
    <t>A21D22D09</t>
  </si>
  <si>
    <t>A21D22D10</t>
  </si>
  <si>
    <t>A21D22D11</t>
  </si>
  <si>
    <t>A21D22D12</t>
  </si>
  <si>
    <t>CPI linked instrument 23</t>
  </si>
  <si>
    <t>4B.626</t>
  </si>
  <si>
    <t>A21D23D13</t>
  </si>
  <si>
    <t>A21D23D14</t>
  </si>
  <si>
    <t>A21D23D15</t>
  </si>
  <si>
    <t>A21D23D16</t>
  </si>
  <si>
    <t>A21D23D17</t>
  </si>
  <si>
    <t>A21D23D18</t>
  </si>
  <si>
    <t>A21D23D19</t>
  </si>
  <si>
    <t>A21D23D01</t>
  </si>
  <si>
    <t>A21D23D02</t>
  </si>
  <si>
    <t>APP20D23D21</t>
  </si>
  <si>
    <t>A21D23D03</t>
  </si>
  <si>
    <t>A21D23D20</t>
  </si>
  <si>
    <t>A21D23D07</t>
  </si>
  <si>
    <t>A21D23D08</t>
  </si>
  <si>
    <t>A21D23D09</t>
  </si>
  <si>
    <t>A21D23D10</t>
  </si>
  <si>
    <t>A21D23D11</t>
  </si>
  <si>
    <t>A21D23D12</t>
  </si>
  <si>
    <t>CPI linked instrument 24</t>
  </si>
  <si>
    <t>4B.627</t>
  </si>
  <si>
    <t>A21D24D13</t>
  </si>
  <si>
    <t>A21D24D14</t>
  </si>
  <si>
    <t>A21D24D15</t>
  </si>
  <si>
    <t>A21D24D16</t>
  </si>
  <si>
    <t>A21D24D17</t>
  </si>
  <si>
    <t>A21D24D18</t>
  </si>
  <si>
    <t>A21D24D19</t>
  </si>
  <si>
    <t>A21D24D01</t>
  </si>
  <si>
    <t>A21D24D02</t>
  </si>
  <si>
    <t>APP20D24D21</t>
  </si>
  <si>
    <t>A21D24D03</t>
  </si>
  <si>
    <t>A21D24D20</t>
  </si>
  <si>
    <t>A21D24D07</t>
  </si>
  <si>
    <t>A21D24D08</t>
  </si>
  <si>
    <t>A21D24D09</t>
  </si>
  <si>
    <t>A21D24D10</t>
  </si>
  <si>
    <t>A21D24D11</t>
  </si>
  <si>
    <t>A21D24D12</t>
  </si>
  <si>
    <t>CPI linked instrument 25</t>
  </si>
  <si>
    <t>4B.628</t>
  </si>
  <si>
    <t>A21D25D13</t>
  </si>
  <si>
    <t>A21D25D14</t>
  </si>
  <si>
    <t>A21D25D15</t>
  </si>
  <si>
    <t>A21D25D16</t>
  </si>
  <si>
    <t>A21D25D17</t>
  </si>
  <si>
    <t>A21D25D18</t>
  </si>
  <si>
    <t>A21D25D19</t>
  </si>
  <si>
    <t>A21D25D01</t>
  </si>
  <si>
    <t>A21D25D02</t>
  </si>
  <si>
    <t>APP20D25D21</t>
  </si>
  <si>
    <t>A21D25D03</t>
  </si>
  <si>
    <t>A21D25D20</t>
  </si>
  <si>
    <t>A21D25D07</t>
  </si>
  <si>
    <t>A21D25D08</t>
  </si>
  <si>
    <t>A21D25D09</t>
  </si>
  <si>
    <t>A21D25D10</t>
  </si>
  <si>
    <t>A21D25D11</t>
  </si>
  <si>
    <t>A21D25D12</t>
  </si>
  <si>
    <t>CPI linked instrument 26</t>
  </si>
  <si>
    <t>4B.629</t>
  </si>
  <si>
    <t>A21D26D13</t>
  </si>
  <si>
    <t>A21D26D14</t>
  </si>
  <si>
    <t>A21D26D15</t>
  </si>
  <si>
    <t>A21D26D16</t>
  </si>
  <si>
    <t>A21D26D17</t>
  </si>
  <si>
    <t>A21D26D18</t>
  </si>
  <si>
    <t>A21D26D19</t>
  </si>
  <si>
    <t>A21D26D01</t>
  </si>
  <si>
    <t>A21D26D02</t>
  </si>
  <si>
    <t>APP20D26D21</t>
  </si>
  <si>
    <t>A21D26D03</t>
  </si>
  <si>
    <t>A21D26D20</t>
  </si>
  <si>
    <t>A21D26D07</t>
  </si>
  <si>
    <t>A21D26D08</t>
  </si>
  <si>
    <t>A21D26D09</t>
  </si>
  <si>
    <t>A21D26D10</t>
  </si>
  <si>
    <t>A21D26D11</t>
  </si>
  <si>
    <t>A21D26D12</t>
  </si>
  <si>
    <t>CPI linked instrument 27</t>
  </si>
  <si>
    <t>4B.630</t>
  </si>
  <si>
    <t>A21D27D13</t>
  </si>
  <si>
    <t>A21D27D14</t>
  </si>
  <si>
    <t>A21D27D15</t>
  </si>
  <si>
    <t>A21D27D16</t>
  </si>
  <si>
    <t>A21D27D17</t>
  </si>
  <si>
    <t>A21D27D18</t>
  </si>
  <si>
    <t>A21D27D19</t>
  </si>
  <si>
    <t>A21D27D01</t>
  </si>
  <si>
    <t>A21D27D02</t>
  </si>
  <si>
    <t>APP20D27D21</t>
  </si>
  <si>
    <t>A21D27D03</t>
  </si>
  <si>
    <t>A21D27D20</t>
  </si>
  <si>
    <t>A21D27D07</t>
  </si>
  <si>
    <t>A21D27D08</t>
  </si>
  <si>
    <t>A21D27D09</t>
  </si>
  <si>
    <t>A21D27D10</t>
  </si>
  <si>
    <t>A21D27D11</t>
  </si>
  <si>
    <t>A21D27D12</t>
  </si>
  <si>
    <t>CPI linked instrument 28</t>
  </si>
  <si>
    <t>4B.631</t>
  </si>
  <si>
    <t>A21D28D13</t>
  </si>
  <si>
    <t>A21D28D14</t>
  </si>
  <si>
    <t>A21D28D15</t>
  </si>
  <si>
    <t>A21D28D16</t>
  </si>
  <si>
    <t>A21D28D17</t>
  </si>
  <si>
    <t>A21D28D18</t>
  </si>
  <si>
    <t>A21D28D19</t>
  </si>
  <si>
    <t>A21D28D01</t>
  </si>
  <si>
    <t>A21D28D02</t>
  </si>
  <si>
    <t>APP20D28D21</t>
  </si>
  <si>
    <t>A21D28D03</t>
  </si>
  <si>
    <t>A21D28D20</t>
  </si>
  <si>
    <t>A21D28D07</t>
  </si>
  <si>
    <t>A21D28D08</t>
  </si>
  <si>
    <t>A21D28D09</t>
  </si>
  <si>
    <t>A21D28D10</t>
  </si>
  <si>
    <t>A21D28D11</t>
  </si>
  <si>
    <t>A21D28D12</t>
  </si>
  <si>
    <t>CPI linked instrument 29</t>
  </si>
  <si>
    <t>4B.632</t>
  </si>
  <si>
    <t>A21D29D13</t>
  </si>
  <si>
    <t>A21D29D14</t>
  </si>
  <si>
    <t>A21D29D15</t>
  </si>
  <si>
    <t>A21D29D16</t>
  </si>
  <si>
    <t>A21D29D17</t>
  </si>
  <si>
    <t>A21D29D18</t>
  </si>
  <si>
    <t>A21D29D19</t>
  </si>
  <si>
    <t>A21D29D01</t>
  </si>
  <si>
    <t>A21D29D02</t>
  </si>
  <si>
    <t>APP20D29D21</t>
  </si>
  <si>
    <t>A21D29D03</t>
  </si>
  <si>
    <t>A21D29D20</t>
  </si>
  <si>
    <t>A21D29D07</t>
  </si>
  <si>
    <t>A21D29D08</t>
  </si>
  <si>
    <t>A21D29D09</t>
  </si>
  <si>
    <t>A21D29D10</t>
  </si>
  <si>
    <t>A21D29D11</t>
  </si>
  <si>
    <t>A21D29D12</t>
  </si>
  <si>
    <t>CPI linked instrument 30</t>
  </si>
  <si>
    <t>4B.633</t>
  </si>
  <si>
    <t>A21D30D13</t>
  </si>
  <si>
    <t>A21D30D14</t>
  </si>
  <si>
    <t>A21D30D15</t>
  </si>
  <si>
    <t>A21D30D16</t>
  </si>
  <si>
    <t>A21D30D17</t>
  </si>
  <si>
    <t>A21D30D18</t>
  </si>
  <si>
    <t>A21D30D19</t>
  </si>
  <si>
    <t>A21D30D01</t>
  </si>
  <si>
    <t>A21D30D02</t>
  </si>
  <si>
    <t>APP20D30D21</t>
  </si>
  <si>
    <t>A21D30D03</t>
  </si>
  <si>
    <t>A21D30D20</t>
  </si>
  <si>
    <t>A21D30D07</t>
  </si>
  <si>
    <t>A21D30D08</t>
  </si>
  <si>
    <t>A21D30D09</t>
  </si>
  <si>
    <t>A21D30D10</t>
  </si>
  <si>
    <t>A21D30D11</t>
  </si>
  <si>
    <t>A21D30D12</t>
  </si>
  <si>
    <t>CPI linked instrument 31</t>
  </si>
  <si>
    <t>4B.634</t>
  </si>
  <si>
    <t>A21D31D13</t>
  </si>
  <si>
    <t>A21D31D14</t>
  </si>
  <si>
    <t>A21D31D15</t>
  </si>
  <si>
    <t>A21D31D16</t>
  </si>
  <si>
    <t>A21D31D17</t>
  </si>
  <si>
    <t>A21D31D18</t>
  </si>
  <si>
    <t>A21D31D19</t>
  </si>
  <si>
    <t>A21D31D01</t>
  </si>
  <si>
    <t>A21D31D02</t>
  </si>
  <si>
    <t>APP20D31D21</t>
  </si>
  <si>
    <t>A21D31D03</t>
  </si>
  <si>
    <t>A21D31D20</t>
  </si>
  <si>
    <t>A21D31D07</t>
  </si>
  <si>
    <t>A21D31D08</t>
  </si>
  <si>
    <t>A21D31D09</t>
  </si>
  <si>
    <t>A21D31D10</t>
  </si>
  <si>
    <t>A21D31D11</t>
  </si>
  <si>
    <t>A21D31D12</t>
  </si>
  <si>
    <t>CPI linked instrument 32</t>
  </si>
  <si>
    <t>4B.635</t>
  </si>
  <si>
    <t>A21D32D13</t>
  </si>
  <si>
    <t>A21D32D14</t>
  </si>
  <si>
    <t>A21D32D15</t>
  </si>
  <si>
    <t>A21D32D16</t>
  </si>
  <si>
    <t>A21D32D17</t>
  </si>
  <si>
    <t>A21D32D18</t>
  </si>
  <si>
    <t>A21D32D19</t>
  </si>
  <si>
    <t>A21D32D01</t>
  </si>
  <si>
    <t>A21D32D02</t>
  </si>
  <si>
    <t>APP20D32D21</t>
  </si>
  <si>
    <t>A21D32D03</t>
  </si>
  <si>
    <t>A21D32D20</t>
  </si>
  <si>
    <t>A21D32D07</t>
  </si>
  <si>
    <t>A21D32D08</t>
  </si>
  <si>
    <t>A21D32D09</t>
  </si>
  <si>
    <t>A21D32D10</t>
  </si>
  <si>
    <t>A21D32D11</t>
  </si>
  <si>
    <t>A21D32D12</t>
  </si>
  <si>
    <t>CPI linked instrument 33</t>
  </si>
  <si>
    <t>4B.636</t>
  </si>
  <si>
    <t>A21D33D13</t>
  </si>
  <si>
    <t>A21D33D14</t>
  </si>
  <si>
    <t>A21D33D15</t>
  </si>
  <si>
    <t>A21D33D16</t>
  </si>
  <si>
    <t>A21D33D17</t>
  </si>
  <si>
    <t>A21D33D18</t>
  </si>
  <si>
    <t>A21D33D19</t>
  </si>
  <si>
    <t>A21D33D01</t>
  </si>
  <si>
    <t>A21D33D02</t>
  </si>
  <si>
    <t>APP20D33D21</t>
  </si>
  <si>
    <t>A21D33D03</t>
  </si>
  <si>
    <t>A21D33D20</t>
  </si>
  <si>
    <t>A21D33D07</t>
  </si>
  <si>
    <t>A21D33D08</t>
  </si>
  <si>
    <t>A21D33D09</t>
  </si>
  <si>
    <t>A21D33D10</t>
  </si>
  <si>
    <t>A21D33D11</t>
  </si>
  <si>
    <t>A21D33D12</t>
  </si>
  <si>
    <t>CPI linked instrument 34</t>
  </si>
  <si>
    <t>4B.637</t>
  </si>
  <si>
    <t>A21D34D13</t>
  </si>
  <si>
    <t>A21D34D14</t>
  </si>
  <si>
    <t>A21D34D15</t>
  </si>
  <si>
    <t>A21D34D16</t>
  </si>
  <si>
    <t>A21D34D17</t>
  </si>
  <si>
    <t>A21D34D18</t>
  </si>
  <si>
    <t>A21D34D19</t>
  </si>
  <si>
    <t>A21D34D01</t>
  </si>
  <si>
    <t>A21D34D02</t>
  </si>
  <si>
    <t>APP20D34D21</t>
  </si>
  <si>
    <t>A21D34D03</t>
  </si>
  <si>
    <t>A21D34D20</t>
  </si>
  <si>
    <t>A21D34D07</t>
  </si>
  <si>
    <t>A21D34D08</t>
  </si>
  <si>
    <t>A21D34D09</t>
  </si>
  <si>
    <t>A21D34D10</t>
  </si>
  <si>
    <t>A21D34D11</t>
  </si>
  <si>
    <t>A21D34D12</t>
  </si>
  <si>
    <t>CPI linked instrument 35</t>
  </si>
  <si>
    <t>4B.638</t>
  </si>
  <si>
    <t>A21D35D13</t>
  </si>
  <si>
    <t>A21D35D14</t>
  </si>
  <si>
    <t>A21D35D15</t>
  </si>
  <si>
    <t>A21D35D16</t>
  </si>
  <si>
    <t>A21D35D17</t>
  </si>
  <si>
    <t>A21D35D18</t>
  </si>
  <si>
    <t>A21D35D19</t>
  </si>
  <si>
    <t>A21D35D01</t>
  </si>
  <si>
    <t>A21D35D02</t>
  </si>
  <si>
    <t>APP20D35D21</t>
  </si>
  <si>
    <t>A21D35D03</t>
  </si>
  <si>
    <t>A21D35D20</t>
  </si>
  <si>
    <t>A21D35D07</t>
  </si>
  <si>
    <t>A21D35D08</t>
  </si>
  <si>
    <t>A21D35D09</t>
  </si>
  <si>
    <t>A21D35D10</t>
  </si>
  <si>
    <t>A21D35D11</t>
  </si>
  <si>
    <t>A21D35D12</t>
  </si>
  <si>
    <t>CPI linked instrument 36</t>
  </si>
  <si>
    <t>4B.639</t>
  </si>
  <si>
    <t>A21D36D13</t>
  </si>
  <si>
    <t>A21D36D14</t>
  </si>
  <si>
    <t>A21D36D15</t>
  </si>
  <si>
    <t>A21D36D16</t>
  </si>
  <si>
    <t>A21D36D17</t>
  </si>
  <si>
    <t>A21D36D18</t>
  </si>
  <si>
    <t>A21D36D19</t>
  </si>
  <si>
    <t>A21D36D01</t>
  </si>
  <si>
    <t>A21D36D02</t>
  </si>
  <si>
    <t>APP20D36D21</t>
  </si>
  <si>
    <t>A21D36D03</t>
  </si>
  <si>
    <t>A21D36D20</t>
  </si>
  <si>
    <t>A21D36D07</t>
  </si>
  <si>
    <t>A21D36D08</t>
  </si>
  <si>
    <t>A21D36D09</t>
  </si>
  <si>
    <t>A21D36D10</t>
  </si>
  <si>
    <t>A21D36D11</t>
  </si>
  <si>
    <t>A21D36D12</t>
  </si>
  <si>
    <t>CPI linked instrument 37</t>
  </si>
  <si>
    <t>4B.640</t>
  </si>
  <si>
    <t>A21D37D13</t>
  </si>
  <si>
    <t>A21D37D14</t>
  </si>
  <si>
    <t>A21D37D15</t>
  </si>
  <si>
    <t>A21D37D16</t>
  </si>
  <si>
    <t>A21D37D17</t>
  </si>
  <si>
    <t>A21D37D18</t>
  </si>
  <si>
    <t>A21D37D19</t>
  </si>
  <si>
    <t>A21D37D01</t>
  </si>
  <si>
    <t>A21D37D02</t>
  </si>
  <si>
    <t>APP20D37D21</t>
  </si>
  <si>
    <t>A21D37D03</t>
  </si>
  <si>
    <t>A21D37D20</t>
  </si>
  <si>
    <t>A21D37D07</t>
  </si>
  <si>
    <t>A21D37D08</t>
  </si>
  <si>
    <t>A21D37D09</t>
  </si>
  <si>
    <t>A21D37D10</t>
  </si>
  <si>
    <t>A21D37D11</t>
  </si>
  <si>
    <t>A21D37D12</t>
  </si>
  <si>
    <t>CPI linked instrument 38</t>
  </si>
  <si>
    <t>4B.641</t>
  </si>
  <si>
    <t>A21D38D13</t>
  </si>
  <si>
    <t>A21D38D14</t>
  </si>
  <si>
    <t>A21D38D15</t>
  </si>
  <si>
    <t>A21D38D16</t>
  </si>
  <si>
    <t>A21D38D17</t>
  </si>
  <si>
    <t>A21D38D18</t>
  </si>
  <si>
    <t>A21D38D19</t>
  </si>
  <si>
    <t>A21D38D01</t>
  </si>
  <si>
    <t>A21D38D02</t>
  </si>
  <si>
    <t>APP20D38D21</t>
  </si>
  <si>
    <t>A21D38D03</t>
  </si>
  <si>
    <t>A21D38D20</t>
  </si>
  <si>
    <t>A21D38D07</t>
  </si>
  <si>
    <t>A21D38D08</t>
  </si>
  <si>
    <t>A21D38D09</t>
  </si>
  <si>
    <t>A21D38D10</t>
  </si>
  <si>
    <t>A21D38D11</t>
  </si>
  <si>
    <t>A21D38D12</t>
  </si>
  <si>
    <t>CPI linked instrument 39</t>
  </si>
  <si>
    <t>4B.642</t>
  </si>
  <si>
    <t>A21D39D13</t>
  </si>
  <si>
    <t>A21D39D14</t>
  </si>
  <si>
    <t>A21D39D15</t>
  </si>
  <si>
    <t>A21D39D16</t>
  </si>
  <si>
    <t>A21D39D17</t>
  </si>
  <si>
    <t>A21D39D18</t>
  </si>
  <si>
    <t>A21D39D19</t>
  </si>
  <si>
    <t>A21D39D01</t>
  </si>
  <si>
    <t>A21D39D02</t>
  </si>
  <si>
    <t>APP20D39D21</t>
  </si>
  <si>
    <t>A21D39D03</t>
  </si>
  <si>
    <t>A21D39D20</t>
  </si>
  <si>
    <t>A21D39D07</t>
  </si>
  <si>
    <t>A21D39D08</t>
  </si>
  <si>
    <t>A21D39D09</t>
  </si>
  <si>
    <t>A21D39D10</t>
  </si>
  <si>
    <t>A21D39D11</t>
  </si>
  <si>
    <t>A21D39D12</t>
  </si>
  <si>
    <t>CPI linked instrument 40</t>
  </si>
  <si>
    <t>4B.643</t>
  </si>
  <si>
    <t>A21D40D13</t>
  </si>
  <si>
    <t>A21D40D14</t>
  </si>
  <si>
    <t>A21D40D15</t>
  </si>
  <si>
    <t>A21D40D16</t>
  </si>
  <si>
    <t>A21D40D17</t>
  </si>
  <si>
    <t>A21D40D18</t>
  </si>
  <si>
    <t>A21D40D19</t>
  </si>
  <si>
    <t>A21D40D01</t>
  </si>
  <si>
    <t>A21D40D02</t>
  </si>
  <si>
    <t>APP20D40D21</t>
  </si>
  <si>
    <t>A21D40D03</t>
  </si>
  <si>
    <t>A21D40D20</t>
  </si>
  <si>
    <t>A21D40D07</t>
  </si>
  <si>
    <t>A21D40D08</t>
  </si>
  <si>
    <t>A21D40D09</t>
  </si>
  <si>
    <t>A21D40D10</t>
  </si>
  <si>
    <t>A21D40D11</t>
  </si>
  <si>
    <t>A21D40D12</t>
  </si>
  <si>
    <t>CPI linked instrument 41</t>
  </si>
  <si>
    <t>4B.644</t>
  </si>
  <si>
    <t>A21D41D13</t>
  </si>
  <si>
    <t>A21D41D14</t>
  </si>
  <si>
    <t>A21D41D15</t>
  </si>
  <si>
    <t>A21D41D16</t>
  </si>
  <si>
    <t>A21D41D17</t>
  </si>
  <si>
    <t>A21D41D18</t>
  </si>
  <si>
    <t>A21D41D19</t>
  </si>
  <si>
    <t>A21D41D01</t>
  </si>
  <si>
    <t>A21D41D02</t>
  </si>
  <si>
    <t>APP20D41D21</t>
  </si>
  <si>
    <t>A21D41D03</t>
  </si>
  <si>
    <t>A21D41D20</t>
  </si>
  <si>
    <t>A21D41D07</t>
  </si>
  <si>
    <t>A21D41D08</t>
  </si>
  <si>
    <t>A21D41D09</t>
  </si>
  <si>
    <t>A21D41D10</t>
  </si>
  <si>
    <t>A21D41D11</t>
  </si>
  <si>
    <t>A21D41D12</t>
  </si>
  <si>
    <t>CPI linked instrument 42</t>
  </si>
  <si>
    <t>4B.645</t>
  </si>
  <si>
    <t>A21D42D13</t>
  </si>
  <si>
    <t>A21D42D14</t>
  </si>
  <si>
    <t>A21D42D15</t>
  </si>
  <si>
    <t>A21D42D16</t>
  </si>
  <si>
    <t>A21D42D17</t>
  </si>
  <si>
    <t>A21D42D18</t>
  </si>
  <si>
    <t>A21D42D19</t>
  </si>
  <si>
    <t>A21D42D01</t>
  </si>
  <si>
    <t>A21D42D02</t>
  </si>
  <si>
    <t>APP20D42D21</t>
  </si>
  <si>
    <t>A21D42D03</t>
  </si>
  <si>
    <t>A21D42D20</t>
  </si>
  <si>
    <t>A21D42D07</t>
  </si>
  <si>
    <t>A21D42D08</t>
  </si>
  <si>
    <t>A21D42D09</t>
  </si>
  <si>
    <t>A21D42D10</t>
  </si>
  <si>
    <t>A21D42D11</t>
  </si>
  <si>
    <t>A21D42D12</t>
  </si>
  <si>
    <t>CPI linked instrument 43</t>
  </si>
  <si>
    <t>4B.646</t>
  </si>
  <si>
    <t>A21D43D13</t>
  </si>
  <si>
    <t>A21D43D14</t>
  </si>
  <si>
    <t>A21D43D15</t>
  </si>
  <si>
    <t>A21D43D16</t>
  </si>
  <si>
    <t>A21D43D17</t>
  </si>
  <si>
    <t>A21D43D18</t>
  </si>
  <si>
    <t>A21D43D19</t>
  </si>
  <si>
    <t>A21D43D01</t>
  </si>
  <si>
    <t>A21D43D02</t>
  </si>
  <si>
    <t>APP20D43D21</t>
  </si>
  <si>
    <t>A21D43D03</t>
  </si>
  <si>
    <t>A21D43D20</t>
  </si>
  <si>
    <t>A21D43D07</t>
  </si>
  <si>
    <t>A21D43D08</t>
  </si>
  <si>
    <t>A21D43D09</t>
  </si>
  <si>
    <t>A21D43D10</t>
  </si>
  <si>
    <t>A21D43D11</t>
  </si>
  <si>
    <t>A21D43D12</t>
  </si>
  <si>
    <t>CPI linked instrument 44</t>
  </si>
  <si>
    <t>4B.647</t>
  </si>
  <si>
    <t>A21D44D13</t>
  </si>
  <si>
    <t>A21D44D14</t>
  </si>
  <si>
    <t>A21D44D15</t>
  </si>
  <si>
    <t>A21D44D16</t>
  </si>
  <si>
    <t>A21D44D17</t>
  </si>
  <si>
    <t>A21D44D18</t>
  </si>
  <si>
    <t>A21D44D19</t>
  </si>
  <si>
    <t>A21D44D01</t>
  </si>
  <si>
    <t>A21D44D02</t>
  </si>
  <si>
    <t>APP20D44D21</t>
  </si>
  <si>
    <t>A21D44D03</t>
  </si>
  <si>
    <t>A21D44D20</t>
  </si>
  <si>
    <t>A21D44D07</t>
  </si>
  <si>
    <t>A21D44D08</t>
  </si>
  <si>
    <t>A21D44D09</t>
  </si>
  <si>
    <t>A21D44D10</t>
  </si>
  <si>
    <t>A21D44D11</t>
  </si>
  <si>
    <t>A21D44D12</t>
  </si>
  <si>
    <t>CPI linked instrument 45</t>
  </si>
  <si>
    <t>4B.648</t>
  </si>
  <si>
    <t>A21D45D13</t>
  </si>
  <si>
    <t>A21D45D14</t>
  </si>
  <si>
    <t>A21D45D15</t>
  </si>
  <si>
    <t>A21D45D16</t>
  </si>
  <si>
    <t>A21D45D17</t>
  </si>
  <si>
    <t>A21D45D18</t>
  </si>
  <si>
    <t>A21D45D19</t>
  </si>
  <si>
    <t>A21D45D01</t>
  </si>
  <si>
    <t>A21D45D02</t>
  </si>
  <si>
    <t>APP20D45D21</t>
  </si>
  <si>
    <t>A21D45D03</t>
  </si>
  <si>
    <t>A21D45D20</t>
  </si>
  <si>
    <t>A21D45D07</t>
  </si>
  <si>
    <t>A21D45D08</t>
  </si>
  <si>
    <t>A21D45D09</t>
  </si>
  <si>
    <t>A21D45D10</t>
  </si>
  <si>
    <t>A21D45D11</t>
  </si>
  <si>
    <t>A21D45D12</t>
  </si>
  <si>
    <t>CPI linked instrument 46</t>
  </si>
  <si>
    <t>4B.649</t>
  </si>
  <si>
    <t>A21D46D13</t>
  </si>
  <si>
    <t>A21D46D14</t>
  </si>
  <si>
    <t>A21D46D15</t>
  </si>
  <si>
    <t>A21D46D16</t>
  </si>
  <si>
    <t>A21D46D17</t>
  </si>
  <si>
    <t>A21D46D18</t>
  </si>
  <si>
    <t>A21D46D19</t>
  </si>
  <si>
    <t>A21D46D01</t>
  </si>
  <si>
    <t>A21D46D02</t>
  </si>
  <si>
    <t>APP20D46D21</t>
  </si>
  <si>
    <t>A21D46D03</t>
  </si>
  <si>
    <t>A21D46D20</t>
  </si>
  <si>
    <t>A21D46D07</t>
  </si>
  <si>
    <t>A21D46D08</t>
  </si>
  <si>
    <t>A21D46D09</t>
  </si>
  <si>
    <t>A21D46D10</t>
  </si>
  <si>
    <t>A21D46D11</t>
  </si>
  <si>
    <t>A21D46D12</t>
  </si>
  <si>
    <t>CPI linked instrument 47</t>
  </si>
  <si>
    <t>4B.650</t>
  </si>
  <si>
    <t>A21D47D13</t>
  </si>
  <si>
    <t>A21D47D14</t>
  </si>
  <si>
    <t>A21D47D15</t>
  </si>
  <si>
    <t>A21D47D16</t>
  </si>
  <si>
    <t>A21D47D17</t>
  </si>
  <si>
    <t>A21D47D18</t>
  </si>
  <si>
    <t>A21D47D19</t>
  </si>
  <si>
    <t>A21D47D01</t>
  </si>
  <si>
    <t>A21D47D02</t>
  </si>
  <si>
    <t>APP20D47D21</t>
  </si>
  <si>
    <t>A21D47D03</t>
  </si>
  <si>
    <t>A21D47D20</t>
  </si>
  <si>
    <t>A21D47D07</t>
  </si>
  <si>
    <t>A21D47D08</t>
  </si>
  <si>
    <t>A21D47D09</t>
  </si>
  <si>
    <t>A21D47D10</t>
  </si>
  <si>
    <t>A21D47D11</t>
  </si>
  <si>
    <t>A21D47D12</t>
  </si>
  <si>
    <t>CPI linked instrument 48</t>
  </si>
  <si>
    <t>4B.651</t>
  </si>
  <si>
    <t>A21D48D13</t>
  </si>
  <si>
    <t>A21D48D14</t>
  </si>
  <si>
    <t>A21D48D15</t>
  </si>
  <si>
    <t>A21D48D16</t>
  </si>
  <si>
    <t>A21D48D17</t>
  </si>
  <si>
    <t>A21D48D18</t>
  </si>
  <si>
    <t>A21D48D19</t>
  </si>
  <si>
    <t>A21D48D01</t>
  </si>
  <si>
    <t>A21D48D02</t>
  </si>
  <si>
    <t>APP20D48D21</t>
  </si>
  <si>
    <t>A21D48D03</t>
  </si>
  <si>
    <t>A21D48D20</t>
  </si>
  <si>
    <t>A21D48D07</t>
  </si>
  <si>
    <t>A21D48D08</t>
  </si>
  <si>
    <t>A21D48D09</t>
  </si>
  <si>
    <t>A21D48D10</t>
  </si>
  <si>
    <t>A21D48D11</t>
  </si>
  <si>
    <t>A21D48D12</t>
  </si>
  <si>
    <t>CPI linked instrument 49</t>
  </si>
  <si>
    <t>4B.652</t>
  </si>
  <si>
    <t>A21D49D13</t>
  </si>
  <si>
    <t>A21D49D14</t>
  </si>
  <si>
    <t>A21D49D15</t>
  </si>
  <si>
    <t>A21D49D16</t>
  </si>
  <si>
    <t>A21D49D17</t>
  </si>
  <si>
    <t>A21D49D18</t>
  </si>
  <si>
    <t>A21D49D19</t>
  </si>
  <si>
    <t>A21D49D01</t>
  </si>
  <si>
    <t>A21D49D02</t>
  </si>
  <si>
    <t>APP20D49D21</t>
  </si>
  <si>
    <t>A21D49D03</t>
  </si>
  <si>
    <t>A21D49D20</t>
  </si>
  <si>
    <t>A21D49D07</t>
  </si>
  <si>
    <t>A21D49D08</t>
  </si>
  <si>
    <t>A21D49D09</t>
  </si>
  <si>
    <t>A21D49D10</t>
  </si>
  <si>
    <t>A21D49D11</t>
  </si>
  <si>
    <t>A21D49D12</t>
  </si>
  <si>
    <t>CPI linked instrument 50</t>
  </si>
  <si>
    <t>4B.653</t>
  </si>
  <si>
    <t>A21D50D13</t>
  </si>
  <si>
    <t>A21D50D14</t>
  </si>
  <si>
    <t>A21D50D15</t>
  </si>
  <si>
    <t>A21D50D16</t>
  </si>
  <si>
    <t>A21D50D17</t>
  </si>
  <si>
    <t>A21D50D18</t>
  </si>
  <si>
    <t>A21D50D19</t>
  </si>
  <si>
    <t>A21D50D01</t>
  </si>
  <si>
    <t>A21D50D02</t>
  </si>
  <si>
    <t>APP20D50D21</t>
  </si>
  <si>
    <t>A21D50D03</t>
  </si>
  <si>
    <t>A21D50D20</t>
  </si>
  <si>
    <t>A21D50D07</t>
  </si>
  <si>
    <t>A21D50D08</t>
  </si>
  <si>
    <t>A21D50D09</t>
  </si>
  <si>
    <t>A21D50D10</t>
  </si>
  <si>
    <t>A21D50D11</t>
  </si>
  <si>
    <t>A21D50D12</t>
  </si>
  <si>
    <t>CPI linked instrument 51</t>
  </si>
  <si>
    <t>4B.654</t>
  </si>
  <si>
    <t>A21D51D13</t>
  </si>
  <si>
    <t>A21D51D14</t>
  </si>
  <si>
    <t>A21D51D15</t>
  </si>
  <si>
    <t>A21D51D16</t>
  </si>
  <si>
    <t>A21D51D17</t>
  </si>
  <si>
    <t>A21D51D18</t>
  </si>
  <si>
    <t>A21D51D19</t>
  </si>
  <si>
    <t>A21D51D01</t>
  </si>
  <si>
    <t>A21D51D02</t>
  </si>
  <si>
    <t>APP20D51D21</t>
  </si>
  <si>
    <t>A21D51D03</t>
  </si>
  <si>
    <t>A21D51D20</t>
  </si>
  <si>
    <t>A21D51D07</t>
  </si>
  <si>
    <t>A21D51D08</t>
  </si>
  <si>
    <t>A21D51D09</t>
  </si>
  <si>
    <t>A21D51D10</t>
  </si>
  <si>
    <t>A21D51D11</t>
  </si>
  <si>
    <t>A21D51D12</t>
  </si>
  <si>
    <t>CPI linked instrument 52</t>
  </si>
  <si>
    <t>4B.655</t>
  </si>
  <si>
    <t>A21D52D13</t>
  </si>
  <si>
    <t>A21D52D14</t>
  </si>
  <si>
    <t>A21D52D15</t>
  </si>
  <si>
    <t>A21D52D16</t>
  </si>
  <si>
    <t>A21D52D17</t>
  </si>
  <si>
    <t>A21D52D18</t>
  </si>
  <si>
    <t>A21D52D19</t>
  </si>
  <si>
    <t>A21D52D01</t>
  </si>
  <si>
    <t>A21D52D02</t>
  </si>
  <si>
    <t>APP20D52D21</t>
  </si>
  <si>
    <t>A21D52D03</t>
  </si>
  <si>
    <t>A21D52D20</t>
  </si>
  <si>
    <t>A21D52D07</t>
  </si>
  <si>
    <t>A21D52D08</t>
  </si>
  <si>
    <t>A21D52D09</t>
  </si>
  <si>
    <t>A21D52D10</t>
  </si>
  <si>
    <t>A21D52D11</t>
  </si>
  <si>
    <t>A21D52D12</t>
  </si>
  <si>
    <t>CPI linked instrument 53</t>
  </si>
  <si>
    <t>4B.656</t>
  </si>
  <si>
    <t>A21D53D13</t>
  </si>
  <si>
    <t>A21D53D14</t>
  </si>
  <si>
    <t>A21D53D15</t>
  </si>
  <si>
    <t>A21D53D16</t>
  </si>
  <si>
    <t>A21D53D17</t>
  </si>
  <si>
    <t>A21D53D18</t>
  </si>
  <si>
    <t>A21D53D19</t>
  </si>
  <si>
    <t>A21D53D01</t>
  </si>
  <si>
    <t>A21D53D02</t>
  </si>
  <si>
    <t>APP20D53D21</t>
  </si>
  <si>
    <t>A21D53D03</t>
  </si>
  <si>
    <t>A21D53D20</t>
  </si>
  <si>
    <t>A21D53D07</t>
  </si>
  <si>
    <t>A21D53D08</t>
  </si>
  <si>
    <t>A21D53D09</t>
  </si>
  <si>
    <t>A21D53D10</t>
  </si>
  <si>
    <t>A21D53D11</t>
  </si>
  <si>
    <t>A21D53D12</t>
  </si>
  <si>
    <t>CPI linked instrument 54</t>
  </si>
  <si>
    <t>4B.657</t>
  </si>
  <si>
    <t>A21D54D13</t>
  </si>
  <si>
    <t>A21D54D14</t>
  </si>
  <si>
    <t>A21D54D15</t>
  </si>
  <si>
    <t>A21D54D16</t>
  </si>
  <si>
    <t>A21D54D17</t>
  </si>
  <si>
    <t>A21D54D18</t>
  </si>
  <si>
    <t>A21D54D19</t>
  </si>
  <si>
    <t>A21D54D01</t>
  </si>
  <si>
    <t>A21D54D02</t>
  </si>
  <si>
    <t>APP20D54D21</t>
  </si>
  <si>
    <t>A21D54D03</t>
  </si>
  <si>
    <t>A21D54D20</t>
  </si>
  <si>
    <t>A21D54D07</t>
  </si>
  <si>
    <t>A21D54D08</t>
  </si>
  <si>
    <t>A21D54D09</t>
  </si>
  <si>
    <t>A21D54D10</t>
  </si>
  <si>
    <t>A21D54D11</t>
  </si>
  <si>
    <t>A21D54D12</t>
  </si>
  <si>
    <t>CPI linked instrument 55</t>
  </si>
  <si>
    <t>4B.658</t>
  </si>
  <si>
    <t>A21D55D13</t>
  </si>
  <si>
    <t>A21D55D14</t>
  </si>
  <si>
    <t>A21D55D15</t>
  </si>
  <si>
    <t>A21D55D16</t>
  </si>
  <si>
    <t>A21D55D17</t>
  </si>
  <si>
    <t>A21D55D18</t>
  </si>
  <si>
    <t>A21D55D19</t>
  </si>
  <si>
    <t>A21D55D01</t>
  </si>
  <si>
    <t>A21D55D02</t>
  </si>
  <si>
    <t>APP20D55D21</t>
  </si>
  <si>
    <t>A21D55D03</t>
  </si>
  <si>
    <t>A21D55D20</t>
  </si>
  <si>
    <t>A21D55D07</t>
  </si>
  <si>
    <t>A21D55D08</t>
  </si>
  <si>
    <t>A21D55D09</t>
  </si>
  <si>
    <t>A21D55D10</t>
  </si>
  <si>
    <t>A21D55D11</t>
  </si>
  <si>
    <t>A21D55D12</t>
  </si>
  <si>
    <t>CPI linked instrument 56</t>
  </si>
  <si>
    <t>4B.659</t>
  </si>
  <si>
    <t>A21D56D13</t>
  </si>
  <si>
    <t>A21D56D14</t>
  </si>
  <si>
    <t>A21D56D15</t>
  </si>
  <si>
    <t>A21D56D16</t>
  </si>
  <si>
    <t>A21D56D17</t>
  </si>
  <si>
    <t>A21D56D18</t>
  </si>
  <si>
    <t>A21D56D19</t>
  </si>
  <si>
    <t>A21D56D01</t>
  </si>
  <si>
    <t>A21D56D02</t>
  </si>
  <si>
    <t>APP20D56D21</t>
  </si>
  <si>
    <t>A21D56D03</t>
  </si>
  <si>
    <t>A21D56D20</t>
  </si>
  <si>
    <t>A21D56D07</t>
  </si>
  <si>
    <t>A21D56D08</t>
  </si>
  <si>
    <t>A21D56D09</t>
  </si>
  <si>
    <t>A21D56D10</t>
  </si>
  <si>
    <t>A21D56D11</t>
  </si>
  <si>
    <t>A21D56D12</t>
  </si>
  <si>
    <t>CPI linked instrument 57</t>
  </si>
  <si>
    <t>4B.660</t>
  </si>
  <si>
    <t>A21D57D13</t>
  </si>
  <si>
    <t>A21D57D14</t>
  </si>
  <si>
    <t>A21D57D15</t>
  </si>
  <si>
    <t>A21D57D16</t>
  </si>
  <si>
    <t>A21D57D17</t>
  </si>
  <si>
    <t>A21D57D18</t>
  </si>
  <si>
    <t>A21D57D19</t>
  </si>
  <si>
    <t>A21D57D01</t>
  </si>
  <si>
    <t>A21D57D02</t>
  </si>
  <si>
    <t>APP20D57D21</t>
  </si>
  <si>
    <t>A21D57D03</t>
  </si>
  <si>
    <t>A21D57D20</t>
  </si>
  <si>
    <t>A21D57D07</t>
  </si>
  <si>
    <t>A21D57D08</t>
  </si>
  <si>
    <t>A21D57D09</t>
  </si>
  <si>
    <t>A21D57D10</t>
  </si>
  <si>
    <t>A21D57D11</t>
  </si>
  <si>
    <t>A21D57D12</t>
  </si>
  <si>
    <t>CPI linked instrument 58</t>
  </si>
  <si>
    <t>4B.661</t>
  </si>
  <si>
    <t>A21D58D13</t>
  </si>
  <si>
    <t>A21D58D14</t>
  </si>
  <si>
    <t>A21D58D15</t>
  </si>
  <si>
    <t>A21D58D16</t>
  </si>
  <si>
    <t>A21D58D17</t>
  </si>
  <si>
    <t>A21D58D18</t>
  </si>
  <si>
    <t>A21D58D19</t>
  </si>
  <si>
    <t>A21D58D01</t>
  </si>
  <si>
    <t>A21D58D02</t>
  </si>
  <si>
    <t>APP20D58D21</t>
  </si>
  <si>
    <t>A21D58D03</t>
  </si>
  <si>
    <t>A21D58D20</t>
  </si>
  <si>
    <t>A21D58D07</t>
  </si>
  <si>
    <t>A21D58D08</t>
  </si>
  <si>
    <t>A21D58D09</t>
  </si>
  <si>
    <t>A21D58D10</t>
  </si>
  <si>
    <t>A21D58D11</t>
  </si>
  <si>
    <t>A21D58D12</t>
  </si>
  <si>
    <t>CPI linked instrument 59</t>
  </si>
  <si>
    <t>4B.662</t>
  </si>
  <si>
    <t>A21D59D13</t>
  </si>
  <si>
    <t>A21D59D14</t>
  </si>
  <si>
    <t>A21D59D15</t>
  </si>
  <si>
    <t>A21D59D16</t>
  </si>
  <si>
    <t>A21D59D17</t>
  </si>
  <si>
    <t>A21D59D18</t>
  </si>
  <si>
    <t>A21D59D19</t>
  </si>
  <si>
    <t>A21D59D01</t>
  </si>
  <si>
    <t>A21D59D02</t>
  </si>
  <si>
    <t>APP20D59D21</t>
  </si>
  <si>
    <t>A21D59D03</t>
  </si>
  <si>
    <t>A21D59D20</t>
  </si>
  <si>
    <t>A21D59D07</t>
  </si>
  <si>
    <t>A21D59D08</t>
  </si>
  <si>
    <t>A21D59D09</t>
  </si>
  <si>
    <t>A21D59D10</t>
  </si>
  <si>
    <t>A21D59D11</t>
  </si>
  <si>
    <t>A21D59D12</t>
  </si>
  <si>
    <t>CPI linked instrument 60</t>
  </si>
  <si>
    <t>4B.663</t>
  </si>
  <si>
    <t>A21D60D13</t>
  </si>
  <si>
    <t>A21D60D14</t>
  </si>
  <si>
    <t>A21D60D15</t>
  </si>
  <si>
    <t>A21D60D16</t>
  </si>
  <si>
    <t>A21D60D17</t>
  </si>
  <si>
    <t>A21D60D18</t>
  </si>
  <si>
    <t>A21D60D19</t>
  </si>
  <si>
    <t>A21D60D01</t>
  </si>
  <si>
    <t>A21D60D02</t>
  </si>
  <si>
    <t>APP20D60D21</t>
  </si>
  <si>
    <t>A21D60D03</t>
  </si>
  <si>
    <t>A21D60D20</t>
  </si>
  <si>
    <t>A21D60D07</t>
  </si>
  <si>
    <t>A21D60D08</t>
  </si>
  <si>
    <t>A21D60D09</t>
  </si>
  <si>
    <t>A21D60D10</t>
  </si>
  <si>
    <t>A21D60D11</t>
  </si>
  <si>
    <t>A21D60D12</t>
  </si>
  <si>
    <t>CPI linked instrument 61</t>
  </si>
  <si>
    <t>4B.664</t>
  </si>
  <si>
    <t>A21D61D13</t>
  </si>
  <si>
    <t>A21D61D14</t>
  </si>
  <si>
    <t>A21D61D15</t>
  </si>
  <si>
    <t>A21D61D16</t>
  </si>
  <si>
    <t>A21D61D17</t>
  </si>
  <si>
    <t>A21D61D18</t>
  </si>
  <si>
    <t>A21D61D19</t>
  </si>
  <si>
    <t>A21D61D01</t>
  </si>
  <si>
    <t>A21D61D02</t>
  </si>
  <si>
    <t>APP20D61D21</t>
  </si>
  <si>
    <t>A21D61D03</t>
  </si>
  <si>
    <t>A21D61D20</t>
  </si>
  <si>
    <t>A21D61D07</t>
  </si>
  <si>
    <t>A21D61D08</t>
  </si>
  <si>
    <t>A21D61D09</t>
  </si>
  <si>
    <t>A21D61D10</t>
  </si>
  <si>
    <t>A21D61D11</t>
  </si>
  <si>
    <t>A21D61D12</t>
  </si>
  <si>
    <t>CPI linked instrument 62</t>
  </si>
  <si>
    <t>4B.665</t>
  </si>
  <si>
    <t>A21D62D13</t>
  </si>
  <si>
    <t>A21D62D14</t>
  </si>
  <si>
    <t>A21D62D15</t>
  </si>
  <si>
    <t>A21D62D16</t>
  </si>
  <si>
    <t>A21D62D17</t>
  </si>
  <si>
    <t>A21D62D18</t>
  </si>
  <si>
    <t>A21D62D19</t>
  </si>
  <si>
    <t>A21D62D01</t>
  </si>
  <si>
    <t>A21D62D02</t>
  </si>
  <si>
    <t>APP20D62D21</t>
  </si>
  <si>
    <t>A21D62D03</t>
  </si>
  <si>
    <t>A21D62D20</t>
  </si>
  <si>
    <t>A21D62D07</t>
  </si>
  <si>
    <t>A21D62D08</t>
  </si>
  <si>
    <t>A21D62D09</t>
  </si>
  <si>
    <t>A21D62D10</t>
  </si>
  <si>
    <t>A21D62D11</t>
  </si>
  <si>
    <t>A21D62D12</t>
  </si>
  <si>
    <t>CPI linked instrument 63</t>
  </si>
  <si>
    <t>4B.666</t>
  </si>
  <si>
    <t>A21D63D13</t>
  </si>
  <si>
    <t>A21D63D14</t>
  </si>
  <si>
    <t>A21D63D15</t>
  </si>
  <si>
    <t>A21D63D16</t>
  </si>
  <si>
    <t>A21D63D17</t>
  </si>
  <si>
    <t>A21D63D18</t>
  </si>
  <si>
    <t>A21D63D19</t>
  </si>
  <si>
    <t>A21D63D01</t>
  </si>
  <si>
    <t>A21D63D02</t>
  </si>
  <si>
    <t>APP20D63D21</t>
  </si>
  <si>
    <t>A21D63D03</t>
  </si>
  <si>
    <t>A21D63D20</t>
  </si>
  <si>
    <t>A21D63D07</t>
  </si>
  <si>
    <t>A21D63D08</t>
  </si>
  <si>
    <t>A21D63D09</t>
  </si>
  <si>
    <t>A21D63D10</t>
  </si>
  <si>
    <t>A21D63D11</t>
  </si>
  <si>
    <t>A21D63D12</t>
  </si>
  <si>
    <t>CPI linked instrument 64</t>
  </si>
  <si>
    <t>4B.667</t>
  </si>
  <si>
    <t>A21D64D13</t>
  </si>
  <si>
    <t>A21D64D14</t>
  </si>
  <si>
    <t>A21D64D15</t>
  </si>
  <si>
    <t>A21D64D16</t>
  </si>
  <si>
    <t>A21D64D17</t>
  </si>
  <si>
    <t>A21D64D18</t>
  </si>
  <si>
    <t>A21D64D19</t>
  </si>
  <si>
    <t>A21D64D01</t>
  </si>
  <si>
    <t>A21D64D02</t>
  </si>
  <si>
    <t>APP20D64D21</t>
  </si>
  <si>
    <t>A21D64D03</t>
  </si>
  <si>
    <t>A21D64D20</t>
  </si>
  <si>
    <t>A21D64D07</t>
  </si>
  <si>
    <t>A21D64D08</t>
  </si>
  <si>
    <t>A21D64D09</t>
  </si>
  <si>
    <t>A21D64D10</t>
  </si>
  <si>
    <t>A21D64D11</t>
  </si>
  <si>
    <t>A21D64D12</t>
  </si>
  <si>
    <t>CPI linked instrument 65</t>
  </si>
  <si>
    <t>4B.668</t>
  </si>
  <si>
    <t>A21D65D13</t>
  </si>
  <si>
    <t>A21D65D14</t>
  </si>
  <si>
    <t>A21D65D15</t>
  </si>
  <si>
    <t>A21D65D16</t>
  </si>
  <si>
    <t>A21D65D17</t>
  </si>
  <si>
    <t>A21D65D18</t>
  </si>
  <si>
    <t>A21D65D19</t>
  </si>
  <si>
    <t>A21D65D01</t>
  </si>
  <si>
    <t>A21D65D02</t>
  </si>
  <si>
    <t>APP20D65D21</t>
  </si>
  <si>
    <t>A21D65D03</t>
  </si>
  <si>
    <t>A21D65D20</t>
  </si>
  <si>
    <t>A21D65D07</t>
  </si>
  <si>
    <t>A21D65D08</t>
  </si>
  <si>
    <t>A21D65D09</t>
  </si>
  <si>
    <t>A21D65D10</t>
  </si>
  <si>
    <t>A21D65D11</t>
  </si>
  <si>
    <t>A21D65D12</t>
  </si>
  <si>
    <t>CPI linked instrument 66</t>
  </si>
  <si>
    <t>4B.669</t>
  </si>
  <si>
    <t>A21D66D13</t>
  </si>
  <si>
    <t>A21D66D14</t>
  </si>
  <si>
    <t>A21D66D15</t>
  </si>
  <si>
    <t>A21D66D16</t>
  </si>
  <si>
    <t>A21D66D17</t>
  </si>
  <si>
    <t>A21D66D18</t>
  </si>
  <si>
    <t>A21D66D19</t>
  </si>
  <si>
    <t>A21D66D01</t>
  </si>
  <si>
    <t>A21D66D02</t>
  </si>
  <si>
    <t>APP20D66D21</t>
  </si>
  <si>
    <t>A21D66D03</t>
  </si>
  <si>
    <t>A21D66D20</t>
  </si>
  <si>
    <t>A21D66D07</t>
  </si>
  <si>
    <t>A21D66D08</t>
  </si>
  <si>
    <t>A21D66D09</t>
  </si>
  <si>
    <t>A21D66D10</t>
  </si>
  <si>
    <t>A21D66D11</t>
  </si>
  <si>
    <t>A21D66D12</t>
  </si>
  <si>
    <t>CPI linked instrument 67</t>
  </si>
  <si>
    <t>4B.670</t>
  </si>
  <si>
    <t>A21D67D13</t>
  </si>
  <si>
    <t>A21D67D14</t>
  </si>
  <si>
    <t>A21D67D15</t>
  </si>
  <si>
    <t>A21D67D16</t>
  </si>
  <si>
    <t>A21D67D17</t>
  </si>
  <si>
    <t>A21D67D18</t>
  </si>
  <si>
    <t>A21D67D19</t>
  </si>
  <si>
    <t>A21D67D01</t>
  </si>
  <si>
    <t>A21D67D02</t>
  </si>
  <si>
    <t>APP20D67D21</t>
  </si>
  <si>
    <t>A21D67D03</t>
  </si>
  <si>
    <t>A21D67D20</t>
  </si>
  <si>
    <t>A21D67D07</t>
  </si>
  <si>
    <t>A21D67D08</t>
  </si>
  <si>
    <t>A21D67D09</t>
  </si>
  <si>
    <t>A21D67D10</t>
  </si>
  <si>
    <t>A21D67D11</t>
  </si>
  <si>
    <t>A21D67D12</t>
  </si>
  <si>
    <t>CPI linked instrument 68</t>
  </si>
  <si>
    <t>4B.671</t>
  </si>
  <si>
    <t>A21D68D13</t>
  </si>
  <si>
    <t>A21D68D14</t>
  </si>
  <si>
    <t>A21D68D15</t>
  </si>
  <si>
    <t>A21D68D16</t>
  </si>
  <si>
    <t>A21D68D17</t>
  </si>
  <si>
    <t>A21D68D18</t>
  </si>
  <si>
    <t>A21D68D19</t>
  </si>
  <si>
    <t>A21D68D01</t>
  </si>
  <si>
    <t>A21D68D02</t>
  </si>
  <si>
    <t>APP20D68D21</t>
  </si>
  <si>
    <t>A21D68D03</t>
  </si>
  <si>
    <t>A21D68D20</t>
  </si>
  <si>
    <t>A21D68D07</t>
  </si>
  <si>
    <t>A21D68D08</t>
  </si>
  <si>
    <t>A21D68D09</t>
  </si>
  <si>
    <t>A21D68D10</t>
  </si>
  <si>
    <t>A21D68D11</t>
  </si>
  <si>
    <t>A21D68D12</t>
  </si>
  <si>
    <t>CPI linked instrument 69</t>
  </si>
  <si>
    <t>4B.672</t>
  </si>
  <si>
    <t>A21D69D13</t>
  </si>
  <si>
    <t>A21D69D14</t>
  </si>
  <si>
    <t>A21D69D15</t>
  </si>
  <si>
    <t>A21D69D16</t>
  </si>
  <si>
    <t>A21D69D17</t>
  </si>
  <si>
    <t>A21D69D18</t>
  </si>
  <si>
    <t>A21D69D19</t>
  </si>
  <si>
    <t>A21D69D01</t>
  </si>
  <si>
    <t>A21D69D02</t>
  </si>
  <si>
    <t>APP20D69D21</t>
  </si>
  <si>
    <t>A21D69D03</t>
  </si>
  <si>
    <t>A21D69D20</t>
  </si>
  <si>
    <t>A21D69D07</t>
  </si>
  <si>
    <t>A21D69D08</t>
  </si>
  <si>
    <t>A21D69D09</t>
  </si>
  <si>
    <t>A21D69D10</t>
  </si>
  <si>
    <t>A21D69D11</t>
  </si>
  <si>
    <t>A21D69D12</t>
  </si>
  <si>
    <t>CPI linked instrument 70</t>
  </si>
  <si>
    <t>4B.673</t>
  </si>
  <si>
    <t>A21D70D13</t>
  </si>
  <si>
    <t>A21D70D14</t>
  </si>
  <si>
    <t>A21D70D15</t>
  </si>
  <si>
    <t>A21D70D16</t>
  </si>
  <si>
    <t>A21D70D17</t>
  </si>
  <si>
    <t>A21D70D18</t>
  </si>
  <si>
    <t>A21D70D19</t>
  </si>
  <si>
    <t>A21D70D01</t>
  </si>
  <si>
    <t>A21D70D02</t>
  </si>
  <si>
    <t>APP20D70D21</t>
  </si>
  <si>
    <t>A21D70D03</t>
  </si>
  <si>
    <t>A21D70D20</t>
  </si>
  <si>
    <t>A21D70D07</t>
  </si>
  <si>
    <t>A21D70D08</t>
  </si>
  <si>
    <t>A21D70D09</t>
  </si>
  <si>
    <t>A21D70D10</t>
  </si>
  <si>
    <t>A21D70D11</t>
  </si>
  <si>
    <t>A21D70D12</t>
  </si>
  <si>
    <t>CPI linked instrument 71</t>
  </si>
  <si>
    <t>4B.674</t>
  </si>
  <si>
    <t>A21D71D13</t>
  </si>
  <si>
    <t>A21D71D14</t>
  </si>
  <si>
    <t>A21D71D15</t>
  </si>
  <si>
    <t>A21D71D16</t>
  </si>
  <si>
    <t>A21D71D17</t>
  </si>
  <si>
    <t>A21D71D18</t>
  </si>
  <si>
    <t>A21D71D19</t>
  </si>
  <si>
    <t>A21D71D01</t>
  </si>
  <si>
    <t>A21D71D02</t>
  </si>
  <si>
    <t>APP20D71D21</t>
  </si>
  <si>
    <t>A21D71D03</t>
  </si>
  <si>
    <t>A21D71D20</t>
  </si>
  <si>
    <t>A21D71D07</t>
  </si>
  <si>
    <t>A21D71D08</t>
  </si>
  <si>
    <t>A21D71D09</t>
  </si>
  <si>
    <t>A21D71D10</t>
  </si>
  <si>
    <t>A21D71D11</t>
  </si>
  <si>
    <t>A21D71D12</t>
  </si>
  <si>
    <t>CPI linked instrument 72</t>
  </si>
  <si>
    <t>4B.675</t>
  </si>
  <si>
    <t>A21D72D13</t>
  </si>
  <si>
    <t>A21D72D14</t>
  </si>
  <si>
    <t>A21D72D15</t>
  </si>
  <si>
    <t>A21D72D16</t>
  </si>
  <si>
    <t>A21D72D17</t>
  </si>
  <si>
    <t>A21D72D18</t>
  </si>
  <si>
    <t>A21D72D19</t>
  </si>
  <si>
    <t>A21D72D01</t>
  </si>
  <si>
    <t>A21D72D02</t>
  </si>
  <si>
    <t>APP20D72D21</t>
  </si>
  <si>
    <t>A21D72D03</t>
  </si>
  <si>
    <t>A21D72D20</t>
  </si>
  <si>
    <t>A21D72D07</t>
  </si>
  <si>
    <t>A21D72D08</t>
  </si>
  <si>
    <t>A21D72D09</t>
  </si>
  <si>
    <t>A21D72D10</t>
  </si>
  <si>
    <t>A21D72D11</t>
  </si>
  <si>
    <t>A21D72D12</t>
  </si>
  <si>
    <t>CPI linked instrument 73</t>
  </si>
  <si>
    <t>4B.676</t>
  </si>
  <si>
    <t>A21D73D13</t>
  </si>
  <si>
    <t>A21D73D14</t>
  </si>
  <si>
    <t>A21D73D15</t>
  </si>
  <si>
    <t>A21D73D16</t>
  </si>
  <si>
    <t>A21D73D17</t>
  </si>
  <si>
    <t>A21D73D18</t>
  </si>
  <si>
    <t>A21D73D19</t>
  </si>
  <si>
    <t>A21D73D01</t>
  </si>
  <si>
    <t>A21D73D02</t>
  </si>
  <si>
    <t>APP20D73D21</t>
  </si>
  <si>
    <t>A21D73D03</t>
  </si>
  <si>
    <t>A21D73D20</t>
  </si>
  <si>
    <t>A21D73D07</t>
  </si>
  <si>
    <t>A21D73D08</t>
  </si>
  <si>
    <t>A21D73D09</t>
  </si>
  <si>
    <t>A21D73D10</t>
  </si>
  <si>
    <t>A21D73D11</t>
  </si>
  <si>
    <t>A21D73D12</t>
  </si>
  <si>
    <t>CPI linked instrument 74</t>
  </si>
  <si>
    <t>4B.677</t>
  </si>
  <si>
    <t>A21D74D13</t>
  </si>
  <si>
    <t>A21D74D14</t>
  </si>
  <si>
    <t>A21D74D15</t>
  </si>
  <si>
    <t>A21D74D16</t>
  </si>
  <si>
    <t>A21D74D17</t>
  </si>
  <si>
    <t>A21D74D18</t>
  </si>
  <si>
    <t>A21D74D19</t>
  </si>
  <si>
    <t>A21D74D01</t>
  </si>
  <si>
    <t>A21D74D02</t>
  </si>
  <si>
    <t>APP20D74D21</t>
  </si>
  <si>
    <t>A21D74D03</t>
  </si>
  <si>
    <t>A21D74D20</t>
  </si>
  <si>
    <t>A21D74D07</t>
  </si>
  <si>
    <t>A21D74D08</t>
  </si>
  <si>
    <t>A21D74D09</t>
  </si>
  <si>
    <t>A21D74D10</t>
  </si>
  <si>
    <t>A21D74D11</t>
  </si>
  <si>
    <t>A21D74D12</t>
  </si>
  <si>
    <t>CPI linked instrument 75</t>
  </si>
  <si>
    <t>4B.678</t>
  </si>
  <si>
    <t>A21D75D13</t>
  </si>
  <si>
    <t>A21D75D14</t>
  </si>
  <si>
    <t>A21D75D15</t>
  </si>
  <si>
    <t>A21D75D16</t>
  </si>
  <si>
    <t>A21D75D17</t>
  </si>
  <si>
    <t>A21D75D18</t>
  </si>
  <si>
    <t>A21D75D19</t>
  </si>
  <si>
    <t>A21D75D01</t>
  </si>
  <si>
    <t>A21D75D02</t>
  </si>
  <si>
    <t>APP20D75D21</t>
  </si>
  <si>
    <t>A21D75D03</t>
  </si>
  <si>
    <t>A21D75D20</t>
  </si>
  <si>
    <t>A21D75D07</t>
  </si>
  <si>
    <t>A21D75D08</t>
  </si>
  <si>
    <t>A21D75D09</t>
  </si>
  <si>
    <t>A21D75D10</t>
  </si>
  <si>
    <t>A21D75D11</t>
  </si>
  <si>
    <t>A21D75D12</t>
  </si>
  <si>
    <t>CPI linked instrument 76</t>
  </si>
  <si>
    <t>4B.679</t>
  </si>
  <si>
    <t>A21D76D13</t>
  </si>
  <si>
    <t>A21D76D14</t>
  </si>
  <si>
    <t>A21D76D15</t>
  </si>
  <si>
    <t>A21D76D16</t>
  </si>
  <si>
    <t>A21D76D17</t>
  </si>
  <si>
    <t>A21D76D18</t>
  </si>
  <si>
    <t>A21D76D19</t>
  </si>
  <si>
    <t>A21D76D01</t>
  </si>
  <si>
    <t>A21D76D02</t>
  </si>
  <si>
    <t>APP20D76D21</t>
  </si>
  <si>
    <t>A21D76D03</t>
  </si>
  <si>
    <t>A21D76D20</t>
  </si>
  <si>
    <t>A21D76D07</t>
  </si>
  <si>
    <t>A21D76D08</t>
  </si>
  <si>
    <t>A21D76D09</t>
  </si>
  <si>
    <t>A21D76D10</t>
  </si>
  <si>
    <t>A21D76D11</t>
  </si>
  <si>
    <t>A21D76D12</t>
  </si>
  <si>
    <t>CPI linked instrument 77</t>
  </si>
  <si>
    <t>4B.680</t>
  </si>
  <si>
    <t>A21D77D13</t>
  </si>
  <si>
    <t>A21D77D14</t>
  </si>
  <si>
    <t>A21D77D15</t>
  </si>
  <si>
    <t>A21D77D16</t>
  </si>
  <si>
    <t>A21D77D17</t>
  </si>
  <si>
    <t>A21D77D18</t>
  </si>
  <si>
    <t>A21D77D19</t>
  </si>
  <si>
    <t>A21D77D01</t>
  </si>
  <si>
    <t>A21D77D02</t>
  </si>
  <si>
    <t>APP20D77D21</t>
  </si>
  <si>
    <t>A21D77D03</t>
  </si>
  <si>
    <t>A21D77D20</t>
  </si>
  <si>
    <t>A21D77D07</t>
  </si>
  <si>
    <t>A21D77D08</t>
  </si>
  <si>
    <t>A21D77D09</t>
  </si>
  <si>
    <t>A21D77D10</t>
  </si>
  <si>
    <t>A21D77D11</t>
  </si>
  <si>
    <t>A21D77D12</t>
  </si>
  <si>
    <t>CPI linked instrument 78</t>
  </si>
  <si>
    <t>4B.681</t>
  </si>
  <si>
    <t>A21D78D13</t>
  </si>
  <si>
    <t>A21D78D14</t>
  </si>
  <si>
    <t>A21D78D15</t>
  </si>
  <si>
    <t>A21D78D16</t>
  </si>
  <si>
    <t>A21D78D17</t>
  </si>
  <si>
    <t>A21D78D18</t>
  </si>
  <si>
    <t>A21D78D19</t>
  </si>
  <si>
    <t>A21D78D01</t>
  </si>
  <si>
    <t>A21D78D02</t>
  </si>
  <si>
    <t>APP20D78D21</t>
  </si>
  <si>
    <t>A21D78D03</t>
  </si>
  <si>
    <t>A21D78D20</t>
  </si>
  <si>
    <t>A21D78D07</t>
  </si>
  <si>
    <t>A21D78D08</t>
  </si>
  <si>
    <t>A21D78D09</t>
  </si>
  <si>
    <t>A21D78D10</t>
  </si>
  <si>
    <t>A21D78D11</t>
  </si>
  <si>
    <t>A21D78D12</t>
  </si>
  <si>
    <t>CPI linked instrument 79</t>
  </si>
  <si>
    <t>4B.682</t>
  </si>
  <si>
    <t>A21D79D13</t>
  </si>
  <si>
    <t>A21D79D14</t>
  </si>
  <si>
    <t>A21D79D15</t>
  </si>
  <si>
    <t>A21D79D16</t>
  </si>
  <si>
    <t>A21D79D17</t>
  </si>
  <si>
    <t>A21D79D18</t>
  </si>
  <si>
    <t>A21D79D19</t>
  </si>
  <si>
    <t>A21D79D01</t>
  </si>
  <si>
    <t>A21D79D02</t>
  </si>
  <si>
    <t>APP20D79D21</t>
  </si>
  <si>
    <t>A21D79D03</t>
  </si>
  <si>
    <t>A21D79D20</t>
  </si>
  <si>
    <t>A21D79D07</t>
  </si>
  <si>
    <t>A21D79D08</t>
  </si>
  <si>
    <t>A21D79D09</t>
  </si>
  <si>
    <t>A21D79D10</t>
  </si>
  <si>
    <t>A21D79D11</t>
  </si>
  <si>
    <t>A21D79D12</t>
  </si>
  <si>
    <t>CPI linked instrument 80</t>
  </si>
  <si>
    <t>4B.683</t>
  </si>
  <si>
    <t>A21D80D13</t>
  </si>
  <si>
    <t>A21D80D14</t>
  </si>
  <si>
    <t>A21D80D15</t>
  </si>
  <si>
    <t>A21D80D16</t>
  </si>
  <si>
    <t>A21D80D17</t>
  </si>
  <si>
    <t>A21D80D18</t>
  </si>
  <si>
    <t>A21D80D19</t>
  </si>
  <si>
    <t>A21D80D01</t>
  </si>
  <si>
    <t>A21D80D02</t>
  </si>
  <si>
    <t>APP20D80D21</t>
  </si>
  <si>
    <t>A21D80D03</t>
  </si>
  <si>
    <t>A21D80D20</t>
  </si>
  <si>
    <t>A21D80D07</t>
  </si>
  <si>
    <t>A21D80D08</t>
  </si>
  <si>
    <t>A21D80D09</t>
  </si>
  <si>
    <t>A21D80D10</t>
  </si>
  <si>
    <t>A21D80D11</t>
  </si>
  <si>
    <t>A21D80D12</t>
  </si>
  <si>
    <t>CPI linked instrument 81</t>
  </si>
  <si>
    <t>4B.684</t>
  </si>
  <si>
    <t>A21D81D13</t>
  </si>
  <si>
    <t>A21D81D14</t>
  </si>
  <si>
    <t>A21D81D15</t>
  </si>
  <si>
    <t>A21D81D16</t>
  </si>
  <si>
    <t>A21D81D17</t>
  </si>
  <si>
    <t>A21D81D18</t>
  </si>
  <si>
    <t>A21D81D19</t>
  </si>
  <si>
    <t>A21D81D01</t>
  </si>
  <si>
    <t>A21D81D02</t>
  </si>
  <si>
    <t>APP20D81D21</t>
  </si>
  <si>
    <t>A21D81D03</t>
  </si>
  <si>
    <t>A21D81D20</t>
  </si>
  <si>
    <t>A21D81D07</t>
  </si>
  <si>
    <t>A21D81D08</t>
  </si>
  <si>
    <t>A21D81D09</t>
  </si>
  <si>
    <t>A21D81D10</t>
  </si>
  <si>
    <t>A21D81D11</t>
  </si>
  <si>
    <t>A21D81D12</t>
  </si>
  <si>
    <t>CPI linked instrument 82</t>
  </si>
  <si>
    <t>4B.685</t>
  </si>
  <si>
    <t>A21D82D13</t>
  </si>
  <si>
    <t>A21D82D14</t>
  </si>
  <si>
    <t>A21D82D15</t>
  </si>
  <si>
    <t>A21D82D16</t>
  </si>
  <si>
    <t>A21D82D17</t>
  </si>
  <si>
    <t>A21D82D18</t>
  </si>
  <si>
    <t>A21D82D19</t>
  </si>
  <si>
    <t>A21D82D01</t>
  </si>
  <si>
    <t>A21D82D02</t>
  </si>
  <si>
    <t>APP20D82D21</t>
  </si>
  <si>
    <t>A21D82D03</t>
  </si>
  <si>
    <t>A21D82D20</t>
  </si>
  <si>
    <t>A21D82D07</t>
  </si>
  <si>
    <t>A21D82D08</t>
  </si>
  <si>
    <t>A21D82D09</t>
  </si>
  <si>
    <t>A21D82D10</t>
  </si>
  <si>
    <t>A21D82D11</t>
  </si>
  <si>
    <t>A21D82D12</t>
  </si>
  <si>
    <t>CPI linked instrument 83</t>
  </si>
  <si>
    <t>4B.686</t>
  </si>
  <si>
    <t>A21D83D13</t>
  </si>
  <si>
    <t>A21D83D14</t>
  </si>
  <si>
    <t>A21D83D15</t>
  </si>
  <si>
    <t>A21D83D16</t>
  </si>
  <si>
    <t>A21D83D17</t>
  </si>
  <si>
    <t>A21D83D18</t>
  </si>
  <si>
    <t>A21D83D19</t>
  </si>
  <si>
    <t>A21D83D01</t>
  </si>
  <si>
    <t>A21D83D02</t>
  </si>
  <si>
    <t>APP20D83D21</t>
  </si>
  <si>
    <t>A21D83D03</t>
  </si>
  <si>
    <t>A21D83D20</t>
  </si>
  <si>
    <t>A21D83D07</t>
  </si>
  <si>
    <t>A21D83D08</t>
  </si>
  <si>
    <t>A21D83D09</t>
  </si>
  <si>
    <t>A21D83D10</t>
  </si>
  <si>
    <t>A21D83D11</t>
  </si>
  <si>
    <t>A21D83D12</t>
  </si>
  <si>
    <t>CPI linked instrument 84</t>
  </si>
  <si>
    <t>4B.687</t>
  </si>
  <si>
    <t>A21D84D13</t>
  </si>
  <si>
    <t>A21D84D14</t>
  </si>
  <si>
    <t>A21D84D15</t>
  </si>
  <si>
    <t>A21D84D16</t>
  </si>
  <si>
    <t>A21D84D17</t>
  </si>
  <si>
    <t>A21D84D18</t>
  </si>
  <si>
    <t>A21D84D19</t>
  </si>
  <si>
    <t>A21D84D01</t>
  </si>
  <si>
    <t>A21D84D02</t>
  </si>
  <si>
    <t>APP20D84D21</t>
  </si>
  <si>
    <t>A21D84D03</t>
  </si>
  <si>
    <t>A21D84D20</t>
  </si>
  <si>
    <t>A21D84D07</t>
  </si>
  <si>
    <t>A21D84D08</t>
  </si>
  <si>
    <t>A21D84D09</t>
  </si>
  <si>
    <t>A21D84D10</t>
  </si>
  <si>
    <t>A21D84D11</t>
  </si>
  <si>
    <t>A21D84D12</t>
  </si>
  <si>
    <t>CPI linked instrument 85</t>
  </si>
  <si>
    <t>4B.688</t>
  </si>
  <si>
    <t>A21D85D13</t>
  </si>
  <si>
    <t>A21D85D14</t>
  </si>
  <si>
    <t>A21D85D15</t>
  </si>
  <si>
    <t>A21D85D16</t>
  </si>
  <si>
    <t>A21D85D17</t>
  </si>
  <si>
    <t>A21D85D18</t>
  </si>
  <si>
    <t>A21D85D19</t>
  </si>
  <si>
    <t>A21D85D01</t>
  </si>
  <si>
    <t>A21D85D02</t>
  </si>
  <si>
    <t>APP20D85D21</t>
  </si>
  <si>
    <t>A21D85D03</t>
  </si>
  <si>
    <t>A21D85D20</t>
  </si>
  <si>
    <t>A21D85D07</t>
  </si>
  <si>
    <t>A21D85D08</t>
  </si>
  <si>
    <t>A21D85D09</t>
  </si>
  <si>
    <t>A21D85D10</t>
  </si>
  <si>
    <t>A21D85D11</t>
  </si>
  <si>
    <t>A21D85D12</t>
  </si>
  <si>
    <t>CPI linked instrument 86</t>
  </si>
  <si>
    <t>4B.689</t>
  </si>
  <si>
    <t>A21D86D13</t>
  </si>
  <si>
    <t>A21D86D14</t>
  </si>
  <si>
    <t>A21D86D15</t>
  </si>
  <si>
    <t>A21D86D16</t>
  </si>
  <si>
    <t>A21D86D17</t>
  </si>
  <si>
    <t>A21D86D18</t>
  </si>
  <si>
    <t>A21D86D19</t>
  </si>
  <si>
    <t>A21D86D01</t>
  </si>
  <si>
    <t>A21D86D02</t>
  </si>
  <si>
    <t>APP20D86D21</t>
  </si>
  <si>
    <t>A21D86D03</t>
  </si>
  <si>
    <t>A21D86D20</t>
  </si>
  <si>
    <t>A21D86D07</t>
  </si>
  <si>
    <t>A21D86D08</t>
  </si>
  <si>
    <t>A21D86D09</t>
  </si>
  <si>
    <t>A21D86D10</t>
  </si>
  <si>
    <t>A21D86D11</t>
  </si>
  <si>
    <t>A21D86D12</t>
  </si>
  <si>
    <t>CPI linked instrument 87</t>
  </si>
  <si>
    <t>4B.690</t>
  </si>
  <si>
    <t>A21D87D13</t>
  </si>
  <si>
    <t>A21D87D14</t>
  </si>
  <si>
    <t>A21D87D15</t>
  </si>
  <si>
    <t>A21D87D16</t>
  </si>
  <si>
    <t>A21D87D17</t>
  </si>
  <si>
    <t>A21D87D18</t>
  </si>
  <si>
    <t>A21D87D19</t>
  </si>
  <si>
    <t>A21D87D01</t>
  </si>
  <si>
    <t>A21D87D02</t>
  </si>
  <si>
    <t>APP20D87D21</t>
  </si>
  <si>
    <t>A21D87D03</t>
  </si>
  <si>
    <t>A21D87D20</t>
  </si>
  <si>
    <t>A21D87D07</t>
  </si>
  <si>
    <t>A21D87D08</t>
  </si>
  <si>
    <t>A21D87D09</t>
  </si>
  <si>
    <t>A21D87D10</t>
  </si>
  <si>
    <t>A21D87D11</t>
  </si>
  <si>
    <t>A21D87D12</t>
  </si>
  <si>
    <t>CPI linked instrument 88</t>
  </si>
  <si>
    <t>4B.691</t>
  </si>
  <si>
    <t>A21D88D13</t>
  </si>
  <si>
    <t>A21D88D14</t>
  </si>
  <si>
    <t>A21D88D15</t>
  </si>
  <si>
    <t>A21D88D16</t>
  </si>
  <si>
    <t>A21D88D17</t>
  </si>
  <si>
    <t>A21D88D18</t>
  </si>
  <si>
    <t>A21D88D19</t>
  </si>
  <si>
    <t>A21D88D01</t>
  </si>
  <si>
    <t>A21D88D02</t>
  </si>
  <si>
    <t>APP20D88D21</t>
  </si>
  <si>
    <t>A21D88D03</t>
  </si>
  <si>
    <t>A21D88D20</t>
  </si>
  <si>
    <t>A21D88D07</t>
  </si>
  <si>
    <t>A21D88D08</t>
  </si>
  <si>
    <t>A21D88D09</t>
  </si>
  <si>
    <t>A21D88D10</t>
  </si>
  <si>
    <t>A21D88D11</t>
  </si>
  <si>
    <t>A21D88D12</t>
  </si>
  <si>
    <t>CPI linked instrument 89</t>
  </si>
  <si>
    <t>4B.692</t>
  </si>
  <si>
    <t>A21D89D13</t>
  </si>
  <si>
    <t>A21D89D14</t>
  </si>
  <si>
    <t>A21D89D15</t>
  </si>
  <si>
    <t>A21D89D16</t>
  </si>
  <si>
    <t>A21D89D17</t>
  </si>
  <si>
    <t>A21D89D18</t>
  </si>
  <si>
    <t>A21D89D19</t>
  </si>
  <si>
    <t>A21D89D01</t>
  </si>
  <si>
    <t>A21D89D02</t>
  </si>
  <si>
    <t>APP20D89D21</t>
  </si>
  <si>
    <t>A21D89D03</t>
  </si>
  <si>
    <t>A21D89D20</t>
  </si>
  <si>
    <t>A21D89D07</t>
  </si>
  <si>
    <t>A21D89D08</t>
  </si>
  <si>
    <t>A21D89D09</t>
  </si>
  <si>
    <t>A21D89D10</t>
  </si>
  <si>
    <t>A21D89D11</t>
  </si>
  <si>
    <t>A21D89D12</t>
  </si>
  <si>
    <t>CPI linked instrument 90</t>
  </si>
  <si>
    <t>4B.693</t>
  </si>
  <si>
    <t>A21D90D13</t>
  </si>
  <si>
    <t>A21D90D14</t>
  </si>
  <si>
    <t>A21D90D15</t>
  </si>
  <si>
    <t>A21D90D16</t>
  </si>
  <si>
    <t>A21D90D17</t>
  </si>
  <si>
    <t>A21D90D18</t>
  </si>
  <si>
    <t>A21D90D19</t>
  </si>
  <si>
    <t>A21D90D01</t>
  </si>
  <si>
    <t>A21D90D02</t>
  </si>
  <si>
    <t>APP20D90D21</t>
  </si>
  <si>
    <t>A21D90D03</t>
  </si>
  <si>
    <t>A21D90D20</t>
  </si>
  <si>
    <t>A21D90D07</t>
  </si>
  <si>
    <t>A21D90D08</t>
  </si>
  <si>
    <t>A21D90D09</t>
  </si>
  <si>
    <t>A21D90D10</t>
  </si>
  <si>
    <t>A21D90D11</t>
  </si>
  <si>
    <t>A21D90D12</t>
  </si>
  <si>
    <t>CPI linked instrument 91</t>
  </si>
  <si>
    <t>4B.694</t>
  </si>
  <si>
    <t>A21D91D13</t>
  </si>
  <si>
    <t>A21D91D14</t>
  </si>
  <si>
    <t>A21D91D15</t>
  </si>
  <si>
    <t>A21D91D16</t>
  </si>
  <si>
    <t>A21D91D17</t>
  </si>
  <si>
    <t>A21D91D18</t>
  </si>
  <si>
    <t>A21D91D19</t>
  </si>
  <si>
    <t>A21D91D01</t>
  </si>
  <si>
    <t>A21D91D02</t>
  </si>
  <si>
    <t>APP20D91D21</t>
  </si>
  <si>
    <t>A21D91D03</t>
  </si>
  <si>
    <t>A21D91D20</t>
  </si>
  <si>
    <t>A21D91D07</t>
  </si>
  <si>
    <t>A21D91D08</t>
  </si>
  <si>
    <t>A21D91D09</t>
  </si>
  <si>
    <t>A21D91D10</t>
  </si>
  <si>
    <t>A21D91D11</t>
  </si>
  <si>
    <t>A21D91D12</t>
  </si>
  <si>
    <t>CPI linked instrument 92</t>
  </si>
  <si>
    <t>4B.695</t>
  </si>
  <si>
    <t>A21D92D13</t>
  </si>
  <si>
    <t>A21D92D14</t>
  </si>
  <si>
    <t>A21D92D15</t>
  </si>
  <si>
    <t>A21D92D16</t>
  </si>
  <si>
    <t>A21D92D17</t>
  </si>
  <si>
    <t>A21D92D18</t>
  </si>
  <si>
    <t>A21D92D19</t>
  </si>
  <si>
    <t>A21D92D01</t>
  </si>
  <si>
    <t>A21D92D02</t>
  </si>
  <si>
    <t>APP20D92D21</t>
  </si>
  <si>
    <t>A21D92D03</t>
  </si>
  <si>
    <t>A21D92D20</t>
  </si>
  <si>
    <t>A21D92D07</t>
  </si>
  <si>
    <t>A21D92D08</t>
  </si>
  <si>
    <t>A21D92D09</t>
  </si>
  <si>
    <t>A21D92D10</t>
  </si>
  <si>
    <t>A21D92D11</t>
  </si>
  <si>
    <t>A21D92D12</t>
  </si>
  <si>
    <t>CPI linked instrument 93</t>
  </si>
  <si>
    <t>4B.696</t>
  </si>
  <si>
    <t>A21D93D13</t>
  </si>
  <si>
    <t>A21D93D14</t>
  </si>
  <si>
    <t>A21D93D15</t>
  </si>
  <si>
    <t>A21D93D16</t>
  </si>
  <si>
    <t>A21D93D17</t>
  </si>
  <si>
    <t>A21D93D18</t>
  </si>
  <si>
    <t>A21D93D19</t>
  </si>
  <si>
    <t>A21D93D01</t>
  </si>
  <si>
    <t>A21D93D02</t>
  </si>
  <si>
    <t>APP20D93D21</t>
  </si>
  <si>
    <t>A21D93D03</t>
  </si>
  <si>
    <t>A21D93D20</t>
  </si>
  <si>
    <t>A21D93D07</t>
  </si>
  <si>
    <t>A21D93D08</t>
  </si>
  <si>
    <t>A21D93D09</t>
  </si>
  <si>
    <t>A21D93D10</t>
  </si>
  <si>
    <t>A21D93D11</t>
  </si>
  <si>
    <t>A21D93D12</t>
  </si>
  <si>
    <t>CPI linked instrument 94</t>
  </si>
  <si>
    <t>4B.697</t>
  </si>
  <si>
    <t>A21D94D13</t>
  </si>
  <si>
    <t>A21D94D14</t>
  </si>
  <si>
    <t>A21D94D15</t>
  </si>
  <si>
    <t>A21D94D16</t>
  </si>
  <si>
    <t>A21D94D17</t>
  </si>
  <si>
    <t>A21D94D18</t>
  </si>
  <si>
    <t>A21D94D19</t>
  </si>
  <si>
    <t>A21D94D01</t>
  </si>
  <si>
    <t>A21D94D02</t>
  </si>
  <si>
    <t>APP20D94D21</t>
  </si>
  <si>
    <t>A21D94D03</t>
  </si>
  <si>
    <t>A21D94D20</t>
  </si>
  <si>
    <t>A21D94D07</t>
  </si>
  <si>
    <t>A21D94D08</t>
  </si>
  <si>
    <t>A21D94D09</t>
  </si>
  <si>
    <t>A21D94D10</t>
  </si>
  <si>
    <t>A21D94D11</t>
  </si>
  <si>
    <t>A21D94D12</t>
  </si>
  <si>
    <t>CPI linked instrument 95</t>
  </si>
  <si>
    <t>4B.698</t>
  </si>
  <si>
    <t>A21D95D13</t>
  </si>
  <si>
    <t>A21D95D14</t>
  </si>
  <si>
    <t>A21D95D15</t>
  </si>
  <si>
    <t>A21D95D16</t>
  </si>
  <si>
    <t>A21D95D17</t>
  </si>
  <si>
    <t>A21D95D18</t>
  </si>
  <si>
    <t>A21D95D19</t>
  </si>
  <si>
    <t>A21D95D01</t>
  </si>
  <si>
    <t>A21D95D02</t>
  </si>
  <si>
    <t>APP20D95D21</t>
  </si>
  <si>
    <t>A21D95D03</t>
  </si>
  <si>
    <t>A21D95D20</t>
  </si>
  <si>
    <t>A21D95D07</t>
  </si>
  <si>
    <t>A21D95D08</t>
  </si>
  <si>
    <t>A21D95D09</t>
  </si>
  <si>
    <t>A21D95D10</t>
  </si>
  <si>
    <t>A21D95D11</t>
  </si>
  <si>
    <t>A21D95D12</t>
  </si>
  <si>
    <t>CPI linked instrument 96</t>
  </si>
  <si>
    <t>4B.699</t>
  </si>
  <si>
    <t>A21D96D13</t>
  </si>
  <si>
    <t>A21D96D14</t>
  </si>
  <si>
    <t>A21D96D15</t>
  </si>
  <si>
    <t>A21D96D16</t>
  </si>
  <si>
    <t>A21D96D17</t>
  </si>
  <si>
    <t>A21D96D18</t>
  </si>
  <si>
    <t>A21D96D19</t>
  </si>
  <si>
    <t>A21D96D01</t>
  </si>
  <si>
    <t>A21D96D02</t>
  </si>
  <si>
    <t>APP20D96D21</t>
  </si>
  <si>
    <t>A21D96D03</t>
  </si>
  <si>
    <t>A21D96D20</t>
  </si>
  <si>
    <t>A21D96D07</t>
  </si>
  <si>
    <t>A21D96D08</t>
  </si>
  <si>
    <t>A21D96D09</t>
  </si>
  <si>
    <t>A21D96D10</t>
  </si>
  <si>
    <t>A21D96D11</t>
  </si>
  <si>
    <t>A21D96D12</t>
  </si>
  <si>
    <t>CPI linked instrument 97</t>
  </si>
  <si>
    <t>4B.700</t>
  </si>
  <si>
    <t>A21D97D13</t>
  </si>
  <si>
    <t>A21D97D14</t>
  </si>
  <si>
    <t>A21D97D15</t>
  </si>
  <si>
    <t>A21D97D16</t>
  </si>
  <si>
    <t>A21D97D17</t>
  </si>
  <si>
    <t>A21D97D18</t>
  </si>
  <si>
    <t>A21D97D19</t>
  </si>
  <si>
    <t>A21D97D01</t>
  </si>
  <si>
    <t>A21D97D02</t>
  </si>
  <si>
    <t>APP20D97D21</t>
  </si>
  <si>
    <t>A21D97D03</t>
  </si>
  <si>
    <t>A21D97D20</t>
  </si>
  <si>
    <t>A21D97D07</t>
  </si>
  <si>
    <t>A21D97D08</t>
  </si>
  <si>
    <t>A21D97D09</t>
  </si>
  <si>
    <t>A21D97D10</t>
  </si>
  <si>
    <t>A21D97D11</t>
  </si>
  <si>
    <t>A21D97D12</t>
  </si>
  <si>
    <t>CPI linked instrument 98</t>
  </si>
  <si>
    <t>4B.701</t>
  </si>
  <si>
    <t>A21D98D13</t>
  </si>
  <si>
    <t>A21D98D14</t>
  </si>
  <si>
    <t>A21D98D15</t>
  </si>
  <si>
    <t>A21D98D16</t>
  </si>
  <si>
    <t>A21D98D17</t>
  </si>
  <si>
    <t>A21D98D18</t>
  </si>
  <si>
    <t>A21D98D19</t>
  </si>
  <si>
    <t>A21D98D01</t>
  </si>
  <si>
    <t>A21D98D02</t>
  </si>
  <si>
    <t>APP20D98D21</t>
  </si>
  <si>
    <t>A21D98D03</t>
  </si>
  <si>
    <t>A21D98D20</t>
  </si>
  <si>
    <t>A21D98D07</t>
  </si>
  <si>
    <t>A21D98D08</t>
  </si>
  <si>
    <t>A21D98D09</t>
  </si>
  <si>
    <t>A21D98D10</t>
  </si>
  <si>
    <t>A21D98D11</t>
  </si>
  <si>
    <t>A21D98D12</t>
  </si>
  <si>
    <t>CPI linked instrument 99</t>
  </si>
  <si>
    <t>4B.702</t>
  </si>
  <si>
    <t>A21D99D13</t>
  </si>
  <si>
    <t>A21D99D14</t>
  </si>
  <si>
    <t>A21D99D15</t>
  </si>
  <si>
    <t>A21D99D16</t>
  </si>
  <si>
    <t>A21D99D17</t>
  </si>
  <si>
    <t>A21D99D18</t>
  </si>
  <si>
    <t>A21D99D19</t>
  </si>
  <si>
    <t>A21D99D01</t>
  </si>
  <si>
    <t>A21D99D02</t>
  </si>
  <si>
    <t>APP20D99D21</t>
  </si>
  <si>
    <t>A21D99D03</t>
  </si>
  <si>
    <t>A21D99D20</t>
  </si>
  <si>
    <t>A21D99D07</t>
  </si>
  <si>
    <t>A21D99D08</t>
  </si>
  <si>
    <t>A21D99D09</t>
  </si>
  <si>
    <t>A21D99D10</t>
  </si>
  <si>
    <t>A21D99D11</t>
  </si>
  <si>
    <t>A21D99D12</t>
  </si>
  <si>
    <t>CPI linked instrument 100</t>
  </si>
  <si>
    <t>4B.703</t>
  </si>
  <si>
    <t>A21D100D13</t>
  </si>
  <si>
    <t>A21D100D14</t>
  </si>
  <si>
    <t>A21D100D15</t>
  </si>
  <si>
    <t>A21D100D16</t>
  </si>
  <si>
    <t>A21D100D17</t>
  </si>
  <si>
    <t>A21D100D18</t>
  </si>
  <si>
    <t>A21D100D19</t>
  </si>
  <si>
    <t>A21D100D01</t>
  </si>
  <si>
    <t>A21D100D02</t>
  </si>
  <si>
    <t>APP20D100D21</t>
  </si>
  <si>
    <t>A21D100D03</t>
  </si>
  <si>
    <t>A21D100D20</t>
  </si>
  <si>
    <t>A21D100D07</t>
  </si>
  <si>
    <t>A21D100D08</t>
  </si>
  <si>
    <t>A21D100D09</t>
  </si>
  <si>
    <t>A21D100D10</t>
  </si>
  <si>
    <t>A21D100D11</t>
  </si>
  <si>
    <t>A21D100D12</t>
  </si>
  <si>
    <t>CPI linked instrument 101</t>
  </si>
  <si>
    <t>4B.704</t>
  </si>
  <si>
    <t>A21D101D13</t>
  </si>
  <si>
    <t>A21D101D14</t>
  </si>
  <si>
    <t>A21D101D15</t>
  </si>
  <si>
    <t>A21D101D16</t>
  </si>
  <si>
    <t>A21D101D17</t>
  </si>
  <si>
    <t>A21D101D18</t>
  </si>
  <si>
    <t>A21D101D19</t>
  </si>
  <si>
    <t>A21D101D01</t>
  </si>
  <si>
    <t>A21D101D02</t>
  </si>
  <si>
    <t>APP20D101D21</t>
  </si>
  <si>
    <t>A21D101D03</t>
  </si>
  <si>
    <t>A21D101D20</t>
  </si>
  <si>
    <t>A21D101D07</t>
  </si>
  <si>
    <t>A21D101D08</t>
  </si>
  <si>
    <t>A21D101D09</t>
  </si>
  <si>
    <t>A21D101D10</t>
  </si>
  <si>
    <t>A21D101D11</t>
  </si>
  <si>
    <t>A21D101D12</t>
  </si>
  <si>
    <t>CPI linked instrument 102</t>
  </si>
  <si>
    <t>4B.705</t>
  </si>
  <si>
    <t>A21D102D13</t>
  </si>
  <si>
    <t>A21D102D14</t>
  </si>
  <si>
    <t>A21D102D15</t>
  </si>
  <si>
    <t>A21D102D16</t>
  </si>
  <si>
    <t>A21D102D17</t>
  </si>
  <si>
    <t>A21D102D18</t>
  </si>
  <si>
    <t>A21D102D19</t>
  </si>
  <si>
    <t>A21D102D01</t>
  </si>
  <si>
    <t>A21D102D02</t>
  </si>
  <si>
    <t>APP20D102D21</t>
  </si>
  <si>
    <t>A21D102D03</t>
  </si>
  <si>
    <t>A21D102D20</t>
  </si>
  <si>
    <t>A21D102D07</t>
  </si>
  <si>
    <t>A21D102D08</t>
  </si>
  <si>
    <t>A21D102D09</t>
  </si>
  <si>
    <t>A21D102D10</t>
  </si>
  <si>
    <t>A21D102D11</t>
  </si>
  <si>
    <t>A21D102D12</t>
  </si>
  <si>
    <t>CPI linked instrument 103</t>
  </si>
  <si>
    <t>4B.706</t>
  </si>
  <si>
    <t>A21D103D13</t>
  </si>
  <si>
    <t>A21D103D14</t>
  </si>
  <si>
    <t>A21D103D15</t>
  </si>
  <si>
    <t>A21D103D16</t>
  </si>
  <si>
    <t>A21D103D17</t>
  </si>
  <si>
    <t>A21D103D18</t>
  </si>
  <si>
    <t>A21D103D19</t>
  </si>
  <si>
    <t>A21D103D01</t>
  </si>
  <si>
    <t>A21D103D02</t>
  </si>
  <si>
    <t>APP20D103D21</t>
  </si>
  <si>
    <t>A21D103D03</t>
  </si>
  <si>
    <t>A21D103D20</t>
  </si>
  <si>
    <t>A21D103D07</t>
  </si>
  <si>
    <t>A21D103D08</t>
  </si>
  <si>
    <t>A21D103D09</t>
  </si>
  <si>
    <t>A21D103D10</t>
  </si>
  <si>
    <t>A21D103D11</t>
  </si>
  <si>
    <t>A21D103D12</t>
  </si>
  <si>
    <t>CPI linked instrument 104</t>
  </si>
  <si>
    <t>4B.707</t>
  </si>
  <si>
    <t>A21D104D13</t>
  </si>
  <si>
    <t>A21D104D14</t>
  </si>
  <si>
    <t>A21D104D15</t>
  </si>
  <si>
    <t>A21D104D16</t>
  </si>
  <si>
    <t>A21D104D17</t>
  </si>
  <si>
    <t>A21D104D18</t>
  </si>
  <si>
    <t>A21D104D19</t>
  </si>
  <si>
    <t>A21D104D01</t>
  </si>
  <si>
    <t>A21D104D02</t>
  </si>
  <si>
    <t>APP20D104D21</t>
  </si>
  <si>
    <t>A21D104D03</t>
  </si>
  <si>
    <t>A21D104D20</t>
  </si>
  <si>
    <t>A21D104D07</t>
  </si>
  <si>
    <t>A21D104D08</t>
  </si>
  <si>
    <t>A21D104D09</t>
  </si>
  <si>
    <t>A21D104D10</t>
  </si>
  <si>
    <t>A21D104D11</t>
  </si>
  <si>
    <t>A21D104D12</t>
  </si>
  <si>
    <t>CPI linked instrument 105</t>
  </si>
  <si>
    <t>4B.708</t>
  </si>
  <si>
    <t>A21D105D13</t>
  </si>
  <si>
    <t>A21D105D14</t>
  </si>
  <si>
    <t>A21D105D15</t>
  </si>
  <si>
    <t>A21D105D16</t>
  </si>
  <si>
    <t>A21D105D17</t>
  </si>
  <si>
    <t>A21D105D18</t>
  </si>
  <si>
    <t>A21D105D19</t>
  </si>
  <si>
    <t>A21D105D01</t>
  </si>
  <si>
    <t>A21D105D02</t>
  </si>
  <si>
    <t>APP20D105D21</t>
  </si>
  <si>
    <t>A21D105D03</t>
  </si>
  <si>
    <t>A21D105D20</t>
  </si>
  <si>
    <t>A21D105D07</t>
  </si>
  <si>
    <t>A21D105D08</t>
  </si>
  <si>
    <t>A21D105D09</t>
  </si>
  <si>
    <t>A21D105D10</t>
  </si>
  <si>
    <t>A21D105D11</t>
  </si>
  <si>
    <t>A21D105D12</t>
  </si>
  <si>
    <t>CPI linked instrument 106</t>
  </si>
  <si>
    <t>4B.709</t>
  </si>
  <si>
    <t>A21D106D13</t>
  </si>
  <si>
    <t>A21D106D14</t>
  </si>
  <si>
    <t>A21D106D15</t>
  </si>
  <si>
    <t>A21D106D16</t>
  </si>
  <si>
    <t>A21D106D17</t>
  </si>
  <si>
    <t>A21D106D18</t>
  </si>
  <si>
    <t>A21D106D19</t>
  </si>
  <si>
    <t>A21D106D01</t>
  </si>
  <si>
    <t>A21D106D02</t>
  </si>
  <si>
    <t>APP20D106D21</t>
  </si>
  <si>
    <t>A21D106D03</t>
  </si>
  <si>
    <t>A21D106D20</t>
  </si>
  <si>
    <t>A21D106D07</t>
  </si>
  <si>
    <t>A21D106D08</t>
  </si>
  <si>
    <t>A21D106D09</t>
  </si>
  <si>
    <t>A21D106D10</t>
  </si>
  <si>
    <t>A21D106D11</t>
  </si>
  <si>
    <t>A21D106D12</t>
  </si>
  <si>
    <t>CPI linked instrument 107</t>
  </si>
  <si>
    <t>4B.710</t>
  </si>
  <si>
    <t>A21D107D13</t>
  </si>
  <si>
    <t>A21D107D14</t>
  </si>
  <si>
    <t>A21D107D15</t>
  </si>
  <si>
    <t>A21D107D16</t>
  </si>
  <si>
    <t>A21D107D17</t>
  </si>
  <si>
    <t>A21D107D18</t>
  </si>
  <si>
    <t>A21D107D19</t>
  </si>
  <si>
    <t>A21D107D01</t>
  </si>
  <si>
    <t>A21D107D02</t>
  </si>
  <si>
    <t>APP20D107D21</t>
  </si>
  <si>
    <t>A21D107D03</t>
  </si>
  <si>
    <t>A21D107D20</t>
  </si>
  <si>
    <t>A21D107D07</t>
  </si>
  <si>
    <t>A21D107D08</t>
  </si>
  <si>
    <t>A21D107D09</t>
  </si>
  <si>
    <t>A21D107D10</t>
  </si>
  <si>
    <t>A21D107D11</t>
  </si>
  <si>
    <t>A21D107D12</t>
  </si>
  <si>
    <t>CPI linked instrument 108</t>
  </si>
  <si>
    <t>4B.711</t>
  </si>
  <si>
    <t>A21D108D13</t>
  </si>
  <si>
    <t>A21D108D14</t>
  </si>
  <si>
    <t>A21D108D15</t>
  </si>
  <si>
    <t>A21D108D16</t>
  </si>
  <si>
    <t>A21D108D17</t>
  </si>
  <si>
    <t>A21D108D18</t>
  </si>
  <si>
    <t>A21D108D19</t>
  </si>
  <si>
    <t>A21D108D01</t>
  </si>
  <si>
    <t>A21D108D02</t>
  </si>
  <si>
    <t>APP20D108D21</t>
  </si>
  <si>
    <t>A21D108D03</t>
  </si>
  <si>
    <t>A21D108D20</t>
  </si>
  <si>
    <t>A21D108D07</t>
  </si>
  <si>
    <t>A21D108D08</t>
  </si>
  <si>
    <t>A21D108D09</t>
  </si>
  <si>
    <t>A21D108D10</t>
  </si>
  <si>
    <t>A21D108D11</t>
  </si>
  <si>
    <t>A21D108D12</t>
  </si>
  <si>
    <t>CPI linked instrument 109</t>
  </si>
  <si>
    <t>4B.712</t>
  </si>
  <si>
    <t>A21D109D13</t>
  </si>
  <si>
    <t>A21D109D14</t>
  </si>
  <si>
    <t>A21D109D15</t>
  </si>
  <si>
    <t>A21D109D16</t>
  </si>
  <si>
    <t>A21D109D17</t>
  </si>
  <si>
    <t>A21D109D18</t>
  </si>
  <si>
    <t>A21D109D19</t>
  </si>
  <si>
    <t>A21D109D01</t>
  </si>
  <si>
    <t>A21D109D02</t>
  </si>
  <si>
    <t>APP20D109D21</t>
  </si>
  <si>
    <t>A21D109D03</t>
  </si>
  <si>
    <t>A21D109D20</t>
  </si>
  <si>
    <t>A21D109D07</t>
  </si>
  <si>
    <t>A21D109D08</t>
  </si>
  <si>
    <t>A21D109D09</t>
  </si>
  <si>
    <t>A21D109D10</t>
  </si>
  <si>
    <t>A21D109D11</t>
  </si>
  <si>
    <t>A21D109D12</t>
  </si>
  <si>
    <t>CPI linked instrument 110</t>
  </si>
  <si>
    <t>4B.713</t>
  </si>
  <si>
    <t>A21D110D13</t>
  </si>
  <si>
    <t>A21D110D14</t>
  </si>
  <si>
    <t>A21D110D15</t>
  </si>
  <si>
    <t>A21D110D16</t>
  </si>
  <si>
    <t>A21D110D17</t>
  </si>
  <si>
    <t>A21D110D18</t>
  </si>
  <si>
    <t>A21D110D19</t>
  </si>
  <si>
    <t>A21D110D01</t>
  </si>
  <si>
    <t>A21D110D02</t>
  </si>
  <si>
    <t>APP20D110D21</t>
  </si>
  <si>
    <t>A21D110D03</t>
  </si>
  <si>
    <t>A21D110D20</t>
  </si>
  <si>
    <t>A21D110D07</t>
  </si>
  <si>
    <t>A21D110D08</t>
  </si>
  <si>
    <t>A21D110D09</t>
  </si>
  <si>
    <t>A21D110D10</t>
  </si>
  <si>
    <t>A21D110D11</t>
  </si>
  <si>
    <t>A21D110D12</t>
  </si>
  <si>
    <t>CPI linked instrument 111</t>
  </si>
  <si>
    <t>4B.714</t>
  </si>
  <si>
    <t>A21D111D13</t>
  </si>
  <si>
    <t>A21D111D14</t>
  </si>
  <si>
    <t>A21D111D15</t>
  </si>
  <si>
    <t>A21D111D16</t>
  </si>
  <si>
    <t>A21D111D17</t>
  </si>
  <si>
    <t>A21D111D18</t>
  </si>
  <si>
    <t>A21D111D19</t>
  </si>
  <si>
    <t>A21D111D01</t>
  </si>
  <si>
    <t>A21D111D02</t>
  </si>
  <si>
    <t>APP20D111D21</t>
  </si>
  <si>
    <t>A21D111D03</t>
  </si>
  <si>
    <t>A21D111D20</t>
  </si>
  <si>
    <t>A21D111D07</t>
  </si>
  <si>
    <t>A21D111D08</t>
  </si>
  <si>
    <t>A21D111D09</t>
  </si>
  <si>
    <t>A21D111D10</t>
  </si>
  <si>
    <t>A21D111D11</t>
  </si>
  <si>
    <t>A21D111D12</t>
  </si>
  <si>
    <t>CPI linked instrument 112</t>
  </si>
  <si>
    <t>4B.715</t>
  </si>
  <si>
    <t>A21D112D13</t>
  </si>
  <si>
    <t>A21D112D14</t>
  </si>
  <si>
    <t>A21D112D15</t>
  </si>
  <si>
    <t>A21D112D16</t>
  </si>
  <si>
    <t>A21D112D17</t>
  </si>
  <si>
    <t>A21D112D18</t>
  </si>
  <si>
    <t>A21D112D19</t>
  </si>
  <si>
    <t>A21D112D01</t>
  </si>
  <si>
    <t>A21D112D02</t>
  </si>
  <si>
    <t>APP20D112D21</t>
  </si>
  <si>
    <t>A21D112D03</t>
  </si>
  <si>
    <t>A21D112D20</t>
  </si>
  <si>
    <t>A21D112D07</t>
  </si>
  <si>
    <t>A21D112D08</t>
  </si>
  <si>
    <t>A21D112D09</t>
  </si>
  <si>
    <t>A21D112D10</t>
  </si>
  <si>
    <t>A21D112D11</t>
  </si>
  <si>
    <t>A21D112D12</t>
  </si>
  <si>
    <t>CPI linked instrument 113</t>
  </si>
  <si>
    <t>4B.716</t>
  </si>
  <si>
    <t>A21D113D13</t>
  </si>
  <si>
    <t>A21D113D14</t>
  </si>
  <si>
    <t>A21D113D15</t>
  </si>
  <si>
    <t>A21D113D16</t>
  </si>
  <si>
    <t>A21D113D17</t>
  </si>
  <si>
    <t>A21D113D18</t>
  </si>
  <si>
    <t>A21D113D19</t>
  </si>
  <si>
    <t>A21D113D01</t>
  </si>
  <si>
    <t>A21D113D02</t>
  </si>
  <si>
    <t>APP20D113D21</t>
  </si>
  <si>
    <t>A21D113D03</t>
  </si>
  <si>
    <t>A21D113D20</t>
  </si>
  <si>
    <t>A21D113D07</t>
  </si>
  <si>
    <t>A21D113D08</t>
  </si>
  <si>
    <t>A21D113D09</t>
  </si>
  <si>
    <t>A21D113D10</t>
  </si>
  <si>
    <t>A21D113D11</t>
  </si>
  <si>
    <t>A21D113D12</t>
  </si>
  <si>
    <t>CPI linked instrument 114</t>
  </si>
  <si>
    <t>4B.717</t>
  </si>
  <si>
    <t>A21D114D13</t>
  </si>
  <si>
    <t>A21D114D14</t>
  </si>
  <si>
    <t>A21D114D15</t>
  </si>
  <si>
    <t>A21D114D16</t>
  </si>
  <si>
    <t>A21D114D17</t>
  </si>
  <si>
    <t>A21D114D18</t>
  </si>
  <si>
    <t>A21D114D19</t>
  </si>
  <si>
    <t>A21D114D01</t>
  </si>
  <si>
    <t>A21D114D02</t>
  </si>
  <si>
    <t>APP20D114D21</t>
  </si>
  <si>
    <t>A21D114D03</t>
  </si>
  <si>
    <t>A21D114D20</t>
  </si>
  <si>
    <t>A21D114D07</t>
  </si>
  <si>
    <t>A21D114D08</t>
  </si>
  <si>
    <t>A21D114D09</t>
  </si>
  <si>
    <t>A21D114D10</t>
  </si>
  <si>
    <t>A21D114D11</t>
  </si>
  <si>
    <t>A21D114D12</t>
  </si>
  <si>
    <t>CPI linked instrument 115</t>
  </si>
  <si>
    <t>4B.718</t>
  </si>
  <si>
    <t>A21D115D13</t>
  </si>
  <si>
    <t>A21D115D14</t>
  </si>
  <si>
    <t>A21D115D15</t>
  </si>
  <si>
    <t>A21D115D16</t>
  </si>
  <si>
    <t>A21D115D17</t>
  </si>
  <si>
    <t>A21D115D18</t>
  </si>
  <si>
    <t>A21D115D19</t>
  </si>
  <si>
    <t>A21D115D01</t>
  </si>
  <si>
    <t>A21D115D02</t>
  </si>
  <si>
    <t>APP20D115D21</t>
  </si>
  <si>
    <t>A21D115D03</t>
  </si>
  <si>
    <t>A21D115D20</t>
  </si>
  <si>
    <t>A21D115D07</t>
  </si>
  <si>
    <t>A21D115D08</t>
  </si>
  <si>
    <t>A21D115D09</t>
  </si>
  <si>
    <t>A21D115D10</t>
  </si>
  <si>
    <t>A21D115D11</t>
  </si>
  <si>
    <t>A21D115D12</t>
  </si>
  <si>
    <t>CPI linked instrument 116</t>
  </si>
  <si>
    <t>4B.719</t>
  </si>
  <si>
    <t>A21D116D13</t>
  </si>
  <si>
    <t>A21D116D14</t>
  </si>
  <si>
    <t>A21D116D15</t>
  </si>
  <si>
    <t>A21D116D16</t>
  </si>
  <si>
    <t>A21D116D17</t>
  </si>
  <si>
    <t>A21D116D18</t>
  </si>
  <si>
    <t>A21D116D19</t>
  </si>
  <si>
    <t>A21D116D01</t>
  </si>
  <si>
    <t>A21D116D02</t>
  </si>
  <si>
    <t>APP20D116D21</t>
  </si>
  <si>
    <t>A21D116D03</t>
  </si>
  <si>
    <t>A21D116D20</t>
  </si>
  <si>
    <t>A21D116D07</t>
  </si>
  <si>
    <t>A21D116D08</t>
  </si>
  <si>
    <t>A21D116D09</t>
  </si>
  <si>
    <t>A21D116D10</t>
  </si>
  <si>
    <t>A21D116D11</t>
  </si>
  <si>
    <t>A21D116D12</t>
  </si>
  <si>
    <t>CPI linked instrument 117</t>
  </si>
  <si>
    <t>4B.720</t>
  </si>
  <si>
    <t>A21D117D13</t>
  </si>
  <si>
    <t>A21D117D14</t>
  </si>
  <si>
    <t>A21D117D15</t>
  </si>
  <si>
    <t>A21D117D16</t>
  </si>
  <si>
    <t>A21D117D17</t>
  </si>
  <si>
    <t>A21D117D18</t>
  </si>
  <si>
    <t>A21D117D19</t>
  </si>
  <si>
    <t>A21D117D01</t>
  </si>
  <si>
    <t>A21D117D02</t>
  </si>
  <si>
    <t>APP20D117D21</t>
  </si>
  <si>
    <t>A21D117D03</t>
  </si>
  <si>
    <t>A21D117D20</t>
  </si>
  <si>
    <t>A21D117D07</t>
  </si>
  <si>
    <t>A21D117D08</t>
  </si>
  <si>
    <t>A21D117D09</t>
  </si>
  <si>
    <t>A21D117D10</t>
  </si>
  <si>
    <t>A21D117D11</t>
  </si>
  <si>
    <t>A21D117D12</t>
  </si>
  <si>
    <t>CPI linked instrument 118</t>
  </si>
  <si>
    <t>4B.721</t>
  </si>
  <si>
    <t>A21D118D13</t>
  </si>
  <si>
    <t>A21D118D14</t>
  </si>
  <si>
    <t>A21D118D15</t>
  </si>
  <si>
    <t>A21D118D16</t>
  </si>
  <si>
    <t>A21D118D17</t>
  </si>
  <si>
    <t>A21D118D18</t>
  </si>
  <si>
    <t>A21D118D19</t>
  </si>
  <si>
    <t>A21D118D01</t>
  </si>
  <si>
    <t>A21D118D02</t>
  </si>
  <si>
    <t>APP20D118D21</t>
  </si>
  <si>
    <t>A21D118D03</t>
  </si>
  <si>
    <t>A21D118D20</t>
  </si>
  <si>
    <t>A21D118D07</t>
  </si>
  <si>
    <t>A21D118D08</t>
  </si>
  <si>
    <t>A21D118D09</t>
  </si>
  <si>
    <t>A21D118D10</t>
  </si>
  <si>
    <t>A21D118D11</t>
  </si>
  <si>
    <t>A21D118D12</t>
  </si>
  <si>
    <t>CPI linked instrument 119</t>
  </si>
  <si>
    <t>4B.722</t>
  </si>
  <si>
    <t>A21D119D13</t>
  </si>
  <si>
    <t>A21D119D14</t>
  </si>
  <si>
    <t>A21D119D15</t>
  </si>
  <si>
    <t>A21D119D16</t>
  </si>
  <si>
    <t>A21D119D17</t>
  </si>
  <si>
    <t>A21D119D18</t>
  </si>
  <si>
    <t>A21D119D19</t>
  </si>
  <si>
    <t>A21D119D01</t>
  </si>
  <si>
    <t>A21D119D02</t>
  </si>
  <si>
    <t>APP20D119D21</t>
  </si>
  <si>
    <t>A21D119D03</t>
  </si>
  <si>
    <t>A21D119D20</t>
  </si>
  <si>
    <t>A21D119D07</t>
  </si>
  <si>
    <t>A21D119D08</t>
  </si>
  <si>
    <t>A21D119D09</t>
  </si>
  <si>
    <t>A21D119D10</t>
  </si>
  <si>
    <t>A21D119D11</t>
  </si>
  <si>
    <t>A21D119D12</t>
  </si>
  <si>
    <t>CPI linked instrument 120</t>
  </si>
  <si>
    <t>4B.723</t>
  </si>
  <si>
    <t>A21D120D13</t>
  </si>
  <si>
    <t>A21D120D14</t>
  </si>
  <si>
    <t>A21D120D15</t>
  </si>
  <si>
    <t>A21D120D16</t>
  </si>
  <si>
    <t>A21D120D17</t>
  </si>
  <si>
    <t>A21D120D18</t>
  </si>
  <si>
    <t>A21D120D19</t>
  </si>
  <si>
    <t>A21D120D01</t>
  </si>
  <si>
    <t>A21D120D02</t>
  </si>
  <si>
    <t>APP20D120D21</t>
  </si>
  <si>
    <t>A21D120D03</t>
  </si>
  <si>
    <t>A21D120D20</t>
  </si>
  <si>
    <t>A21D120D07</t>
  </si>
  <si>
    <t>A21D120D08</t>
  </si>
  <si>
    <t>A21D120D09</t>
  </si>
  <si>
    <t>A21D120D10</t>
  </si>
  <si>
    <t>A21D120D11</t>
  </si>
  <si>
    <t>A21D120D12</t>
  </si>
  <si>
    <t>CPI linked instrument 121</t>
  </si>
  <si>
    <t>4B.724</t>
  </si>
  <si>
    <t>A21D121D13</t>
  </si>
  <si>
    <t>A21D121D14</t>
  </si>
  <si>
    <t>A21D121D15</t>
  </si>
  <si>
    <t>A21D121D16</t>
  </si>
  <si>
    <t>A21D121D17</t>
  </si>
  <si>
    <t>A21D121D18</t>
  </si>
  <si>
    <t>A21D121D19</t>
  </si>
  <si>
    <t>A21D121D01</t>
  </si>
  <si>
    <t>A21D121D02</t>
  </si>
  <si>
    <t>APP20D121D21</t>
  </si>
  <si>
    <t>A21D121D03</t>
  </si>
  <si>
    <t>A21D121D20</t>
  </si>
  <si>
    <t>A21D121D07</t>
  </si>
  <si>
    <t>A21D121D08</t>
  </si>
  <si>
    <t>A21D121D09</t>
  </si>
  <si>
    <t>A21D121D10</t>
  </si>
  <si>
    <t>A21D121D11</t>
  </si>
  <si>
    <t>A21D121D12</t>
  </si>
  <si>
    <t>CPI linked instrument 122</t>
  </si>
  <si>
    <t>4B.725</t>
  </si>
  <si>
    <t>A21D122D13</t>
  </si>
  <si>
    <t>A21D122D14</t>
  </si>
  <si>
    <t>A21D122D15</t>
  </si>
  <si>
    <t>A21D122D16</t>
  </si>
  <si>
    <t>A21D122D17</t>
  </si>
  <si>
    <t>A21D122D18</t>
  </si>
  <si>
    <t>A21D122D19</t>
  </si>
  <si>
    <t>A21D122D01</t>
  </si>
  <si>
    <t>A21D122D02</t>
  </si>
  <si>
    <t>APP20D122D21</t>
  </si>
  <si>
    <t>A21D122D03</t>
  </si>
  <si>
    <t>A21D122D20</t>
  </si>
  <si>
    <t>A21D122D07</t>
  </si>
  <si>
    <t>A21D122D08</t>
  </si>
  <si>
    <t>A21D122D09</t>
  </si>
  <si>
    <t>A21D122D10</t>
  </si>
  <si>
    <t>A21D122D11</t>
  </si>
  <si>
    <t>A21D122D12</t>
  </si>
  <si>
    <t>CPI linked instrument 123</t>
  </si>
  <si>
    <t>4B.726</t>
  </si>
  <si>
    <t>A21D123D13</t>
  </si>
  <si>
    <t>A21D123D14</t>
  </si>
  <si>
    <t>A21D123D15</t>
  </si>
  <si>
    <t>A21D123D16</t>
  </si>
  <si>
    <t>A21D123D17</t>
  </si>
  <si>
    <t>A21D123D18</t>
  </si>
  <si>
    <t>A21D123D19</t>
  </si>
  <si>
    <t>A21D123D01</t>
  </si>
  <si>
    <t>A21D123D02</t>
  </si>
  <si>
    <t>APP20D123D21</t>
  </si>
  <si>
    <t>A21D123D03</t>
  </si>
  <si>
    <t>A21D123D20</t>
  </si>
  <si>
    <t>A21D123D07</t>
  </si>
  <si>
    <t>A21D123D08</t>
  </si>
  <si>
    <t>A21D123D09</t>
  </si>
  <si>
    <t>A21D123D10</t>
  </si>
  <si>
    <t>A21D123D11</t>
  </si>
  <si>
    <t>A21D123D12</t>
  </si>
  <si>
    <t>CPI linked instrument 124</t>
  </si>
  <si>
    <t>4B.727</t>
  </si>
  <si>
    <t>A21D124D13</t>
  </si>
  <si>
    <t>A21D124D14</t>
  </si>
  <si>
    <t>A21D124D15</t>
  </si>
  <si>
    <t>A21D124D16</t>
  </si>
  <si>
    <t>A21D124D17</t>
  </si>
  <si>
    <t>A21D124D18</t>
  </si>
  <si>
    <t>A21D124D19</t>
  </si>
  <si>
    <t>A21D124D01</t>
  </si>
  <si>
    <t>A21D124D02</t>
  </si>
  <si>
    <t>APP20D124D21</t>
  </si>
  <si>
    <t>A21D124D03</t>
  </si>
  <si>
    <t>A21D124D20</t>
  </si>
  <si>
    <t>A21D124D07</t>
  </si>
  <si>
    <t>A21D124D08</t>
  </si>
  <si>
    <t>A21D124D09</t>
  </si>
  <si>
    <t>A21D124D10</t>
  </si>
  <si>
    <t>A21D124D11</t>
  </si>
  <si>
    <t>A21D124D12</t>
  </si>
  <si>
    <t>CPI linked instrument 125</t>
  </si>
  <si>
    <t>4B.728</t>
  </si>
  <si>
    <t>A21D125D13</t>
  </si>
  <si>
    <t>A21D125D14</t>
  </si>
  <si>
    <t>A21D125D15</t>
  </si>
  <si>
    <t>A21D125D16</t>
  </si>
  <si>
    <t>A21D125D17</t>
  </si>
  <si>
    <t>A21D125D18</t>
  </si>
  <si>
    <t>A21D125D19</t>
  </si>
  <si>
    <t>A21D125D01</t>
  </si>
  <si>
    <t>A21D125D02</t>
  </si>
  <si>
    <t>APP20D125D21</t>
  </si>
  <si>
    <t>A21D125D03</t>
  </si>
  <si>
    <t>A21D125D20</t>
  </si>
  <si>
    <t>A21D125D07</t>
  </si>
  <si>
    <t>A21D125D08</t>
  </si>
  <si>
    <t>A21D125D09</t>
  </si>
  <si>
    <t>A21D125D10</t>
  </si>
  <si>
    <t>A21D125D11</t>
  </si>
  <si>
    <t>A21D125D12</t>
  </si>
  <si>
    <t>CPI linked instrument 126</t>
  </si>
  <si>
    <t>4B.729</t>
  </si>
  <si>
    <t>A21D126D13</t>
  </si>
  <si>
    <t>A21D126D14</t>
  </si>
  <si>
    <t>A21D126D15</t>
  </si>
  <si>
    <t>A21D126D16</t>
  </si>
  <si>
    <t>A21D126D17</t>
  </si>
  <si>
    <t>A21D126D18</t>
  </si>
  <si>
    <t>A21D126D19</t>
  </si>
  <si>
    <t>A21D126D01</t>
  </si>
  <si>
    <t>A21D126D02</t>
  </si>
  <si>
    <t>APP20D126D21</t>
  </si>
  <si>
    <t>A21D126D03</t>
  </si>
  <si>
    <t>A21D126D20</t>
  </si>
  <si>
    <t>A21D126D07</t>
  </si>
  <si>
    <t>A21D126D08</t>
  </si>
  <si>
    <t>A21D126D09</t>
  </si>
  <si>
    <t>A21D126D10</t>
  </si>
  <si>
    <t>A21D126D11</t>
  </si>
  <si>
    <t>A21D126D12</t>
  </si>
  <si>
    <t>CPI linked instrument 127</t>
  </si>
  <si>
    <t>4B.730</t>
  </si>
  <si>
    <t>A21D127D13</t>
  </si>
  <si>
    <t>A21D127D14</t>
  </si>
  <si>
    <t>A21D127D15</t>
  </si>
  <si>
    <t>A21D127D16</t>
  </si>
  <si>
    <t>A21D127D17</t>
  </si>
  <si>
    <t>A21D127D18</t>
  </si>
  <si>
    <t>A21D127D19</t>
  </si>
  <si>
    <t>A21D127D01</t>
  </si>
  <si>
    <t>A21D127D02</t>
  </si>
  <si>
    <t>APP20D127D21</t>
  </si>
  <si>
    <t>A21D127D03</t>
  </si>
  <si>
    <t>A21D127D20</t>
  </si>
  <si>
    <t>A21D127D07</t>
  </si>
  <si>
    <t>A21D127D08</t>
  </si>
  <si>
    <t>A21D127D09</t>
  </si>
  <si>
    <t>A21D127D10</t>
  </si>
  <si>
    <t>A21D127D11</t>
  </si>
  <si>
    <t>A21D127D12</t>
  </si>
  <si>
    <t>CPI linked instrument 128</t>
  </si>
  <si>
    <t>4B.731</t>
  </si>
  <si>
    <t>A21D128D13</t>
  </si>
  <si>
    <t>A21D128D14</t>
  </si>
  <si>
    <t>A21D128D15</t>
  </si>
  <si>
    <t>A21D128D16</t>
  </si>
  <si>
    <t>A21D128D17</t>
  </si>
  <si>
    <t>A21D128D18</t>
  </si>
  <si>
    <t>A21D128D19</t>
  </si>
  <si>
    <t>A21D128D01</t>
  </si>
  <si>
    <t>A21D128D02</t>
  </si>
  <si>
    <t>APP20D128D21</t>
  </si>
  <si>
    <t>A21D128D03</t>
  </si>
  <si>
    <t>A21D128D20</t>
  </si>
  <si>
    <t>A21D128D07</t>
  </si>
  <si>
    <t>A21D128D08</t>
  </si>
  <si>
    <t>A21D128D09</t>
  </si>
  <si>
    <t>A21D128D10</t>
  </si>
  <si>
    <t>A21D128D11</t>
  </si>
  <si>
    <t>A21D128D12</t>
  </si>
  <si>
    <t>CPI linked instrument 129</t>
  </si>
  <si>
    <t>4B.732</t>
  </si>
  <si>
    <t>A21D129D13</t>
  </si>
  <si>
    <t>A21D129D14</t>
  </si>
  <si>
    <t>A21D129D15</t>
  </si>
  <si>
    <t>A21D129D16</t>
  </si>
  <si>
    <t>A21D129D17</t>
  </si>
  <si>
    <t>A21D129D18</t>
  </si>
  <si>
    <t>A21D129D19</t>
  </si>
  <si>
    <t>A21D129D01</t>
  </si>
  <si>
    <t>A21D129D02</t>
  </si>
  <si>
    <t>APP20D129D21</t>
  </si>
  <si>
    <t>A21D129D03</t>
  </si>
  <si>
    <t>A21D129D20</t>
  </si>
  <si>
    <t>A21D129D07</t>
  </si>
  <si>
    <t>A21D129D08</t>
  </si>
  <si>
    <t>A21D129D09</t>
  </si>
  <si>
    <t>A21D129D10</t>
  </si>
  <si>
    <t>A21D129D11</t>
  </si>
  <si>
    <t>A21D129D12</t>
  </si>
  <si>
    <t>CPI linked instrument 130</t>
  </si>
  <si>
    <t>4B.733</t>
  </si>
  <si>
    <t>A21D130D13</t>
  </si>
  <si>
    <t>A21D130D14</t>
  </si>
  <si>
    <t>A21D130D15</t>
  </si>
  <si>
    <t>A21D130D16</t>
  </si>
  <si>
    <t>A21D130D17</t>
  </si>
  <si>
    <t>A21D130D18</t>
  </si>
  <si>
    <t>A21D130D19</t>
  </si>
  <si>
    <t>A21D130D01</t>
  </si>
  <si>
    <t>A21D130D02</t>
  </si>
  <si>
    <t>APP20D130D21</t>
  </si>
  <si>
    <t>A21D130D03</t>
  </si>
  <si>
    <t>A21D130D20</t>
  </si>
  <si>
    <t>A21D130D07</t>
  </si>
  <si>
    <t>A21D130D08</t>
  </si>
  <si>
    <t>A21D130D09</t>
  </si>
  <si>
    <t>A21D130D10</t>
  </si>
  <si>
    <t>A21D130D11</t>
  </si>
  <si>
    <t>A21D130D12</t>
  </si>
  <si>
    <t>CPI linked instrument 131</t>
  </si>
  <si>
    <t>4B.734</t>
  </si>
  <si>
    <t>A21D131D13</t>
  </si>
  <si>
    <t>A21D131D14</t>
  </si>
  <si>
    <t>A21D131D15</t>
  </si>
  <si>
    <t>A21D131D16</t>
  </si>
  <si>
    <t>A21D131D17</t>
  </si>
  <si>
    <t>A21D131D18</t>
  </si>
  <si>
    <t>A21D131D19</t>
  </si>
  <si>
    <t>A21D131D01</t>
  </si>
  <si>
    <t>A21D131D02</t>
  </si>
  <si>
    <t>APP20D131D21</t>
  </si>
  <si>
    <t>A21D131D03</t>
  </si>
  <si>
    <t>A21D131D20</t>
  </si>
  <si>
    <t>A21D131D07</t>
  </si>
  <si>
    <t>A21D131D08</t>
  </si>
  <si>
    <t>A21D131D09</t>
  </si>
  <si>
    <t>A21D131D10</t>
  </si>
  <si>
    <t>A21D131D11</t>
  </si>
  <si>
    <t>A21D131D12</t>
  </si>
  <si>
    <t>CPI linked instrument 132</t>
  </si>
  <si>
    <t>4B.735</t>
  </si>
  <si>
    <t>A21D132D13</t>
  </si>
  <si>
    <t>A21D132D14</t>
  </si>
  <si>
    <t>A21D132D15</t>
  </si>
  <si>
    <t>A21D132D16</t>
  </si>
  <si>
    <t>A21D132D17</t>
  </si>
  <si>
    <t>A21D132D18</t>
  </si>
  <si>
    <t>A21D132D19</t>
  </si>
  <si>
    <t>A21D132D01</t>
  </si>
  <si>
    <t>A21D132D02</t>
  </si>
  <si>
    <t>APP20D132D21</t>
  </si>
  <si>
    <t>A21D132D03</t>
  </si>
  <si>
    <t>A21D132D20</t>
  </si>
  <si>
    <t>A21D132D07</t>
  </si>
  <si>
    <t>A21D132D08</t>
  </si>
  <si>
    <t>A21D132D09</t>
  </si>
  <si>
    <t>A21D132D10</t>
  </si>
  <si>
    <t>A21D132D11</t>
  </si>
  <si>
    <t>A21D132D12</t>
  </si>
  <si>
    <t>CPI linked instrument 133</t>
  </si>
  <si>
    <t>4B.736</t>
  </si>
  <si>
    <t>A21D133D13</t>
  </si>
  <si>
    <t>A21D133D14</t>
  </si>
  <si>
    <t>A21D133D15</t>
  </si>
  <si>
    <t>A21D133D16</t>
  </si>
  <si>
    <t>A21D133D17</t>
  </si>
  <si>
    <t>A21D133D18</t>
  </si>
  <si>
    <t>A21D133D19</t>
  </si>
  <si>
    <t>A21D133D01</t>
  </si>
  <si>
    <t>A21D133D02</t>
  </si>
  <si>
    <t>APP20D133D21</t>
  </si>
  <si>
    <t>A21D133D03</t>
  </si>
  <si>
    <t>A21D133D20</t>
  </si>
  <si>
    <t>A21D133D07</t>
  </si>
  <si>
    <t>A21D133D08</t>
  </si>
  <si>
    <t>A21D133D09</t>
  </si>
  <si>
    <t>A21D133D10</t>
  </si>
  <si>
    <t>A21D133D11</t>
  </si>
  <si>
    <t>A21D133D12</t>
  </si>
  <si>
    <t>CPI linked instrument 134</t>
  </si>
  <si>
    <t>4B.737</t>
  </si>
  <si>
    <t>A21D134D13</t>
  </si>
  <si>
    <t>A21D134D14</t>
  </si>
  <si>
    <t>A21D134D15</t>
  </si>
  <si>
    <t>A21D134D16</t>
  </si>
  <si>
    <t>A21D134D17</t>
  </si>
  <si>
    <t>A21D134D18</t>
  </si>
  <si>
    <t>A21D134D19</t>
  </si>
  <si>
    <t>A21D134D01</t>
  </si>
  <si>
    <t>A21D134D02</t>
  </si>
  <si>
    <t>APP20D134D21</t>
  </si>
  <si>
    <t>A21D134D03</t>
  </si>
  <si>
    <t>A21D134D20</t>
  </si>
  <si>
    <t>A21D134D07</t>
  </si>
  <si>
    <t>A21D134D08</t>
  </si>
  <si>
    <t>A21D134D09</t>
  </si>
  <si>
    <t>A21D134D10</t>
  </si>
  <si>
    <t>A21D134D11</t>
  </si>
  <si>
    <t>A21D134D12</t>
  </si>
  <si>
    <t>CPI linked instrument 135</t>
  </si>
  <si>
    <t>4B.738</t>
  </si>
  <si>
    <t>A21D135D13</t>
  </si>
  <si>
    <t>A21D135D14</t>
  </si>
  <si>
    <t>A21D135D15</t>
  </si>
  <si>
    <t>A21D135D16</t>
  </si>
  <si>
    <t>A21D135D17</t>
  </si>
  <si>
    <t>A21D135D18</t>
  </si>
  <si>
    <t>A21D135D19</t>
  </si>
  <si>
    <t>A21D135D01</t>
  </si>
  <si>
    <t>A21D135D02</t>
  </si>
  <si>
    <t>APP20D135D21</t>
  </si>
  <si>
    <t>A21D135D03</t>
  </si>
  <si>
    <t>A21D135D20</t>
  </si>
  <si>
    <t>A21D135D07</t>
  </si>
  <si>
    <t>A21D135D08</t>
  </si>
  <si>
    <t>A21D135D09</t>
  </si>
  <si>
    <t>A21D135D10</t>
  </si>
  <si>
    <t>A21D135D11</t>
  </si>
  <si>
    <t>A21D135D12</t>
  </si>
  <si>
    <t>CPI linked instrument 136</t>
  </si>
  <si>
    <t>4B.739</t>
  </si>
  <si>
    <t>A21D136D13</t>
  </si>
  <si>
    <t>A21D136D14</t>
  </si>
  <si>
    <t>A21D136D15</t>
  </si>
  <si>
    <t>A21D136D16</t>
  </si>
  <si>
    <t>A21D136D17</t>
  </si>
  <si>
    <t>A21D136D18</t>
  </si>
  <si>
    <t>A21D136D19</t>
  </si>
  <si>
    <t>A21D136D01</t>
  </si>
  <si>
    <t>A21D136D02</t>
  </si>
  <si>
    <t>APP20D136D21</t>
  </si>
  <si>
    <t>A21D136D03</t>
  </si>
  <si>
    <t>A21D136D20</t>
  </si>
  <si>
    <t>A21D136D07</t>
  </si>
  <si>
    <t>A21D136D08</t>
  </si>
  <si>
    <t>A21D136D09</t>
  </si>
  <si>
    <t>A21D136D10</t>
  </si>
  <si>
    <t>A21D136D11</t>
  </si>
  <si>
    <t>A21D136D12</t>
  </si>
  <si>
    <t>CPI linked instrument 137</t>
  </si>
  <si>
    <t>4B.740</t>
  </si>
  <si>
    <t>A21D137D13</t>
  </si>
  <si>
    <t>A21D137D14</t>
  </si>
  <si>
    <t>A21D137D15</t>
  </si>
  <si>
    <t>A21D137D16</t>
  </si>
  <si>
    <t>A21D137D17</t>
  </si>
  <si>
    <t>A21D137D18</t>
  </si>
  <si>
    <t>A21D137D19</t>
  </si>
  <si>
    <t>A21D137D01</t>
  </si>
  <si>
    <t>A21D137D02</t>
  </si>
  <si>
    <t>APP20D137D21</t>
  </si>
  <si>
    <t>A21D137D03</t>
  </si>
  <si>
    <t>A21D137D20</t>
  </si>
  <si>
    <t>A21D137D07</t>
  </si>
  <si>
    <t>A21D137D08</t>
  </si>
  <si>
    <t>A21D137D09</t>
  </si>
  <si>
    <t>A21D137D10</t>
  </si>
  <si>
    <t>A21D137D11</t>
  </si>
  <si>
    <t>A21D137D12</t>
  </si>
  <si>
    <t>CPI linked instrument 138</t>
  </si>
  <si>
    <t>4B.741</t>
  </si>
  <si>
    <t>A21D138D13</t>
  </si>
  <si>
    <t>A21D138D14</t>
  </si>
  <si>
    <t>A21D138D15</t>
  </si>
  <si>
    <t>A21D138D16</t>
  </si>
  <si>
    <t>A21D138D17</t>
  </si>
  <si>
    <t>A21D138D18</t>
  </si>
  <si>
    <t>A21D138D19</t>
  </si>
  <si>
    <t>A21D138D01</t>
  </si>
  <si>
    <t>A21D138D02</t>
  </si>
  <si>
    <t>APP20D138D21</t>
  </si>
  <si>
    <t>A21D138D03</t>
  </si>
  <si>
    <t>A21D138D20</t>
  </si>
  <si>
    <t>A21D138D07</t>
  </si>
  <si>
    <t>A21D138D08</t>
  </si>
  <si>
    <t>A21D138D09</t>
  </si>
  <si>
    <t>A21D138D10</t>
  </si>
  <si>
    <t>A21D138D11</t>
  </si>
  <si>
    <t>A21D138D12</t>
  </si>
  <si>
    <t>CPI linked instrument 139</t>
  </si>
  <si>
    <t>4B.742</t>
  </si>
  <si>
    <t>A21D139D13</t>
  </si>
  <si>
    <t>A21D139D14</t>
  </si>
  <si>
    <t>A21D139D15</t>
  </si>
  <si>
    <t>A21D139D16</t>
  </si>
  <si>
    <t>A21D139D17</t>
  </si>
  <si>
    <t>A21D139D18</t>
  </si>
  <si>
    <t>A21D139D19</t>
  </si>
  <si>
    <t>A21D139D01</t>
  </si>
  <si>
    <t>A21D139D02</t>
  </si>
  <si>
    <t>APP20D139D21</t>
  </si>
  <si>
    <t>A21D139D03</t>
  </si>
  <si>
    <t>A21D139D20</t>
  </si>
  <si>
    <t>A21D139D07</t>
  </si>
  <si>
    <t>A21D139D08</t>
  </si>
  <si>
    <t>A21D139D09</t>
  </si>
  <si>
    <t>A21D139D10</t>
  </si>
  <si>
    <t>A21D139D11</t>
  </si>
  <si>
    <t>A21D139D12</t>
  </si>
  <si>
    <t>CPI linked instrument 140</t>
  </si>
  <si>
    <t>4B.743</t>
  </si>
  <si>
    <t>A21D140D13</t>
  </si>
  <si>
    <t>A21D140D14</t>
  </si>
  <si>
    <t>A21D140D15</t>
  </si>
  <si>
    <t>A21D140D16</t>
  </si>
  <si>
    <t>A21D140D17</t>
  </si>
  <si>
    <t>A21D140D18</t>
  </si>
  <si>
    <t>A21D140D19</t>
  </si>
  <si>
    <t>A21D140D01</t>
  </si>
  <si>
    <t>A21D140D02</t>
  </si>
  <si>
    <t>APP20D140D21</t>
  </si>
  <si>
    <t>A21D140D03</t>
  </si>
  <si>
    <t>A21D140D20</t>
  </si>
  <si>
    <t>A21D140D07</t>
  </si>
  <si>
    <t>A21D140D08</t>
  </si>
  <si>
    <t>A21D140D09</t>
  </si>
  <si>
    <t>A21D140D10</t>
  </si>
  <si>
    <t>A21D140D11</t>
  </si>
  <si>
    <t>A21D140D12</t>
  </si>
  <si>
    <t>CPI linked instrument 141</t>
  </si>
  <si>
    <t>4B.744</t>
  </si>
  <si>
    <t>A21D141D13</t>
  </si>
  <si>
    <t>A21D141D14</t>
  </si>
  <si>
    <t>A21D141D15</t>
  </si>
  <si>
    <t>A21D141D16</t>
  </si>
  <si>
    <t>A21D141D17</t>
  </si>
  <si>
    <t>A21D141D18</t>
  </si>
  <si>
    <t>A21D141D19</t>
  </si>
  <si>
    <t>A21D141D01</t>
  </si>
  <si>
    <t>A21D141D02</t>
  </si>
  <si>
    <t>APP20D141D21</t>
  </si>
  <si>
    <t>A21D141D03</t>
  </si>
  <si>
    <t>A21D141D20</t>
  </si>
  <si>
    <t>A21D141D07</t>
  </si>
  <si>
    <t>A21D141D08</t>
  </si>
  <si>
    <t>A21D141D09</t>
  </si>
  <si>
    <t>A21D141D10</t>
  </si>
  <si>
    <t>A21D141D11</t>
  </si>
  <si>
    <t>A21D141D12</t>
  </si>
  <si>
    <t>CPI linked instrument 142</t>
  </si>
  <si>
    <t>4B.745</t>
  </si>
  <si>
    <t>A21D142D13</t>
  </si>
  <si>
    <t>A21D142D14</t>
  </si>
  <si>
    <t>A21D142D15</t>
  </si>
  <si>
    <t>A21D142D16</t>
  </si>
  <si>
    <t>A21D142D17</t>
  </si>
  <si>
    <t>A21D142D18</t>
  </si>
  <si>
    <t>A21D142D19</t>
  </si>
  <si>
    <t>A21D142D01</t>
  </si>
  <si>
    <t>A21D142D02</t>
  </si>
  <si>
    <t>APP20D142D21</t>
  </si>
  <si>
    <t>A21D142D03</t>
  </si>
  <si>
    <t>A21D142D20</t>
  </si>
  <si>
    <t>A21D142D07</t>
  </si>
  <si>
    <t>A21D142D08</t>
  </si>
  <si>
    <t>A21D142D09</t>
  </si>
  <si>
    <t>A21D142D10</t>
  </si>
  <si>
    <t>A21D142D11</t>
  </si>
  <si>
    <t>A21D142D12</t>
  </si>
  <si>
    <t>CPI linked instrument 143</t>
  </si>
  <si>
    <t>4B.746</t>
  </si>
  <si>
    <t>A21D143D13</t>
  </si>
  <si>
    <t>A21D143D14</t>
  </si>
  <si>
    <t>A21D143D15</t>
  </si>
  <si>
    <t>A21D143D16</t>
  </si>
  <si>
    <t>A21D143D17</t>
  </si>
  <si>
    <t>A21D143D18</t>
  </si>
  <si>
    <t>A21D143D19</t>
  </si>
  <si>
    <t>A21D143D01</t>
  </si>
  <si>
    <t>A21D143D02</t>
  </si>
  <si>
    <t>APP20D143D21</t>
  </si>
  <si>
    <t>A21D143D03</t>
  </si>
  <si>
    <t>A21D143D20</t>
  </si>
  <si>
    <t>A21D143D07</t>
  </si>
  <si>
    <t>A21D143D08</t>
  </si>
  <si>
    <t>A21D143D09</t>
  </si>
  <si>
    <t>A21D143D10</t>
  </si>
  <si>
    <t>A21D143D11</t>
  </si>
  <si>
    <t>A21D143D12</t>
  </si>
  <si>
    <t>CPI linked instrument 144</t>
  </si>
  <si>
    <t>4B.747</t>
  </si>
  <si>
    <t>A21D144D13</t>
  </si>
  <si>
    <t>A21D144D14</t>
  </si>
  <si>
    <t>A21D144D15</t>
  </si>
  <si>
    <t>A21D144D16</t>
  </si>
  <si>
    <t>A21D144D17</t>
  </si>
  <si>
    <t>A21D144D18</t>
  </si>
  <si>
    <t>A21D144D19</t>
  </si>
  <si>
    <t>A21D144D01</t>
  </si>
  <si>
    <t>A21D144D02</t>
  </si>
  <si>
    <t>APP20D144D21</t>
  </si>
  <si>
    <t>A21D144D03</t>
  </si>
  <si>
    <t>A21D144D20</t>
  </si>
  <si>
    <t>A21D144D07</t>
  </si>
  <si>
    <t>A21D144D08</t>
  </si>
  <si>
    <t>A21D144D09</t>
  </si>
  <si>
    <t>A21D144D10</t>
  </si>
  <si>
    <t>A21D144D11</t>
  </si>
  <si>
    <t>A21D144D12</t>
  </si>
  <si>
    <t>CPI linked instrument 145</t>
  </si>
  <si>
    <t>4B.748</t>
  </si>
  <si>
    <t>A21D145D13</t>
  </si>
  <si>
    <t>A21D145D14</t>
  </si>
  <si>
    <t>A21D145D15</t>
  </si>
  <si>
    <t>A21D145D16</t>
  </si>
  <si>
    <t>A21D145D17</t>
  </si>
  <si>
    <t>A21D145D18</t>
  </si>
  <si>
    <t>A21D145D19</t>
  </si>
  <si>
    <t>A21D145D01</t>
  </si>
  <si>
    <t>A21D145D02</t>
  </si>
  <si>
    <t>APP20D145D21</t>
  </si>
  <si>
    <t>A21D145D03</t>
  </si>
  <si>
    <t>A21D145D20</t>
  </si>
  <si>
    <t>A21D145D07</t>
  </si>
  <si>
    <t>A21D145D08</t>
  </si>
  <si>
    <t>A21D145D09</t>
  </si>
  <si>
    <t>A21D145D10</t>
  </si>
  <si>
    <t>A21D145D11</t>
  </si>
  <si>
    <t>A21D145D12</t>
  </si>
  <si>
    <t>CPI linked instrument 146</t>
  </si>
  <si>
    <t>4B.749</t>
  </si>
  <si>
    <t>A21D146D13</t>
  </si>
  <si>
    <t>A21D146D14</t>
  </si>
  <si>
    <t>A21D146D15</t>
  </si>
  <si>
    <t>A21D146D16</t>
  </si>
  <si>
    <t>A21D146D17</t>
  </si>
  <si>
    <t>A21D146D18</t>
  </si>
  <si>
    <t>A21D146D19</t>
  </si>
  <si>
    <t>A21D146D01</t>
  </si>
  <si>
    <t>A21D146D02</t>
  </si>
  <si>
    <t>APP20D146D21</t>
  </si>
  <si>
    <t>A21D146D03</t>
  </si>
  <si>
    <t>A21D146D20</t>
  </si>
  <si>
    <t>A21D146D07</t>
  </si>
  <si>
    <t>A21D146D08</t>
  </si>
  <si>
    <t>A21D146D09</t>
  </si>
  <si>
    <t>A21D146D10</t>
  </si>
  <si>
    <t>A21D146D11</t>
  </si>
  <si>
    <t>A21D146D12</t>
  </si>
  <si>
    <t>CPI linked instrument 147</t>
  </si>
  <si>
    <t>4B.750</t>
  </si>
  <si>
    <t>A21D147D13</t>
  </si>
  <si>
    <t>A21D147D14</t>
  </si>
  <si>
    <t>A21D147D15</t>
  </si>
  <si>
    <t>A21D147D16</t>
  </si>
  <si>
    <t>A21D147D17</t>
  </si>
  <si>
    <t>A21D147D18</t>
  </si>
  <si>
    <t>A21D147D19</t>
  </si>
  <si>
    <t>A21D147D01</t>
  </si>
  <si>
    <t>A21D147D02</t>
  </si>
  <si>
    <t>APP20D147D21</t>
  </si>
  <si>
    <t>A21D147D03</t>
  </si>
  <si>
    <t>A21D147D20</t>
  </si>
  <si>
    <t>A21D147D07</t>
  </si>
  <si>
    <t>A21D147D08</t>
  </si>
  <si>
    <t>A21D147D09</t>
  </si>
  <si>
    <t>A21D147D10</t>
  </si>
  <si>
    <t>A21D147D11</t>
  </si>
  <si>
    <t>A21D147D12</t>
  </si>
  <si>
    <t>CPI linked instrument 148</t>
  </si>
  <si>
    <t>4B.751</t>
  </si>
  <si>
    <t>A21D148D13</t>
  </si>
  <si>
    <t>A21D148D14</t>
  </si>
  <si>
    <t>A21D148D15</t>
  </si>
  <si>
    <t>A21D148D16</t>
  </si>
  <si>
    <t>A21D148D17</t>
  </si>
  <si>
    <t>A21D148D18</t>
  </si>
  <si>
    <t>A21D148D19</t>
  </si>
  <si>
    <t>A21D148D01</t>
  </si>
  <si>
    <t>A21D148D02</t>
  </si>
  <si>
    <t>APP20D148D21</t>
  </si>
  <si>
    <t>A21D148D03</t>
  </si>
  <si>
    <t>A21D148D20</t>
  </si>
  <si>
    <t>A21D148D07</t>
  </si>
  <si>
    <t>A21D148D08</t>
  </si>
  <si>
    <t>A21D148D09</t>
  </si>
  <si>
    <t>A21D148D10</t>
  </si>
  <si>
    <t>A21D148D11</t>
  </si>
  <si>
    <t>A21D148D12</t>
  </si>
  <si>
    <t>CPI linked instrument 149</t>
  </si>
  <si>
    <t>4B.752</t>
  </si>
  <si>
    <t>A21D149D13</t>
  </si>
  <si>
    <t>A21D149D14</t>
  </si>
  <si>
    <t>A21D149D15</t>
  </si>
  <si>
    <t>A21D149D16</t>
  </si>
  <si>
    <t>A21D149D17</t>
  </si>
  <si>
    <t>A21D149D18</t>
  </si>
  <si>
    <t>A21D149D19</t>
  </si>
  <si>
    <t>A21D149D01</t>
  </si>
  <si>
    <t>A21D149D02</t>
  </si>
  <si>
    <t>APP20D149D21</t>
  </si>
  <si>
    <t>A21D149D03</t>
  </si>
  <si>
    <t>A21D149D20</t>
  </si>
  <si>
    <t>A21D149D07</t>
  </si>
  <si>
    <t>A21D149D08</t>
  </si>
  <si>
    <t>A21D149D09</t>
  </si>
  <si>
    <t>A21D149D10</t>
  </si>
  <si>
    <t>A21D149D11</t>
  </si>
  <si>
    <t>A21D149D12</t>
  </si>
  <si>
    <t>CPI linked instrument 150</t>
  </si>
  <si>
    <t>4B.753</t>
  </si>
  <si>
    <t>A21D150D13</t>
  </si>
  <si>
    <t>A21D150D14</t>
  </si>
  <si>
    <t>A21D150D15</t>
  </si>
  <si>
    <t>A21D150D16</t>
  </si>
  <si>
    <t>A21D150D17</t>
  </si>
  <si>
    <t>A21D150D18</t>
  </si>
  <si>
    <t>A21D150D19</t>
  </si>
  <si>
    <t>A21D150D01</t>
  </si>
  <si>
    <t>A21D150D02</t>
  </si>
  <si>
    <t>APP20D150D21</t>
  </si>
  <si>
    <t>A21D150D03</t>
  </si>
  <si>
    <t>A21D150D20</t>
  </si>
  <si>
    <t>A21D150D07</t>
  </si>
  <si>
    <t>A21D150D08</t>
  </si>
  <si>
    <t>A21D150D09</t>
  </si>
  <si>
    <t>A21D150D10</t>
  </si>
  <si>
    <t>A21D150D11</t>
  </si>
  <si>
    <t>A21D150D12</t>
  </si>
  <si>
    <t>CPI linked instrument 151</t>
  </si>
  <si>
    <t>4B.754</t>
  </si>
  <si>
    <t>A21D151D13</t>
  </si>
  <si>
    <t>A21D151D14</t>
  </si>
  <si>
    <t>A21D151D15</t>
  </si>
  <si>
    <t>A21D151D16</t>
  </si>
  <si>
    <t>A21D151D17</t>
  </si>
  <si>
    <t>A21D151D18</t>
  </si>
  <si>
    <t>A21D151D19</t>
  </si>
  <si>
    <t>A21D151D01</t>
  </si>
  <si>
    <t>A21D151D02</t>
  </si>
  <si>
    <t>APP20D151D21</t>
  </si>
  <si>
    <t>A21D151D03</t>
  </si>
  <si>
    <t>A21D151D20</t>
  </si>
  <si>
    <t>A21D151D07</t>
  </si>
  <si>
    <t>A21D151D08</t>
  </si>
  <si>
    <t>A21D151D09</t>
  </si>
  <si>
    <t>A21D151D10</t>
  </si>
  <si>
    <t>A21D151D11</t>
  </si>
  <si>
    <t>A21D151D12</t>
  </si>
  <si>
    <t>CPI linked instrument 152</t>
  </si>
  <si>
    <t>4B.755</t>
  </si>
  <si>
    <t>A21D152D13</t>
  </si>
  <si>
    <t>A21D152D14</t>
  </si>
  <si>
    <t>A21D152D15</t>
  </si>
  <si>
    <t>A21D152D16</t>
  </si>
  <si>
    <t>A21D152D17</t>
  </si>
  <si>
    <t>A21D152D18</t>
  </si>
  <si>
    <t>A21D152D19</t>
  </si>
  <si>
    <t>A21D152D01</t>
  </si>
  <si>
    <t>A21D152D02</t>
  </si>
  <si>
    <t>APP20D152D21</t>
  </si>
  <si>
    <t>A21D152D03</t>
  </si>
  <si>
    <t>A21D152D20</t>
  </si>
  <si>
    <t>A21D152D07</t>
  </si>
  <si>
    <t>A21D152D08</t>
  </si>
  <si>
    <t>A21D152D09</t>
  </si>
  <si>
    <t>A21D152D10</t>
  </si>
  <si>
    <t>A21D152D11</t>
  </si>
  <si>
    <t>A21D152D12</t>
  </si>
  <si>
    <t>CPI linked instrument 153</t>
  </si>
  <si>
    <t>4B.756</t>
  </si>
  <si>
    <t>A21D153D13</t>
  </si>
  <si>
    <t>A21D153D14</t>
  </si>
  <si>
    <t>A21D153D15</t>
  </si>
  <si>
    <t>A21D153D16</t>
  </si>
  <si>
    <t>A21D153D17</t>
  </si>
  <si>
    <t>A21D153D18</t>
  </si>
  <si>
    <t>A21D153D19</t>
  </si>
  <si>
    <t>A21D153D01</t>
  </si>
  <si>
    <t>A21D153D02</t>
  </si>
  <si>
    <t>APP20D153D21</t>
  </si>
  <si>
    <t>A21D153D03</t>
  </si>
  <si>
    <t>A21D153D20</t>
  </si>
  <si>
    <t>A21D153D07</t>
  </si>
  <si>
    <t>A21D153D08</t>
  </si>
  <si>
    <t>A21D153D09</t>
  </si>
  <si>
    <t>A21D153D10</t>
  </si>
  <si>
    <t>A21D153D11</t>
  </si>
  <si>
    <t>A21D153D12</t>
  </si>
  <si>
    <t>CPI linked instrument 154</t>
  </si>
  <si>
    <t>4B.757</t>
  </si>
  <si>
    <t>A21D154D13</t>
  </si>
  <si>
    <t>A21D154D14</t>
  </si>
  <si>
    <t>A21D154D15</t>
  </si>
  <si>
    <t>A21D154D16</t>
  </si>
  <si>
    <t>A21D154D17</t>
  </si>
  <si>
    <t>A21D154D18</t>
  </si>
  <si>
    <t>A21D154D19</t>
  </si>
  <si>
    <t>A21D154D01</t>
  </si>
  <si>
    <t>A21D154D02</t>
  </si>
  <si>
    <t>APP20D154D21</t>
  </si>
  <si>
    <t>A21D154D03</t>
  </si>
  <si>
    <t>A21D154D20</t>
  </si>
  <si>
    <t>A21D154D07</t>
  </si>
  <si>
    <t>A21D154D08</t>
  </si>
  <si>
    <t>A21D154D09</t>
  </si>
  <si>
    <t>A21D154D10</t>
  </si>
  <si>
    <t>A21D154D11</t>
  </si>
  <si>
    <t>A21D154D12</t>
  </si>
  <si>
    <t>CPI linked instrument 155</t>
  </si>
  <si>
    <t>4B.758</t>
  </si>
  <si>
    <t>A21D155D13</t>
  </si>
  <si>
    <t>A21D155D14</t>
  </si>
  <si>
    <t>A21D155D15</t>
  </si>
  <si>
    <t>A21D155D16</t>
  </si>
  <si>
    <t>A21D155D17</t>
  </si>
  <si>
    <t>A21D155D18</t>
  </si>
  <si>
    <t>A21D155D19</t>
  </si>
  <si>
    <t>A21D155D01</t>
  </si>
  <si>
    <t>A21D155D02</t>
  </si>
  <si>
    <t>APP20D155D21</t>
  </si>
  <si>
    <t>A21D155D03</t>
  </si>
  <si>
    <t>A21D155D20</t>
  </si>
  <si>
    <t>A21D155D07</t>
  </si>
  <si>
    <t>A21D155D08</t>
  </si>
  <si>
    <t>A21D155D09</t>
  </si>
  <si>
    <t>A21D155D10</t>
  </si>
  <si>
    <t>A21D155D11</t>
  </si>
  <si>
    <t>A21D155D12</t>
  </si>
  <si>
    <t>CPI linked instrument 156</t>
  </si>
  <si>
    <t>4B.759</t>
  </si>
  <si>
    <t>A21D156D13</t>
  </si>
  <si>
    <t>A21D156D14</t>
  </si>
  <si>
    <t>A21D156D15</t>
  </si>
  <si>
    <t>A21D156D16</t>
  </si>
  <si>
    <t>A21D156D17</t>
  </si>
  <si>
    <t>A21D156D18</t>
  </si>
  <si>
    <t>A21D156D19</t>
  </si>
  <si>
    <t>A21D156D01</t>
  </si>
  <si>
    <t>A21D156D02</t>
  </si>
  <si>
    <t>APP20D156D21</t>
  </si>
  <si>
    <t>A21D156D03</t>
  </si>
  <si>
    <t>A21D156D20</t>
  </si>
  <si>
    <t>A21D156D07</t>
  </si>
  <si>
    <t>A21D156D08</t>
  </si>
  <si>
    <t>A21D156D09</t>
  </si>
  <si>
    <t>A21D156D10</t>
  </si>
  <si>
    <t>A21D156D11</t>
  </si>
  <si>
    <t>A21D156D12</t>
  </si>
  <si>
    <t>CPI linked instrument 157</t>
  </si>
  <si>
    <t>4B.760</t>
  </si>
  <si>
    <t>A21D157D13</t>
  </si>
  <si>
    <t>A21D157D14</t>
  </si>
  <si>
    <t>A21D157D15</t>
  </si>
  <si>
    <t>A21D157D16</t>
  </si>
  <si>
    <t>A21D157D17</t>
  </si>
  <si>
    <t>A21D157D18</t>
  </si>
  <si>
    <t>A21D157D19</t>
  </si>
  <si>
    <t>A21D157D01</t>
  </si>
  <si>
    <t>A21D157D02</t>
  </si>
  <si>
    <t>APP20D157D21</t>
  </si>
  <si>
    <t>A21D157D03</t>
  </si>
  <si>
    <t>A21D157D20</t>
  </si>
  <si>
    <t>A21D157D07</t>
  </si>
  <si>
    <t>A21D157D08</t>
  </si>
  <si>
    <t>A21D157D09</t>
  </si>
  <si>
    <t>A21D157D10</t>
  </si>
  <si>
    <t>A21D157D11</t>
  </si>
  <si>
    <t>A21D157D12</t>
  </si>
  <si>
    <t>CPI linked instrument 158</t>
  </si>
  <si>
    <t>4B.761</t>
  </si>
  <si>
    <t>A21D158D13</t>
  </si>
  <si>
    <t>A21D158D14</t>
  </si>
  <si>
    <t>A21D158D15</t>
  </si>
  <si>
    <t>A21D158D16</t>
  </si>
  <si>
    <t>A21D158D17</t>
  </si>
  <si>
    <t>A21D158D18</t>
  </si>
  <si>
    <t>A21D158D19</t>
  </si>
  <si>
    <t>A21D158D01</t>
  </si>
  <si>
    <t>A21D158D02</t>
  </si>
  <si>
    <t>APP20D158D21</t>
  </si>
  <si>
    <t>A21D158D03</t>
  </si>
  <si>
    <t>A21D158D20</t>
  </si>
  <si>
    <t>A21D158D07</t>
  </si>
  <si>
    <t>A21D158D08</t>
  </si>
  <si>
    <t>A21D158D09</t>
  </si>
  <si>
    <t>A21D158D10</t>
  </si>
  <si>
    <t>A21D158D11</t>
  </si>
  <si>
    <t>A21D158D12</t>
  </si>
  <si>
    <t>CPI linked instrument 159</t>
  </si>
  <si>
    <t>4B.762</t>
  </si>
  <si>
    <t>A21D159D13</t>
  </si>
  <si>
    <t>A21D159D14</t>
  </si>
  <si>
    <t>A21D159D15</t>
  </si>
  <si>
    <t>A21D159D16</t>
  </si>
  <si>
    <t>A21D159D17</t>
  </si>
  <si>
    <t>A21D159D18</t>
  </si>
  <si>
    <t>A21D159D19</t>
  </si>
  <si>
    <t>A21D159D01</t>
  </si>
  <si>
    <t>A21D159D02</t>
  </si>
  <si>
    <t>APP20D159D21</t>
  </si>
  <si>
    <t>A21D159D03</t>
  </si>
  <si>
    <t>A21D159D20</t>
  </si>
  <si>
    <t>A21D159D07</t>
  </si>
  <si>
    <t>A21D159D08</t>
  </si>
  <si>
    <t>A21D159D09</t>
  </si>
  <si>
    <t>A21D159D10</t>
  </si>
  <si>
    <t>A21D159D11</t>
  </si>
  <si>
    <t>A21D159D12</t>
  </si>
  <si>
    <t>CPI linked instrument 160</t>
  </si>
  <si>
    <t>4B.763</t>
  </si>
  <si>
    <t>A21D160D13</t>
  </si>
  <si>
    <t>A21D160D14</t>
  </si>
  <si>
    <t>A21D160D15</t>
  </si>
  <si>
    <t>A21D160D16</t>
  </si>
  <si>
    <t>A21D160D17</t>
  </si>
  <si>
    <t>A21D160D18</t>
  </si>
  <si>
    <t>A21D160D19</t>
  </si>
  <si>
    <t>A21D160D01</t>
  </si>
  <si>
    <t>A21D160D02</t>
  </si>
  <si>
    <t>APP20D160D21</t>
  </si>
  <si>
    <t>A21D160D03</t>
  </si>
  <si>
    <t>A21D160D20</t>
  </si>
  <si>
    <t>A21D160D07</t>
  </si>
  <si>
    <t>A21D160D08</t>
  </si>
  <si>
    <t>A21D160D09</t>
  </si>
  <si>
    <t>A21D160D10</t>
  </si>
  <si>
    <t>A21D160D11</t>
  </si>
  <si>
    <t>A21D160D12</t>
  </si>
  <si>
    <t>CPI linked instrument 161</t>
  </si>
  <si>
    <t>4B.764</t>
  </si>
  <si>
    <t>A21D161D13</t>
  </si>
  <si>
    <t>A21D161D14</t>
  </si>
  <si>
    <t>A21D161D15</t>
  </si>
  <si>
    <t>A21D161D16</t>
  </si>
  <si>
    <t>A21D161D17</t>
  </si>
  <si>
    <t>A21D161D18</t>
  </si>
  <si>
    <t>A21D161D19</t>
  </si>
  <si>
    <t>A21D161D01</t>
  </si>
  <si>
    <t>A21D161D02</t>
  </si>
  <si>
    <t>APP20D161D21</t>
  </si>
  <si>
    <t>A21D161D03</t>
  </si>
  <si>
    <t>A21D161D20</t>
  </si>
  <si>
    <t>A21D161D07</t>
  </si>
  <si>
    <t>A21D161D08</t>
  </si>
  <si>
    <t>A21D161D09</t>
  </si>
  <si>
    <t>A21D161D10</t>
  </si>
  <si>
    <t>A21D161D11</t>
  </si>
  <si>
    <t>A21D161D12</t>
  </si>
  <si>
    <t>CPI linked instrument 162</t>
  </si>
  <si>
    <t>4B.765</t>
  </si>
  <si>
    <t>A21D162D13</t>
  </si>
  <si>
    <t>A21D162D14</t>
  </si>
  <si>
    <t>A21D162D15</t>
  </si>
  <si>
    <t>A21D162D16</t>
  </si>
  <si>
    <t>A21D162D17</t>
  </si>
  <si>
    <t>A21D162D18</t>
  </si>
  <si>
    <t>A21D162D19</t>
  </si>
  <si>
    <t>A21D162D01</t>
  </si>
  <si>
    <t>A21D162D02</t>
  </si>
  <si>
    <t>APP20D162D21</t>
  </si>
  <si>
    <t>A21D162D03</t>
  </si>
  <si>
    <t>A21D162D20</t>
  </si>
  <si>
    <t>A21D162D07</t>
  </si>
  <si>
    <t>A21D162D08</t>
  </si>
  <si>
    <t>A21D162D09</t>
  </si>
  <si>
    <t>A21D162D10</t>
  </si>
  <si>
    <t>A21D162D11</t>
  </si>
  <si>
    <t>A21D162D12</t>
  </si>
  <si>
    <t>CPI linked instrument 163</t>
  </si>
  <si>
    <t>4B.766</t>
  </si>
  <si>
    <t>A21D163D13</t>
  </si>
  <si>
    <t>A21D163D14</t>
  </si>
  <si>
    <t>A21D163D15</t>
  </si>
  <si>
    <t>A21D163D16</t>
  </si>
  <si>
    <t>A21D163D17</t>
  </si>
  <si>
    <t>A21D163D18</t>
  </si>
  <si>
    <t>A21D163D19</t>
  </si>
  <si>
    <t>A21D163D01</t>
  </si>
  <si>
    <t>A21D163D02</t>
  </si>
  <si>
    <t>APP20D163D21</t>
  </si>
  <si>
    <t>A21D163D03</t>
  </si>
  <si>
    <t>A21D163D20</t>
  </si>
  <si>
    <t>A21D163D07</t>
  </si>
  <si>
    <t>A21D163D08</t>
  </si>
  <si>
    <t>A21D163D09</t>
  </si>
  <si>
    <t>A21D163D10</t>
  </si>
  <si>
    <t>A21D163D11</t>
  </si>
  <si>
    <t>A21D163D12</t>
  </si>
  <si>
    <t>CPI linked instrument 164</t>
  </si>
  <si>
    <t>4B.767</t>
  </si>
  <si>
    <t>A21D164D13</t>
  </si>
  <si>
    <t>A21D164D14</t>
  </si>
  <si>
    <t>A21D164D15</t>
  </si>
  <si>
    <t>A21D164D16</t>
  </si>
  <si>
    <t>A21D164D17</t>
  </si>
  <si>
    <t>A21D164D18</t>
  </si>
  <si>
    <t>A21D164D19</t>
  </si>
  <si>
    <t>A21D164D01</t>
  </si>
  <si>
    <t>A21D164D02</t>
  </si>
  <si>
    <t>APP20D164D21</t>
  </si>
  <si>
    <t>A21D164D03</t>
  </si>
  <si>
    <t>A21D164D20</t>
  </si>
  <si>
    <t>A21D164D07</t>
  </si>
  <si>
    <t>A21D164D08</t>
  </si>
  <si>
    <t>A21D164D09</t>
  </si>
  <si>
    <t>A21D164D10</t>
  </si>
  <si>
    <t>A21D164D11</t>
  </si>
  <si>
    <t>A21D164D12</t>
  </si>
  <si>
    <t>CPI linked instrument 165</t>
  </si>
  <si>
    <t>4B.768</t>
  </si>
  <si>
    <t>A21D165D13</t>
  </si>
  <si>
    <t>A21D165D14</t>
  </si>
  <si>
    <t>A21D165D15</t>
  </si>
  <si>
    <t>A21D165D16</t>
  </si>
  <si>
    <t>A21D165D17</t>
  </si>
  <si>
    <t>A21D165D18</t>
  </si>
  <si>
    <t>A21D165D19</t>
  </si>
  <si>
    <t>A21D165D01</t>
  </si>
  <si>
    <t>A21D165D02</t>
  </si>
  <si>
    <t>APP20D165D21</t>
  </si>
  <si>
    <t>A21D165D03</t>
  </si>
  <si>
    <t>A21D165D20</t>
  </si>
  <si>
    <t>A21D165D07</t>
  </si>
  <si>
    <t>A21D165D08</t>
  </si>
  <si>
    <t>A21D165D09</t>
  </si>
  <si>
    <t>A21D165D10</t>
  </si>
  <si>
    <t>A21D165D11</t>
  </si>
  <si>
    <t>A21D165D12</t>
  </si>
  <si>
    <t>CPI linked instrument 166</t>
  </si>
  <si>
    <t>4B.769</t>
  </si>
  <si>
    <t>A21D166D13</t>
  </si>
  <si>
    <t>A21D166D14</t>
  </si>
  <si>
    <t>A21D166D15</t>
  </si>
  <si>
    <t>A21D166D16</t>
  </si>
  <si>
    <t>A21D166D17</t>
  </si>
  <si>
    <t>A21D166D18</t>
  </si>
  <si>
    <t>A21D166D19</t>
  </si>
  <si>
    <t>A21D166D01</t>
  </si>
  <si>
    <t>A21D166D02</t>
  </si>
  <si>
    <t>APP20D166D21</t>
  </si>
  <si>
    <t>A21D166D03</t>
  </si>
  <si>
    <t>A21D166D20</t>
  </si>
  <si>
    <t>A21D166D07</t>
  </si>
  <si>
    <t>A21D166D08</t>
  </si>
  <si>
    <t>A21D166D09</t>
  </si>
  <si>
    <t>A21D166D10</t>
  </si>
  <si>
    <t>A21D166D11</t>
  </si>
  <si>
    <t>A21D166D12</t>
  </si>
  <si>
    <t>CPI linked instrument 167</t>
  </si>
  <si>
    <t>4B.770</t>
  </si>
  <si>
    <t>A21D167D13</t>
  </si>
  <si>
    <t>A21D167D14</t>
  </si>
  <si>
    <t>A21D167D15</t>
  </si>
  <si>
    <t>A21D167D16</t>
  </si>
  <si>
    <t>A21D167D17</t>
  </si>
  <si>
    <t>A21D167D18</t>
  </si>
  <si>
    <t>A21D167D19</t>
  </si>
  <si>
    <t>A21D167D01</t>
  </si>
  <si>
    <t>A21D167D02</t>
  </si>
  <si>
    <t>APP20D167D21</t>
  </si>
  <si>
    <t>A21D167D03</t>
  </si>
  <si>
    <t>A21D167D20</t>
  </si>
  <si>
    <t>A21D167D07</t>
  </si>
  <si>
    <t>A21D167D08</t>
  </si>
  <si>
    <t>A21D167D09</t>
  </si>
  <si>
    <t>A21D167D10</t>
  </si>
  <si>
    <t>A21D167D11</t>
  </si>
  <si>
    <t>A21D167D12</t>
  </si>
  <si>
    <t>CPI linked instrument 168</t>
  </si>
  <si>
    <t>4B.771</t>
  </si>
  <si>
    <t>A21D168D13</t>
  </si>
  <si>
    <t>A21D168D14</t>
  </si>
  <si>
    <t>A21D168D15</t>
  </si>
  <si>
    <t>A21D168D16</t>
  </si>
  <si>
    <t>A21D168D17</t>
  </si>
  <si>
    <t>A21D168D18</t>
  </si>
  <si>
    <t>A21D168D19</t>
  </si>
  <si>
    <t>A21D168D01</t>
  </si>
  <si>
    <t>A21D168D02</t>
  </si>
  <si>
    <t>APP20D168D21</t>
  </si>
  <si>
    <t>A21D168D03</t>
  </si>
  <si>
    <t>A21D168D20</t>
  </si>
  <si>
    <t>A21D168D07</t>
  </si>
  <si>
    <t>A21D168D08</t>
  </si>
  <si>
    <t>A21D168D09</t>
  </si>
  <si>
    <t>A21D168D10</t>
  </si>
  <si>
    <t>A21D168D11</t>
  </si>
  <si>
    <t>A21D168D12</t>
  </si>
  <si>
    <t>CPI linked instrument 169</t>
  </si>
  <si>
    <t>4B.772</t>
  </si>
  <si>
    <t>A21D169D13</t>
  </si>
  <si>
    <t>A21D169D14</t>
  </si>
  <si>
    <t>A21D169D15</t>
  </si>
  <si>
    <t>A21D169D16</t>
  </si>
  <si>
    <t>A21D169D17</t>
  </si>
  <si>
    <t>A21D169D18</t>
  </si>
  <si>
    <t>A21D169D19</t>
  </si>
  <si>
    <t>A21D169D01</t>
  </si>
  <si>
    <t>A21D169D02</t>
  </si>
  <si>
    <t>APP20D169D21</t>
  </si>
  <si>
    <t>A21D169D03</t>
  </si>
  <si>
    <t>A21D169D20</t>
  </si>
  <si>
    <t>A21D169D07</t>
  </si>
  <si>
    <t>A21D169D08</t>
  </si>
  <si>
    <t>A21D169D09</t>
  </si>
  <si>
    <t>A21D169D10</t>
  </si>
  <si>
    <t>A21D169D11</t>
  </si>
  <si>
    <t>A21D169D12</t>
  </si>
  <si>
    <t>CPI linked instrument 170</t>
  </si>
  <si>
    <t>4B.773</t>
  </si>
  <si>
    <t>A21D170D13</t>
  </si>
  <si>
    <t>A21D170D14</t>
  </si>
  <si>
    <t>A21D170D15</t>
  </si>
  <si>
    <t>A21D170D16</t>
  </si>
  <si>
    <t>A21D170D17</t>
  </si>
  <si>
    <t>A21D170D18</t>
  </si>
  <si>
    <t>A21D170D19</t>
  </si>
  <si>
    <t>A21D170D01</t>
  </si>
  <si>
    <t>A21D170D02</t>
  </si>
  <si>
    <t>APP20D170D21</t>
  </si>
  <si>
    <t>A21D170D03</t>
  </si>
  <si>
    <t>A21D170D20</t>
  </si>
  <si>
    <t>A21D170D07</t>
  </si>
  <si>
    <t>A21D170D08</t>
  </si>
  <si>
    <t>A21D170D09</t>
  </si>
  <si>
    <t>A21D170D10</t>
  </si>
  <si>
    <t>A21D170D11</t>
  </si>
  <si>
    <t>A21D170D12</t>
  </si>
  <si>
    <t>CPI linked instrument 171</t>
  </si>
  <si>
    <t>4B.774</t>
  </si>
  <si>
    <t>A21D171D13</t>
  </si>
  <si>
    <t>A21D171D14</t>
  </si>
  <si>
    <t>A21D171D15</t>
  </si>
  <si>
    <t>A21D171D16</t>
  </si>
  <si>
    <t>A21D171D17</t>
  </si>
  <si>
    <t>A21D171D18</t>
  </si>
  <si>
    <t>A21D171D19</t>
  </si>
  <si>
    <t>A21D171D01</t>
  </si>
  <si>
    <t>A21D171D02</t>
  </si>
  <si>
    <t>APP20D171D21</t>
  </si>
  <si>
    <t>A21D171D03</t>
  </si>
  <si>
    <t>A21D171D20</t>
  </si>
  <si>
    <t>A21D171D07</t>
  </si>
  <si>
    <t>A21D171D08</t>
  </si>
  <si>
    <t>A21D171D09</t>
  </si>
  <si>
    <t>A21D171D10</t>
  </si>
  <si>
    <t>A21D171D11</t>
  </si>
  <si>
    <t>A21D171D12</t>
  </si>
  <si>
    <t>CPI linked instrument 172</t>
  </si>
  <si>
    <t>4B.775</t>
  </si>
  <si>
    <t>A21D172D13</t>
  </si>
  <si>
    <t>A21D172D14</t>
  </si>
  <si>
    <t>A21D172D15</t>
  </si>
  <si>
    <t>A21D172D16</t>
  </si>
  <si>
    <t>A21D172D17</t>
  </si>
  <si>
    <t>A21D172D18</t>
  </si>
  <si>
    <t>A21D172D19</t>
  </si>
  <si>
    <t>A21D172D01</t>
  </si>
  <si>
    <t>A21D172D02</t>
  </si>
  <si>
    <t>APP20D172D21</t>
  </si>
  <si>
    <t>A21D172D03</t>
  </si>
  <si>
    <t>A21D172D20</t>
  </si>
  <si>
    <t>A21D172D07</t>
  </si>
  <si>
    <t>A21D172D08</t>
  </si>
  <si>
    <t>A21D172D09</t>
  </si>
  <si>
    <t>A21D172D10</t>
  </si>
  <si>
    <t>A21D172D11</t>
  </si>
  <si>
    <t>A21D172D12</t>
  </si>
  <si>
    <t>CPI linked instrument 173</t>
  </si>
  <si>
    <t>4B.776</t>
  </si>
  <si>
    <t>A21D173D13</t>
  </si>
  <si>
    <t>A21D173D14</t>
  </si>
  <si>
    <t>A21D173D15</t>
  </si>
  <si>
    <t>A21D173D16</t>
  </si>
  <si>
    <t>A21D173D17</t>
  </si>
  <si>
    <t>A21D173D18</t>
  </si>
  <si>
    <t>A21D173D19</t>
  </si>
  <si>
    <t>A21D173D01</t>
  </si>
  <si>
    <t>A21D173D02</t>
  </si>
  <si>
    <t>APP20D173D21</t>
  </si>
  <si>
    <t>A21D173D03</t>
  </si>
  <si>
    <t>A21D173D20</t>
  </si>
  <si>
    <t>A21D173D07</t>
  </si>
  <si>
    <t>A21D173D08</t>
  </si>
  <si>
    <t>A21D173D09</t>
  </si>
  <si>
    <t>A21D173D10</t>
  </si>
  <si>
    <t>A21D173D11</t>
  </si>
  <si>
    <t>A21D173D12</t>
  </si>
  <si>
    <t>CPI linked instrument 174</t>
  </si>
  <si>
    <t>4B.777</t>
  </si>
  <si>
    <t>A21D174D13</t>
  </si>
  <si>
    <t>A21D174D14</t>
  </si>
  <si>
    <t>A21D174D15</t>
  </si>
  <si>
    <t>A21D174D16</t>
  </si>
  <si>
    <t>A21D174D17</t>
  </si>
  <si>
    <t>A21D174D18</t>
  </si>
  <si>
    <t>A21D174D19</t>
  </si>
  <si>
    <t>A21D174D01</t>
  </si>
  <si>
    <t>A21D174D02</t>
  </si>
  <si>
    <t>APP20D174D21</t>
  </si>
  <si>
    <t>A21D174D03</t>
  </si>
  <si>
    <t>A21D174D20</t>
  </si>
  <si>
    <t>A21D174D07</t>
  </si>
  <si>
    <t>A21D174D08</t>
  </si>
  <si>
    <t>A21D174D09</t>
  </si>
  <si>
    <t>A21D174D10</t>
  </si>
  <si>
    <t>A21D174D11</t>
  </si>
  <si>
    <t>A21D174D12</t>
  </si>
  <si>
    <t>CPI linked instrument 175</t>
  </si>
  <si>
    <t>4B.778</t>
  </si>
  <si>
    <t>A21D175D13</t>
  </si>
  <si>
    <t>A21D175D14</t>
  </si>
  <si>
    <t>A21D175D15</t>
  </si>
  <si>
    <t>A21D175D16</t>
  </si>
  <si>
    <t>A21D175D17</t>
  </si>
  <si>
    <t>A21D175D18</t>
  </si>
  <si>
    <t>A21D175D19</t>
  </si>
  <si>
    <t>A21D175D01</t>
  </si>
  <si>
    <t>A21D175D02</t>
  </si>
  <si>
    <t>APP20D175D21</t>
  </si>
  <si>
    <t>A21D175D03</t>
  </si>
  <si>
    <t>A21D175D20</t>
  </si>
  <si>
    <t>A21D175D07</t>
  </si>
  <si>
    <t>A21D175D08</t>
  </si>
  <si>
    <t>A21D175D09</t>
  </si>
  <si>
    <t>A21D175D10</t>
  </si>
  <si>
    <t>A21D175D11</t>
  </si>
  <si>
    <t>A21D175D12</t>
  </si>
  <si>
    <t>CPI linked instrument 176</t>
  </si>
  <si>
    <t>4B.779</t>
  </si>
  <si>
    <t>A21D176D13</t>
  </si>
  <si>
    <t>A21D176D14</t>
  </si>
  <si>
    <t>A21D176D15</t>
  </si>
  <si>
    <t>A21D176D16</t>
  </si>
  <si>
    <t>A21D176D17</t>
  </si>
  <si>
    <t>A21D176D18</t>
  </si>
  <si>
    <t>A21D176D19</t>
  </si>
  <si>
    <t>A21D176D01</t>
  </si>
  <si>
    <t>A21D176D02</t>
  </si>
  <si>
    <t>APP20D176D21</t>
  </si>
  <si>
    <t>A21D176D03</t>
  </si>
  <si>
    <t>A21D176D20</t>
  </si>
  <si>
    <t>A21D176D07</t>
  </si>
  <si>
    <t>A21D176D08</t>
  </si>
  <si>
    <t>A21D176D09</t>
  </si>
  <si>
    <t>A21D176D10</t>
  </si>
  <si>
    <t>A21D176D11</t>
  </si>
  <si>
    <t>A21D176D12</t>
  </si>
  <si>
    <t>CPI linked instrument 177</t>
  </si>
  <si>
    <t>4B.780</t>
  </si>
  <si>
    <t>A21D177D13</t>
  </si>
  <si>
    <t>A21D177D14</t>
  </si>
  <si>
    <t>A21D177D15</t>
  </si>
  <si>
    <t>A21D177D16</t>
  </si>
  <si>
    <t>A21D177D17</t>
  </si>
  <si>
    <t>A21D177D18</t>
  </si>
  <si>
    <t>A21D177D19</t>
  </si>
  <si>
    <t>A21D177D01</t>
  </si>
  <si>
    <t>A21D177D02</t>
  </si>
  <si>
    <t>APP20D177D21</t>
  </si>
  <si>
    <t>A21D177D03</t>
  </si>
  <si>
    <t>A21D177D20</t>
  </si>
  <si>
    <t>A21D177D07</t>
  </si>
  <si>
    <t>A21D177D08</t>
  </si>
  <si>
    <t>A21D177D09</t>
  </si>
  <si>
    <t>A21D177D10</t>
  </si>
  <si>
    <t>A21D177D11</t>
  </si>
  <si>
    <t>A21D177D12</t>
  </si>
  <si>
    <t>CPI linked instrument 178</t>
  </si>
  <si>
    <t>4B.781</t>
  </si>
  <si>
    <t>A21D178D13</t>
  </si>
  <si>
    <t>A21D178D14</t>
  </si>
  <si>
    <t>A21D178D15</t>
  </si>
  <si>
    <t>A21D178D16</t>
  </si>
  <si>
    <t>A21D178D17</t>
  </si>
  <si>
    <t>A21D178D18</t>
  </si>
  <si>
    <t>A21D178D19</t>
  </si>
  <si>
    <t>A21D178D01</t>
  </si>
  <si>
    <t>A21D178D02</t>
  </si>
  <si>
    <t>APP20D178D21</t>
  </si>
  <si>
    <t>A21D178D03</t>
  </si>
  <si>
    <t>A21D178D20</t>
  </si>
  <si>
    <t>A21D178D07</t>
  </si>
  <si>
    <t>A21D178D08</t>
  </si>
  <si>
    <t>A21D178D09</t>
  </si>
  <si>
    <t>A21D178D10</t>
  </si>
  <si>
    <t>A21D178D11</t>
  </si>
  <si>
    <t>A21D178D12</t>
  </si>
  <si>
    <t>CPI linked instrument 179</t>
  </si>
  <si>
    <t>4B.782</t>
  </si>
  <si>
    <t>A21D179D13</t>
  </si>
  <si>
    <t>A21D179D14</t>
  </si>
  <si>
    <t>A21D179D15</t>
  </si>
  <si>
    <t>A21D179D16</t>
  </si>
  <si>
    <t>A21D179D17</t>
  </si>
  <si>
    <t>A21D179D18</t>
  </si>
  <si>
    <t>A21D179D19</t>
  </si>
  <si>
    <t>A21D179D01</t>
  </si>
  <si>
    <t>A21D179D02</t>
  </si>
  <si>
    <t>APP20D179D21</t>
  </si>
  <si>
    <t>A21D179D03</t>
  </si>
  <si>
    <t>A21D179D20</t>
  </si>
  <si>
    <t>A21D179D07</t>
  </si>
  <si>
    <t>A21D179D08</t>
  </si>
  <si>
    <t>A21D179D09</t>
  </si>
  <si>
    <t>A21D179D10</t>
  </si>
  <si>
    <t>A21D179D11</t>
  </si>
  <si>
    <t>A21D179D12</t>
  </si>
  <si>
    <t>CPI linked instrument 180</t>
  </si>
  <si>
    <t>4B.783</t>
  </si>
  <si>
    <t>A21D180D13</t>
  </si>
  <si>
    <t>A21D180D14</t>
  </si>
  <si>
    <t>A21D180D15</t>
  </si>
  <si>
    <t>A21D180D16</t>
  </si>
  <si>
    <t>A21D180D17</t>
  </si>
  <si>
    <t>A21D180D18</t>
  </si>
  <si>
    <t>A21D180D19</t>
  </si>
  <si>
    <t>A21D180D01</t>
  </si>
  <si>
    <t>A21D180D02</t>
  </si>
  <si>
    <t>APP20D180D21</t>
  </si>
  <si>
    <t>A21D180D03</t>
  </si>
  <si>
    <t>A21D180D20</t>
  </si>
  <si>
    <t>A21D180D07</t>
  </si>
  <si>
    <t>A21D180D08</t>
  </si>
  <si>
    <t>A21D180D09</t>
  </si>
  <si>
    <t>A21D180D10</t>
  </si>
  <si>
    <t>A21D180D11</t>
  </si>
  <si>
    <t>A21D180D12</t>
  </si>
  <si>
    <t>CPI linked instrument 181</t>
  </si>
  <si>
    <t>4B.784</t>
  </si>
  <si>
    <t>A21D181D13</t>
  </si>
  <si>
    <t>A21D181D14</t>
  </si>
  <si>
    <t>A21D181D15</t>
  </si>
  <si>
    <t>A21D181D16</t>
  </si>
  <si>
    <t>A21D181D17</t>
  </si>
  <si>
    <t>A21D181D18</t>
  </si>
  <si>
    <t>A21D181D19</t>
  </si>
  <si>
    <t>A21D181D01</t>
  </si>
  <si>
    <t>A21D181D02</t>
  </si>
  <si>
    <t>APP20D181D21</t>
  </si>
  <si>
    <t>A21D181D03</t>
  </si>
  <si>
    <t>A21D181D20</t>
  </si>
  <si>
    <t>A21D181D07</t>
  </si>
  <si>
    <t>A21D181D08</t>
  </si>
  <si>
    <t>A21D181D09</t>
  </si>
  <si>
    <t>A21D181D10</t>
  </si>
  <si>
    <t>A21D181D11</t>
  </si>
  <si>
    <t>A21D181D12</t>
  </si>
  <si>
    <t>CPI linked instrument 182</t>
  </si>
  <si>
    <t>4B.785</t>
  </si>
  <si>
    <t>A21D182D13</t>
  </si>
  <si>
    <t>A21D182D14</t>
  </si>
  <si>
    <t>A21D182D15</t>
  </si>
  <si>
    <t>A21D182D16</t>
  </si>
  <si>
    <t>A21D182D17</t>
  </si>
  <si>
    <t>A21D182D18</t>
  </si>
  <si>
    <t>A21D182D19</t>
  </si>
  <si>
    <t>A21D182D01</t>
  </si>
  <si>
    <t>A21D182D02</t>
  </si>
  <si>
    <t>APP20D182D21</t>
  </si>
  <si>
    <t>A21D182D03</t>
  </si>
  <si>
    <t>A21D182D20</t>
  </si>
  <si>
    <t>A21D182D07</t>
  </si>
  <si>
    <t>A21D182D08</t>
  </si>
  <si>
    <t>A21D182D09</t>
  </si>
  <si>
    <t>A21D182D10</t>
  </si>
  <si>
    <t>A21D182D11</t>
  </si>
  <si>
    <t>A21D182D12</t>
  </si>
  <si>
    <t>CPI linked instrument 183</t>
  </si>
  <si>
    <t>4B.786</t>
  </si>
  <si>
    <t>A21D183D13</t>
  </si>
  <si>
    <t>A21D183D14</t>
  </si>
  <si>
    <t>A21D183D15</t>
  </si>
  <si>
    <t>A21D183D16</t>
  </si>
  <si>
    <t>A21D183D17</t>
  </si>
  <si>
    <t>A21D183D18</t>
  </si>
  <si>
    <t>A21D183D19</t>
  </si>
  <si>
    <t>A21D183D01</t>
  </si>
  <si>
    <t>A21D183D02</t>
  </si>
  <si>
    <t>APP20D183D21</t>
  </si>
  <si>
    <t>A21D183D03</t>
  </si>
  <si>
    <t>A21D183D20</t>
  </si>
  <si>
    <t>A21D183D07</t>
  </si>
  <si>
    <t>A21D183D08</t>
  </si>
  <si>
    <t>A21D183D09</t>
  </si>
  <si>
    <t>A21D183D10</t>
  </si>
  <si>
    <t>A21D183D11</t>
  </si>
  <si>
    <t>A21D183D12</t>
  </si>
  <si>
    <t>CPI linked instrument 184</t>
  </si>
  <si>
    <t>4B.787</t>
  </si>
  <si>
    <t>A21D184D13</t>
  </si>
  <si>
    <t>A21D184D14</t>
  </si>
  <si>
    <t>A21D184D15</t>
  </si>
  <si>
    <t>A21D184D16</t>
  </si>
  <si>
    <t>A21D184D17</t>
  </si>
  <si>
    <t>A21D184D18</t>
  </si>
  <si>
    <t>A21D184D19</t>
  </si>
  <si>
    <t>A21D184D01</t>
  </si>
  <si>
    <t>A21D184D02</t>
  </si>
  <si>
    <t>APP20D184D21</t>
  </si>
  <si>
    <t>A21D184D03</t>
  </si>
  <si>
    <t>A21D184D20</t>
  </si>
  <si>
    <t>A21D184D07</t>
  </si>
  <si>
    <t>A21D184D08</t>
  </si>
  <si>
    <t>A21D184D09</t>
  </si>
  <si>
    <t>A21D184D10</t>
  </si>
  <si>
    <t>A21D184D11</t>
  </si>
  <si>
    <t>A21D184D12</t>
  </si>
  <si>
    <t>CPI linked instrument 185</t>
  </si>
  <si>
    <t>4B.788</t>
  </si>
  <si>
    <t>A21D185D13</t>
  </si>
  <si>
    <t>A21D185D14</t>
  </si>
  <si>
    <t>A21D185D15</t>
  </si>
  <si>
    <t>A21D185D16</t>
  </si>
  <si>
    <t>A21D185D17</t>
  </si>
  <si>
    <t>A21D185D18</t>
  </si>
  <si>
    <t>A21D185D19</t>
  </si>
  <si>
    <t>A21D185D01</t>
  </si>
  <si>
    <t>A21D185D02</t>
  </si>
  <si>
    <t>APP20D185D21</t>
  </si>
  <si>
    <t>A21D185D03</t>
  </si>
  <si>
    <t>A21D185D20</t>
  </si>
  <si>
    <t>A21D185D07</t>
  </si>
  <si>
    <t>A21D185D08</t>
  </si>
  <si>
    <t>A21D185D09</t>
  </si>
  <si>
    <t>A21D185D10</t>
  </si>
  <si>
    <t>A21D185D11</t>
  </si>
  <si>
    <t>A21D185D12</t>
  </si>
  <si>
    <t>CPI linked instrument 186</t>
  </si>
  <si>
    <t>4B.789</t>
  </si>
  <si>
    <t>A21D186D13</t>
  </si>
  <si>
    <t>A21D186D14</t>
  </si>
  <si>
    <t>A21D186D15</t>
  </si>
  <si>
    <t>A21D186D16</t>
  </si>
  <si>
    <t>A21D186D17</t>
  </si>
  <si>
    <t>A21D186D18</t>
  </si>
  <si>
    <t>A21D186D19</t>
  </si>
  <si>
    <t>A21D186D01</t>
  </si>
  <si>
    <t>A21D186D02</t>
  </si>
  <si>
    <t>APP20D186D21</t>
  </si>
  <si>
    <t>A21D186D03</t>
  </si>
  <si>
    <t>A21D186D20</t>
  </si>
  <si>
    <t>A21D186D07</t>
  </si>
  <si>
    <t>A21D186D08</t>
  </si>
  <si>
    <t>A21D186D09</t>
  </si>
  <si>
    <t>A21D186D10</t>
  </si>
  <si>
    <t>A21D186D11</t>
  </si>
  <si>
    <t>A21D186D12</t>
  </si>
  <si>
    <t>CPI linked instrument 187</t>
  </si>
  <si>
    <t>4B.790</t>
  </si>
  <si>
    <t>A21D187D13</t>
  </si>
  <si>
    <t>A21D187D14</t>
  </si>
  <si>
    <t>A21D187D15</t>
  </si>
  <si>
    <t>A21D187D16</t>
  </si>
  <si>
    <t>A21D187D17</t>
  </si>
  <si>
    <t>A21D187D18</t>
  </si>
  <si>
    <t>A21D187D19</t>
  </si>
  <si>
    <t>A21D187D01</t>
  </si>
  <si>
    <t>A21D187D02</t>
  </si>
  <si>
    <t>APP20D187D21</t>
  </si>
  <si>
    <t>A21D187D03</t>
  </si>
  <si>
    <t>A21D187D20</t>
  </si>
  <si>
    <t>A21D187D07</t>
  </si>
  <si>
    <t>A21D187D08</t>
  </si>
  <si>
    <t>A21D187D09</t>
  </si>
  <si>
    <t>A21D187D10</t>
  </si>
  <si>
    <t>A21D187D11</t>
  </si>
  <si>
    <t>A21D187D12</t>
  </si>
  <si>
    <t>CPI linked instrument 188</t>
  </si>
  <si>
    <t>4B.791</t>
  </si>
  <si>
    <t>A21D188D13</t>
  </si>
  <si>
    <t>A21D188D14</t>
  </si>
  <si>
    <t>A21D188D15</t>
  </si>
  <si>
    <t>A21D188D16</t>
  </si>
  <si>
    <t>A21D188D17</t>
  </si>
  <si>
    <t>A21D188D18</t>
  </si>
  <si>
    <t>A21D188D19</t>
  </si>
  <si>
    <t>A21D188D01</t>
  </si>
  <si>
    <t>A21D188D02</t>
  </si>
  <si>
    <t>APP20D188D21</t>
  </si>
  <si>
    <t>A21D188D03</t>
  </si>
  <si>
    <t>A21D188D20</t>
  </si>
  <si>
    <t>A21D188D07</t>
  </si>
  <si>
    <t>A21D188D08</t>
  </si>
  <si>
    <t>A21D188D09</t>
  </si>
  <si>
    <t>A21D188D10</t>
  </si>
  <si>
    <t>A21D188D11</t>
  </si>
  <si>
    <t>A21D188D12</t>
  </si>
  <si>
    <t>CPI linked instrument 189</t>
  </si>
  <si>
    <t>4B.792</t>
  </si>
  <si>
    <t>A21D189D13</t>
  </si>
  <si>
    <t>A21D189D14</t>
  </si>
  <si>
    <t>A21D189D15</t>
  </si>
  <si>
    <t>A21D189D16</t>
  </si>
  <si>
    <t>A21D189D17</t>
  </si>
  <si>
    <t>A21D189D18</t>
  </si>
  <si>
    <t>A21D189D19</t>
  </si>
  <si>
    <t>A21D189D01</t>
  </si>
  <si>
    <t>A21D189D02</t>
  </si>
  <si>
    <t>APP20D189D21</t>
  </si>
  <si>
    <t>A21D189D03</t>
  </si>
  <si>
    <t>A21D189D20</t>
  </si>
  <si>
    <t>A21D189D07</t>
  </si>
  <si>
    <t>A21D189D08</t>
  </si>
  <si>
    <t>A21D189D09</t>
  </si>
  <si>
    <t>A21D189D10</t>
  </si>
  <si>
    <t>A21D189D11</t>
  </si>
  <si>
    <t>A21D189D12</t>
  </si>
  <si>
    <t>CPI linked instrument 190</t>
  </si>
  <si>
    <t>4B.793</t>
  </si>
  <si>
    <t>A21D190D13</t>
  </si>
  <si>
    <t>A21D190D14</t>
  </si>
  <si>
    <t>A21D190D15</t>
  </si>
  <si>
    <t>A21D190D16</t>
  </si>
  <si>
    <t>A21D190D17</t>
  </si>
  <si>
    <t>A21D190D18</t>
  </si>
  <si>
    <t>A21D190D19</t>
  </si>
  <si>
    <t>A21D190D01</t>
  </si>
  <si>
    <t>A21D190D02</t>
  </si>
  <si>
    <t>APP20D190D21</t>
  </si>
  <si>
    <t>A21D190D03</t>
  </si>
  <si>
    <t>A21D190D20</t>
  </si>
  <si>
    <t>A21D190D07</t>
  </si>
  <si>
    <t>A21D190D08</t>
  </si>
  <si>
    <t>A21D190D09</t>
  </si>
  <si>
    <t>A21D190D10</t>
  </si>
  <si>
    <t>A21D190D11</t>
  </si>
  <si>
    <t>A21D190D12</t>
  </si>
  <si>
    <t>CPI linked instrument 191</t>
  </si>
  <si>
    <t>4B.794</t>
  </si>
  <si>
    <t>A21D191D13</t>
  </si>
  <si>
    <t>A21D191D14</t>
  </si>
  <si>
    <t>A21D191D15</t>
  </si>
  <si>
    <t>A21D191D16</t>
  </si>
  <si>
    <t>A21D191D17</t>
  </si>
  <si>
    <t>A21D191D18</t>
  </si>
  <si>
    <t>A21D191D19</t>
  </si>
  <si>
    <t>A21D191D01</t>
  </si>
  <si>
    <t>A21D191D02</t>
  </si>
  <si>
    <t>APP20D191D21</t>
  </si>
  <si>
    <t>A21D191D03</t>
  </si>
  <si>
    <t>A21D191D20</t>
  </si>
  <si>
    <t>A21D191D07</t>
  </si>
  <si>
    <t>A21D191D08</t>
  </si>
  <si>
    <t>A21D191D09</t>
  </si>
  <si>
    <t>A21D191D10</t>
  </si>
  <si>
    <t>A21D191D11</t>
  </si>
  <si>
    <t>A21D191D12</t>
  </si>
  <si>
    <t>CPI linked instrument 192</t>
  </si>
  <si>
    <t>4B.795</t>
  </si>
  <si>
    <t>A21D192D13</t>
  </si>
  <si>
    <t>A21D192D14</t>
  </si>
  <si>
    <t>A21D192D15</t>
  </si>
  <si>
    <t>A21D192D16</t>
  </si>
  <si>
    <t>A21D192D17</t>
  </si>
  <si>
    <t>A21D192D18</t>
  </si>
  <si>
    <t>A21D192D19</t>
  </si>
  <si>
    <t>A21D192D01</t>
  </si>
  <si>
    <t>A21D192D02</t>
  </si>
  <si>
    <t>APP20D192D21</t>
  </si>
  <si>
    <t>A21D192D03</t>
  </si>
  <si>
    <t>A21D192D20</t>
  </si>
  <si>
    <t>A21D192D07</t>
  </si>
  <si>
    <t>A21D192D08</t>
  </si>
  <si>
    <t>A21D192D09</t>
  </si>
  <si>
    <t>A21D192D10</t>
  </si>
  <si>
    <t>A21D192D11</t>
  </si>
  <si>
    <t>A21D192D12</t>
  </si>
  <si>
    <t>CPI linked instrument 193</t>
  </si>
  <si>
    <t>4B.796</t>
  </si>
  <si>
    <t>A21D193D13</t>
  </si>
  <si>
    <t>A21D193D14</t>
  </si>
  <si>
    <t>A21D193D15</t>
  </si>
  <si>
    <t>A21D193D16</t>
  </si>
  <si>
    <t>A21D193D17</t>
  </si>
  <si>
    <t>A21D193D18</t>
  </si>
  <si>
    <t>A21D193D19</t>
  </si>
  <si>
    <t>A21D193D01</t>
  </si>
  <si>
    <t>A21D193D02</t>
  </si>
  <si>
    <t>APP20D193D21</t>
  </si>
  <si>
    <t>A21D193D03</t>
  </si>
  <si>
    <t>A21D193D20</t>
  </si>
  <si>
    <t>A21D193D07</t>
  </si>
  <si>
    <t>A21D193D08</t>
  </si>
  <si>
    <t>A21D193D09</t>
  </si>
  <si>
    <t>A21D193D10</t>
  </si>
  <si>
    <t>A21D193D11</t>
  </si>
  <si>
    <t>A21D193D12</t>
  </si>
  <si>
    <t>CPI linked instrument 194</t>
  </si>
  <si>
    <t>4B.797</t>
  </si>
  <si>
    <t>A21D194D13</t>
  </si>
  <si>
    <t>A21D194D14</t>
  </si>
  <si>
    <t>A21D194D15</t>
  </si>
  <si>
    <t>A21D194D16</t>
  </si>
  <si>
    <t>A21D194D17</t>
  </si>
  <si>
    <t>A21D194D18</t>
  </si>
  <si>
    <t>A21D194D19</t>
  </si>
  <si>
    <t>A21D194D01</t>
  </si>
  <si>
    <t>A21D194D02</t>
  </si>
  <si>
    <t>APP20D194D21</t>
  </si>
  <si>
    <t>A21D194D03</t>
  </si>
  <si>
    <t>A21D194D20</t>
  </si>
  <si>
    <t>A21D194D07</t>
  </si>
  <si>
    <t>A21D194D08</t>
  </si>
  <si>
    <t>A21D194D09</t>
  </si>
  <si>
    <t>A21D194D10</t>
  </si>
  <si>
    <t>A21D194D11</t>
  </si>
  <si>
    <t>A21D194D12</t>
  </si>
  <si>
    <t>CPI linked instrument 195</t>
  </si>
  <si>
    <t>4B.798</t>
  </si>
  <si>
    <t>A21D195D13</t>
  </si>
  <si>
    <t>A21D195D14</t>
  </si>
  <si>
    <t>A21D195D15</t>
  </si>
  <si>
    <t>A21D195D16</t>
  </si>
  <si>
    <t>A21D195D17</t>
  </si>
  <si>
    <t>A21D195D18</t>
  </si>
  <si>
    <t>A21D195D19</t>
  </si>
  <si>
    <t>A21D195D01</t>
  </si>
  <si>
    <t>A21D195D02</t>
  </si>
  <si>
    <t>APP20D195D21</t>
  </si>
  <si>
    <t>A21D195D03</t>
  </si>
  <si>
    <t>A21D195D20</t>
  </si>
  <si>
    <t>A21D195D07</t>
  </si>
  <si>
    <t>A21D195D08</t>
  </si>
  <si>
    <t>A21D195D09</t>
  </si>
  <si>
    <t>A21D195D10</t>
  </si>
  <si>
    <t>A21D195D11</t>
  </si>
  <si>
    <t>A21D195D12</t>
  </si>
  <si>
    <t>CPI linked instrument 196</t>
  </si>
  <si>
    <t>4B.799</t>
  </si>
  <si>
    <t>A21D196D13</t>
  </si>
  <si>
    <t>A21D196D14</t>
  </si>
  <si>
    <t>A21D196D15</t>
  </si>
  <si>
    <t>A21D196D16</t>
  </si>
  <si>
    <t>A21D196D17</t>
  </si>
  <si>
    <t>A21D196D18</t>
  </si>
  <si>
    <t>A21D196D19</t>
  </si>
  <si>
    <t>A21D196D01</t>
  </si>
  <si>
    <t>A21D196D02</t>
  </si>
  <si>
    <t>APP20D196D21</t>
  </si>
  <si>
    <t>A21D196D03</t>
  </si>
  <si>
    <t>A21D196D20</t>
  </si>
  <si>
    <t>A21D196D07</t>
  </si>
  <si>
    <t>A21D196D08</t>
  </si>
  <si>
    <t>A21D196D09</t>
  </si>
  <si>
    <t>A21D196D10</t>
  </si>
  <si>
    <t>A21D196D11</t>
  </si>
  <si>
    <t>A21D196D12</t>
  </si>
  <si>
    <t>CPI linked instrument 197</t>
  </si>
  <si>
    <t>4B.800</t>
  </si>
  <si>
    <t>A21D197D13</t>
  </si>
  <si>
    <t>A21D197D14</t>
  </si>
  <si>
    <t>A21D197D15</t>
  </si>
  <si>
    <t>A21D197D16</t>
  </si>
  <si>
    <t>A21D197D17</t>
  </si>
  <si>
    <t>A21D197D18</t>
  </si>
  <si>
    <t>A21D197D19</t>
  </si>
  <si>
    <t>A21D197D01</t>
  </si>
  <si>
    <t>A21D197D02</t>
  </si>
  <si>
    <t>APP20D197D21</t>
  </si>
  <si>
    <t>A21D197D03</t>
  </si>
  <si>
    <t>A21D197D20</t>
  </si>
  <si>
    <t>A21D197D07</t>
  </si>
  <si>
    <t>A21D197D08</t>
  </si>
  <si>
    <t>A21D197D09</t>
  </si>
  <si>
    <t>A21D197D10</t>
  </si>
  <si>
    <t>A21D197D11</t>
  </si>
  <si>
    <t>A21D197D12</t>
  </si>
  <si>
    <t>CPI linked instrument 198</t>
  </si>
  <si>
    <t>4B.801</t>
  </si>
  <si>
    <t>A21D198D13</t>
  </si>
  <si>
    <t>A21D198D14</t>
  </si>
  <si>
    <t>A21D198D15</t>
  </si>
  <si>
    <t>A21D198D16</t>
  </si>
  <si>
    <t>A21D198D17</t>
  </si>
  <si>
    <t>A21D198D18</t>
  </si>
  <si>
    <t>A21D198D19</t>
  </si>
  <si>
    <t>A21D198D01</t>
  </si>
  <si>
    <t>A21D198D02</t>
  </si>
  <si>
    <t>APP20D198D21</t>
  </si>
  <si>
    <t>A21D198D03</t>
  </si>
  <si>
    <t>A21D198D20</t>
  </si>
  <si>
    <t>A21D198D07</t>
  </si>
  <si>
    <t>A21D198D08</t>
  </si>
  <si>
    <t>A21D198D09</t>
  </si>
  <si>
    <t>A21D198D10</t>
  </si>
  <si>
    <t>A21D198D11</t>
  </si>
  <si>
    <t>A21D198D12</t>
  </si>
  <si>
    <t>CPI linked instrument 199</t>
  </si>
  <si>
    <t>4B.802</t>
  </si>
  <si>
    <t>A21D199D13</t>
  </si>
  <si>
    <t>A21D199D14</t>
  </si>
  <si>
    <t>A21D199D15</t>
  </si>
  <si>
    <t>A21D199D16</t>
  </si>
  <si>
    <t>A21D199D17</t>
  </si>
  <si>
    <t>A21D199D18</t>
  </si>
  <si>
    <t>A21D199D19</t>
  </si>
  <si>
    <t>A21D199D01</t>
  </si>
  <si>
    <t>A21D199D02</t>
  </si>
  <si>
    <t>APP20D199D21</t>
  </si>
  <si>
    <t>A21D199D03</t>
  </si>
  <si>
    <t>A21D199D20</t>
  </si>
  <si>
    <t>A21D199D07</t>
  </si>
  <si>
    <t>A21D199D08</t>
  </si>
  <si>
    <t>A21D199D09</t>
  </si>
  <si>
    <t>A21D199D10</t>
  </si>
  <si>
    <t>A21D199D11</t>
  </si>
  <si>
    <t>A21D199D12</t>
  </si>
  <si>
    <t>CPI linked instrument 200</t>
  </si>
  <si>
    <t>4B.803</t>
  </si>
  <si>
    <t>A21D200D13</t>
  </si>
  <si>
    <t>A21D200D14</t>
  </si>
  <si>
    <t>A21D200D15</t>
  </si>
  <si>
    <t>A21D200D16</t>
  </si>
  <si>
    <t>A21D200D17</t>
  </si>
  <si>
    <t>A21D200D18</t>
  </si>
  <si>
    <t>A21D200D19</t>
  </si>
  <si>
    <t>A21D200D01</t>
  </si>
  <si>
    <t>A21D200D02</t>
  </si>
  <si>
    <t>APP20D200D21</t>
  </si>
  <si>
    <t>A21D200D03</t>
  </si>
  <si>
    <t>A21D200D20</t>
  </si>
  <si>
    <t>A21D200D07</t>
  </si>
  <si>
    <t>A21D200D08</t>
  </si>
  <si>
    <t>A21D200D09</t>
  </si>
  <si>
    <t>A21D200D10</t>
  </si>
  <si>
    <t>A21D200D11</t>
  </si>
  <si>
    <t>A21D200D12</t>
  </si>
  <si>
    <t xml:space="preserve">Totals for CPI linked instruments </t>
  </si>
  <si>
    <t>4B.804</t>
  </si>
  <si>
    <t>A21D0002</t>
  </si>
  <si>
    <t>APP20D0021</t>
  </si>
  <si>
    <t>A21D0003</t>
  </si>
  <si>
    <t>A21D0008</t>
  </si>
  <si>
    <t>A21D0009</t>
  </si>
  <si>
    <t>A21D0010</t>
  </si>
  <si>
    <t>A21D0011</t>
  </si>
  <si>
    <t>A21D0012</t>
  </si>
  <si>
    <t>Totals for all instruments</t>
  </si>
  <si>
    <t>4B.805</t>
  </si>
  <si>
    <t>A21T0002</t>
  </si>
  <si>
    <t>APP20T0021</t>
  </si>
  <si>
    <t>A21T0003</t>
  </si>
  <si>
    <t>A21T0008</t>
  </si>
  <si>
    <t>A21T0009</t>
  </si>
  <si>
    <t>A21T0010</t>
  </si>
  <si>
    <t>A21T0011</t>
  </si>
  <si>
    <t>A21T0012</t>
  </si>
  <si>
    <t>Inflation Assumptions</t>
  </si>
  <si>
    <t>E</t>
  </si>
  <si>
    <t>RPI %</t>
  </si>
  <si>
    <t>4B.806</t>
  </si>
  <si>
    <t>RPI - %</t>
  </si>
  <si>
    <t>A21008</t>
  </si>
  <si>
    <t>CPI %</t>
  </si>
  <si>
    <t>4B.807</t>
  </si>
  <si>
    <t>CPI - %</t>
  </si>
  <si>
    <t>A21009</t>
  </si>
  <si>
    <t>F</t>
  </si>
  <si>
    <t>4B.808</t>
  </si>
  <si>
    <t>Indicative weighted average nominal interest</t>
  </si>
  <si>
    <t>A21001</t>
  </si>
  <si>
    <t>4B.809</t>
  </si>
  <si>
    <t>Indicative weighted average cash interest</t>
  </si>
  <si>
    <t>A21002</t>
  </si>
  <si>
    <t>Indicative debt portfolio breakdown</t>
  </si>
  <si>
    <t>G</t>
  </si>
  <si>
    <t>Floating rate debt as percentage of total debt (gross)</t>
  </si>
  <si>
    <t>4B.810</t>
  </si>
  <si>
    <t>A21003</t>
  </si>
  <si>
    <t>Fixed rate debt as percentage of total debt (gross)</t>
  </si>
  <si>
    <t>4B.811</t>
  </si>
  <si>
    <t>A21004</t>
  </si>
  <si>
    <t>RPI linked debt as percentage of total debt (gross)</t>
  </si>
  <si>
    <t>4B.812</t>
  </si>
  <si>
    <t>A21005</t>
  </si>
  <si>
    <t>CPI linked debt as percentage of total debt (gross)</t>
  </si>
  <si>
    <t>4B.813</t>
  </si>
  <si>
    <t>A21010</t>
  </si>
  <si>
    <t>All index (CPI and RPI) linked debt as percentage of total debt (gross)</t>
  </si>
  <si>
    <t>4B.814</t>
  </si>
  <si>
    <t>A21011</t>
  </si>
  <si>
    <t>Fixed rate debt and index linked debt as percentage of total debt (gross)</t>
  </si>
  <si>
    <t>4B.815</t>
  </si>
  <si>
    <t>A21006</t>
  </si>
  <si>
    <t>4B.816</t>
  </si>
  <si>
    <t>A21007</t>
  </si>
  <si>
    <t>Price control period to date</t>
  </si>
  <si>
    <t>Water network plus</t>
  </si>
  <si>
    <t>Wastewater network plus</t>
  </si>
  <si>
    <t>Thames Tideway/ Havant Thicket</t>
  </si>
  <si>
    <t>Totex (net of business rates, abstraction licence fees and grants and contributions)</t>
  </si>
  <si>
    <t>Final determination allowed totex (net of business rates, abstraction licence fees and grants and contributions)</t>
  </si>
  <si>
    <t>4C.1</t>
  </si>
  <si>
    <t>B0139FDWR</t>
  </si>
  <si>
    <t>B0139FDWNP</t>
  </si>
  <si>
    <t>B0139FDWWNP</t>
  </si>
  <si>
    <t>B0139FDBIO</t>
  </si>
  <si>
    <t>B0139FDTTTH</t>
  </si>
  <si>
    <t>B0139FDCWR</t>
  </si>
  <si>
    <t>B0139FDCWNP</t>
  </si>
  <si>
    <t>B0139FDCWWNP</t>
  </si>
  <si>
    <t>B0139FDCBIO</t>
  </si>
  <si>
    <t>B0139FDCTTTH</t>
  </si>
  <si>
    <t>Actual totex (net of business rates, abstraction licence fees and grants and contributions)</t>
  </si>
  <si>
    <t>4C.2</t>
  </si>
  <si>
    <t>B0140ACWR</t>
  </si>
  <si>
    <t>B0140ACWNP</t>
  </si>
  <si>
    <t>B0140ACWWNP</t>
  </si>
  <si>
    <t>B0140ACBIO</t>
  </si>
  <si>
    <t>B0140ACTTTH</t>
  </si>
  <si>
    <t>B0140ACCWR</t>
  </si>
  <si>
    <t>B0140ACCWNP</t>
  </si>
  <si>
    <t>B0140ACCWWNP</t>
  </si>
  <si>
    <t>B0140ACCBIO</t>
  </si>
  <si>
    <t>B0140ACCTTTH</t>
  </si>
  <si>
    <t>Transition expenditure</t>
  </si>
  <si>
    <t>4C.3</t>
  </si>
  <si>
    <t>B0141TEWR</t>
  </si>
  <si>
    <t>B0141TEWNP</t>
  </si>
  <si>
    <t>B0141TEWWNP</t>
  </si>
  <si>
    <t>B0141TEBIO</t>
  </si>
  <si>
    <t>B0141TETTTH</t>
  </si>
  <si>
    <t>B0141TECWR</t>
  </si>
  <si>
    <t>B0141TECWNP</t>
  </si>
  <si>
    <t>B0141TECWWNP</t>
  </si>
  <si>
    <t>B0141TECBIO</t>
  </si>
  <si>
    <t>B0141TECTTTH</t>
  </si>
  <si>
    <t>Disallowable costs</t>
  </si>
  <si>
    <t>4C.4</t>
  </si>
  <si>
    <t>B0142DCWR</t>
  </si>
  <si>
    <t>B0142DCWNP</t>
  </si>
  <si>
    <t>B0142DCWWNP</t>
  </si>
  <si>
    <t>B0142DCBIO</t>
  </si>
  <si>
    <t>B0142DCTTTH</t>
  </si>
  <si>
    <t>B0142DCCWR</t>
  </si>
  <si>
    <t>B0142DCCWNP</t>
  </si>
  <si>
    <t>B0142DCCWWNP</t>
  </si>
  <si>
    <t>B0142DCCBIO</t>
  </si>
  <si>
    <t>B0142DCCTTTH</t>
  </si>
  <si>
    <t>Total actual totex  (net of business rates, abstraction licence fees and grants and contributions)</t>
  </si>
  <si>
    <t>4C.5</t>
  </si>
  <si>
    <t>B0143TAWR</t>
  </si>
  <si>
    <t>B0143TAWNP</t>
  </si>
  <si>
    <t>B0143TAWWNP</t>
  </si>
  <si>
    <t>B0143TABIO</t>
  </si>
  <si>
    <t>B0143TATTTH</t>
  </si>
  <si>
    <t>B0143TACWR</t>
  </si>
  <si>
    <t>B0143TACWNP</t>
  </si>
  <si>
    <t>B0143TACWWNP</t>
  </si>
  <si>
    <t>B0143TACBIO</t>
  </si>
  <si>
    <t>B0143TACTTTH</t>
  </si>
  <si>
    <t xml:space="preserve">Variance </t>
  </si>
  <si>
    <t>4C.6</t>
  </si>
  <si>
    <t>B0144VRWR</t>
  </si>
  <si>
    <t>B0144VRWNP</t>
  </si>
  <si>
    <t>B0144VRWWNP</t>
  </si>
  <si>
    <t>B0144VRBIO</t>
  </si>
  <si>
    <t>B0144VRTTTH</t>
  </si>
  <si>
    <t>B0144VRCWR</t>
  </si>
  <si>
    <t>B0144VRCWNP</t>
  </si>
  <si>
    <t>B0144VRCWWNP</t>
  </si>
  <si>
    <t>B0144VRCBIO</t>
  </si>
  <si>
    <t>B0144VRCTTTH</t>
  </si>
  <si>
    <t>Variance due to timing of expenditure</t>
  </si>
  <si>
    <t>4C.7</t>
  </si>
  <si>
    <t>B0145VTWR</t>
  </si>
  <si>
    <t>B0145VTWNP</t>
  </si>
  <si>
    <t>B0145VTWWNP</t>
  </si>
  <si>
    <t>B0145VTBIO</t>
  </si>
  <si>
    <t>B0145VTTTTH</t>
  </si>
  <si>
    <t>B0145VTCWR</t>
  </si>
  <si>
    <t>B0145VTCWNP</t>
  </si>
  <si>
    <t>B0145VTCWWNP</t>
  </si>
  <si>
    <t>B0145VTCBIO</t>
  </si>
  <si>
    <t>B0145VTCTTTH</t>
  </si>
  <si>
    <t>Variance due to efficiency</t>
  </si>
  <si>
    <t>4C.8</t>
  </si>
  <si>
    <t>B0146VDWR</t>
  </si>
  <si>
    <t>B0146VDWNP</t>
  </si>
  <si>
    <t>B0146VDWWNP</t>
  </si>
  <si>
    <t>B0146VDBIO</t>
  </si>
  <si>
    <t>B0146VDTTTH</t>
  </si>
  <si>
    <t>B0146VDCWR</t>
  </si>
  <si>
    <t>B0146VDCWNP</t>
  </si>
  <si>
    <t>B0146VDCWWNP</t>
  </si>
  <si>
    <t>B0146VDCBIO</t>
  </si>
  <si>
    <t>B0146VDCTTTH</t>
  </si>
  <si>
    <t>Customer cost sharing rate</t>
  </si>
  <si>
    <t>4C.9</t>
  </si>
  <si>
    <t>B0147CCWR</t>
  </si>
  <si>
    <t>B0147CCWNP</t>
  </si>
  <si>
    <t>B0147CCWWNP</t>
  </si>
  <si>
    <t>B0147CCBIO</t>
  </si>
  <si>
    <t>B0147CCTTTH</t>
  </si>
  <si>
    <t>B0147CCCWR</t>
  </si>
  <si>
    <t>B0147CCCWNP</t>
  </si>
  <si>
    <t>B0147CCCWWNP</t>
  </si>
  <si>
    <t>B0147CCCBIO</t>
  </si>
  <si>
    <t>B0147CCCTTTH</t>
  </si>
  <si>
    <t>Customer share of totex over/underspend</t>
  </si>
  <si>
    <t>4C.10</t>
  </si>
  <si>
    <t>B0148CTWR</t>
  </si>
  <si>
    <t>B0148CTWNP</t>
  </si>
  <si>
    <t>B0148CTWWNP</t>
  </si>
  <si>
    <t>B0148CTBIO</t>
  </si>
  <si>
    <t>B0148CTTTTH</t>
  </si>
  <si>
    <t>B0148CTCWR</t>
  </si>
  <si>
    <t>B0148CTCWNP</t>
  </si>
  <si>
    <t>B0148CTCWWNP</t>
  </si>
  <si>
    <t>B0148CTCBIO</t>
  </si>
  <si>
    <t>B0148CTCTTTH</t>
  </si>
  <si>
    <t>Company share of totex over/underspend</t>
  </si>
  <si>
    <t>4C.11</t>
  </si>
  <si>
    <t>B0149COWR</t>
  </si>
  <si>
    <t>B0149COWNP</t>
  </si>
  <si>
    <t>B0149COWWNP</t>
  </si>
  <si>
    <t>B0149COBIO</t>
  </si>
  <si>
    <t>B0149COTTTH</t>
  </si>
  <si>
    <t>B0149COCWR</t>
  </si>
  <si>
    <t>B0149COCWNP</t>
  </si>
  <si>
    <t>B0149COCWWNP</t>
  </si>
  <si>
    <t>B0149COCBIO</t>
  </si>
  <si>
    <t>B0149COCTTTH</t>
  </si>
  <si>
    <t>Totex - business rates and abstraction licence fees</t>
  </si>
  <si>
    <t>Final determination allowed totex - business rates and abstraction licence fees</t>
  </si>
  <si>
    <t>4C.12</t>
  </si>
  <si>
    <t>B0150FDWR</t>
  </si>
  <si>
    <t>B0150FDWNP</t>
  </si>
  <si>
    <t>B0150FDWWNP</t>
  </si>
  <si>
    <t>B0150FDBIO</t>
  </si>
  <si>
    <t>B0150FDTTTH</t>
  </si>
  <si>
    <t>B0150FDCWR</t>
  </si>
  <si>
    <t>B0150FDCWNP</t>
  </si>
  <si>
    <t>B0150FDCWWNP</t>
  </si>
  <si>
    <t>B0150FDCBIO</t>
  </si>
  <si>
    <t>B0150FDCTTTH</t>
  </si>
  <si>
    <t>Actual totex - business rates and abstraction licence fees</t>
  </si>
  <si>
    <t>4C.13</t>
  </si>
  <si>
    <t>B0151ATWR</t>
  </si>
  <si>
    <t>B0151ATWNP</t>
  </si>
  <si>
    <t>B0151ATWWNP</t>
  </si>
  <si>
    <t>B0151ATBIO</t>
  </si>
  <si>
    <t>B0151ATTTTH</t>
  </si>
  <si>
    <t>B0151ATCWR</t>
  </si>
  <si>
    <t>B0151ATCWNP</t>
  </si>
  <si>
    <t>B0151ATCWWNP</t>
  </si>
  <si>
    <t>B0151ATCBIO</t>
  </si>
  <si>
    <t>B0151ATCTTTH</t>
  </si>
  <si>
    <t>Variance  - business rates and abstraction licence fees</t>
  </si>
  <si>
    <t>4C.14</t>
  </si>
  <si>
    <t>B0152VBWR</t>
  </si>
  <si>
    <t>B0152VBWNP</t>
  </si>
  <si>
    <t>B0152VBWWNP</t>
  </si>
  <si>
    <t>B0152VBBIO</t>
  </si>
  <si>
    <t>B0152VBTTTH</t>
  </si>
  <si>
    <t>B0152VBCWR</t>
  </si>
  <si>
    <t>B0152VBCWNP</t>
  </si>
  <si>
    <t>B0152VBCWWNP</t>
  </si>
  <si>
    <t>B0152VBCBIO</t>
  </si>
  <si>
    <t>B0152VBCTTTH</t>
  </si>
  <si>
    <t>Customer cost sharing rate  - business rates and abstraction licence fees</t>
  </si>
  <si>
    <t>4C.15</t>
  </si>
  <si>
    <t>B0153CCWR</t>
  </si>
  <si>
    <t>B0153CCWNP</t>
  </si>
  <si>
    <t>B0153CCWWNP</t>
  </si>
  <si>
    <t>B0153CCBIO</t>
  </si>
  <si>
    <t>B0153CCTTTH</t>
  </si>
  <si>
    <t>B0153CCCWR</t>
  </si>
  <si>
    <t>B0153CCCWNP</t>
  </si>
  <si>
    <t>B0153CCCWWNP</t>
  </si>
  <si>
    <t>B0153CCCBIO</t>
  </si>
  <si>
    <t>B0153CCCTTTH</t>
  </si>
  <si>
    <t>Customer share of totex over/underspend  - business rates and abstraction licence fees</t>
  </si>
  <si>
    <t>4C.16</t>
  </si>
  <si>
    <t>B0154CWR</t>
  </si>
  <si>
    <t>B0154CWWNP</t>
  </si>
  <si>
    <t>B0154CWWWNP</t>
  </si>
  <si>
    <t>B0154CWBIO</t>
  </si>
  <si>
    <t>B0154CWTTTH</t>
  </si>
  <si>
    <t>B0154CWCWR</t>
  </si>
  <si>
    <t>B0154CWCWNP</t>
  </si>
  <si>
    <t>B0154CWCWWNP</t>
  </si>
  <si>
    <t>B0154CWCBIO</t>
  </si>
  <si>
    <t>B0154CWCTTTH</t>
  </si>
  <si>
    <t>Company share of totex over/underspend  - business rates and abstraction licence fees</t>
  </si>
  <si>
    <t>4C.17</t>
  </si>
  <si>
    <t>B0155CTWR</t>
  </si>
  <si>
    <t>B0155CTWNP</t>
  </si>
  <si>
    <t>B0155CTWWNP</t>
  </si>
  <si>
    <t>B0155CTBIO</t>
  </si>
  <si>
    <t>B0155CTTTTH</t>
  </si>
  <si>
    <t>B0155CTCWR</t>
  </si>
  <si>
    <t>B0155CTCWNP</t>
  </si>
  <si>
    <t>B0155CTCWWNP</t>
  </si>
  <si>
    <t>B0155CTCBIO</t>
  </si>
  <si>
    <t>B0155CTCTTTH</t>
  </si>
  <si>
    <t>Totex not subject to cost sharing</t>
  </si>
  <si>
    <t>Final determination allowed totex -  not subject to cost sharing</t>
  </si>
  <si>
    <t>4C.18</t>
  </si>
  <si>
    <t>B0156FDWR</t>
  </si>
  <si>
    <t>B0156FDWNP</t>
  </si>
  <si>
    <t>B0156FDWWNP</t>
  </si>
  <si>
    <t>B0156FDBIO</t>
  </si>
  <si>
    <t>B0156FDTTTH</t>
  </si>
  <si>
    <t>B0156FDCWR</t>
  </si>
  <si>
    <t>B0156FDCWNP</t>
  </si>
  <si>
    <t>B0156FDCWWNP</t>
  </si>
  <si>
    <t>B0156FDCBIO</t>
  </si>
  <si>
    <t>B0156FDCTTTH</t>
  </si>
  <si>
    <t>Actual totex - not subject to cost sharing</t>
  </si>
  <si>
    <t>4C.19</t>
  </si>
  <si>
    <t>B0157ATWR</t>
  </si>
  <si>
    <t>B0157ATWNP</t>
  </si>
  <si>
    <t>B0157ATWWNP</t>
  </si>
  <si>
    <t>B0157ATBIO</t>
  </si>
  <si>
    <t>B0157ATTTTH</t>
  </si>
  <si>
    <t>B0157ATCWR</t>
  </si>
  <si>
    <t>B0157ATCWNP</t>
  </si>
  <si>
    <t>B0157ATCWWNP</t>
  </si>
  <si>
    <t>B0157ATCBIO</t>
  </si>
  <si>
    <t>B0157ATCTTTH</t>
  </si>
  <si>
    <t>Variance - 100% company allocation</t>
  </si>
  <si>
    <t>4C.20</t>
  </si>
  <si>
    <t>B0158VRWR</t>
  </si>
  <si>
    <t>B0158VRWNP</t>
  </si>
  <si>
    <t>B0158VRWWNP</t>
  </si>
  <si>
    <t>B0158VRBIO</t>
  </si>
  <si>
    <t>B0158VRTTTH</t>
  </si>
  <si>
    <t>B0158VRCWR</t>
  </si>
  <si>
    <t>B0158VRCWNP</t>
  </si>
  <si>
    <t>B0158VRCWWNP</t>
  </si>
  <si>
    <t>B0158VRCBIO</t>
  </si>
  <si>
    <t>B0158VRCTTTH</t>
  </si>
  <si>
    <t xml:space="preserve">Total company share of totex over/under spend </t>
  </si>
  <si>
    <t>4C.21</t>
  </si>
  <si>
    <t>B0159CTWR</t>
  </si>
  <si>
    <t>B0159CTWNP</t>
  </si>
  <si>
    <t>B0159CTWWNP</t>
  </si>
  <si>
    <t>B0159CTBIO</t>
  </si>
  <si>
    <t>B0159CTTTTH</t>
  </si>
  <si>
    <t>B0159CTCWR</t>
  </si>
  <si>
    <t>B0159CTCWNP</t>
  </si>
  <si>
    <t>B0159CTCWWNP</t>
  </si>
  <si>
    <t>B0159CTCBIO</t>
  </si>
  <si>
    <t>B0159CTCTTTH</t>
  </si>
  <si>
    <t>RCV</t>
  </si>
  <si>
    <t>4C.22</t>
  </si>
  <si>
    <t>B0160CSWR</t>
  </si>
  <si>
    <t>B0160CSWNP</t>
  </si>
  <si>
    <t>B0160CSWWNP</t>
  </si>
  <si>
    <t>B0160CSBIO</t>
  </si>
  <si>
    <t>B0160CSTTTH</t>
  </si>
  <si>
    <t>B0160CSCWR</t>
  </si>
  <si>
    <t>B0160CSCWNP</t>
  </si>
  <si>
    <t>B0160CSCWWNP</t>
  </si>
  <si>
    <t>B0160CSCBIO</t>
  </si>
  <si>
    <t>B0160CSCTTTH</t>
  </si>
  <si>
    <t>PAYG rate</t>
  </si>
  <si>
    <t>4C.23</t>
  </si>
  <si>
    <t>B0161PGWR</t>
  </si>
  <si>
    <t>B0161PGWNP</t>
  </si>
  <si>
    <t>B0161PGWWNP</t>
  </si>
  <si>
    <t>B0161PGBIO</t>
  </si>
  <si>
    <t>B0161PGTTTH</t>
  </si>
  <si>
    <t>B0161PGCWR</t>
  </si>
  <si>
    <t>B0161PGCWNP</t>
  </si>
  <si>
    <t>B0161PGCWWNP</t>
  </si>
  <si>
    <t>B0161PGCBIO</t>
  </si>
  <si>
    <t>B0161PGCTTTH</t>
  </si>
  <si>
    <t>RCV element of totex over/underspend</t>
  </si>
  <si>
    <t>4C.24</t>
  </si>
  <si>
    <t>B0162RVWR</t>
  </si>
  <si>
    <t>B0162RVWNP</t>
  </si>
  <si>
    <t>B0162RVWWNP</t>
  </si>
  <si>
    <t>B0162RVBIO</t>
  </si>
  <si>
    <t>B0162RVTTTH</t>
  </si>
  <si>
    <t>B0162RVCWR</t>
  </si>
  <si>
    <t>B0162RVCWNP</t>
  </si>
  <si>
    <t>B0162RVCWWNP</t>
  </si>
  <si>
    <t>B0162RVCBIO</t>
  </si>
  <si>
    <t>B0162RVCTTTH</t>
  </si>
  <si>
    <t xml:space="preserve">Adjustment for ODI outperformance payment or underperformance payment </t>
  </si>
  <si>
    <t>4C.25</t>
  </si>
  <si>
    <t>B0163ODIWR</t>
  </si>
  <si>
    <t>B0163ODCWNP</t>
  </si>
  <si>
    <t>B0163ODCWWNP</t>
  </si>
  <si>
    <t>B0163ODCBIO</t>
  </si>
  <si>
    <t>RCT00588TTT</t>
  </si>
  <si>
    <t>RCV determined at FD at 31 March</t>
  </si>
  <si>
    <t>4C.26</t>
  </si>
  <si>
    <t>B0164RCVWR</t>
  </si>
  <si>
    <t>B0164RCCWNP</t>
  </si>
  <si>
    <t>B0164RCCWWNP</t>
  </si>
  <si>
    <t>B0164RCCBIO</t>
  </si>
  <si>
    <t>RCT00586TTT</t>
  </si>
  <si>
    <t>Projected 'shadow' RCV</t>
  </si>
  <si>
    <t>4C.27</t>
  </si>
  <si>
    <t>B0165SRVWR</t>
  </si>
  <si>
    <t>B0165SRCWNP</t>
  </si>
  <si>
    <t>B0165SRCWWNP</t>
  </si>
  <si>
    <t>B0165SRCBIO</t>
  </si>
  <si>
    <t>RCT00589TTT</t>
  </si>
  <si>
    <t>Network+</t>
  </si>
  <si>
    <t>Raw water transport</t>
  </si>
  <si>
    <t>Raw water storage</t>
  </si>
  <si>
    <t>Water treatment</t>
  </si>
  <si>
    <t>Treated water distribution</t>
  </si>
  <si>
    <t>4D.1</t>
  </si>
  <si>
    <t>B0203WR</t>
  </si>
  <si>
    <t>B0203RWT</t>
  </si>
  <si>
    <t>B0203RWS</t>
  </si>
  <si>
    <t>B0203WT</t>
  </si>
  <si>
    <t>B0203TWD</t>
  </si>
  <si>
    <t>B0203TAS</t>
  </si>
  <si>
    <t>4D.2</t>
  </si>
  <si>
    <t>B0204WR</t>
  </si>
  <si>
    <t>B0204RWT</t>
  </si>
  <si>
    <t>B0204RWS</t>
  </si>
  <si>
    <t>B0204WT</t>
  </si>
  <si>
    <t>B0204TWD</t>
  </si>
  <si>
    <t>B0204TAS</t>
  </si>
  <si>
    <t>Developer services operating expenditure</t>
  </si>
  <si>
    <t>4D.3</t>
  </si>
  <si>
    <t>B0205WR</t>
  </si>
  <si>
    <t>B0205RWT</t>
  </si>
  <si>
    <t>B0205RWS</t>
  </si>
  <si>
    <t>B0205WT</t>
  </si>
  <si>
    <t>B0205TWD</t>
  </si>
  <si>
    <t>B0205TAS</t>
  </si>
  <si>
    <t>4D.4</t>
  </si>
  <si>
    <t>BM319RWT</t>
  </si>
  <si>
    <t>BM319RWS</t>
  </si>
  <si>
    <t>BM319WT</t>
  </si>
  <si>
    <t>BM319TWD</t>
  </si>
  <si>
    <t>BM319TAS</t>
  </si>
  <si>
    <t>4D.5</t>
  </si>
  <si>
    <t>BM323RWT</t>
  </si>
  <si>
    <t>BM323RWS</t>
  </si>
  <si>
    <t>BM323WT</t>
  </si>
  <si>
    <t>BM323TWD</t>
  </si>
  <si>
    <t>BM323TAS</t>
  </si>
  <si>
    <t>4D.6</t>
  </si>
  <si>
    <t>BM351WRT</t>
  </si>
  <si>
    <t>BM351RWT</t>
  </si>
  <si>
    <t>BM351RWS</t>
  </si>
  <si>
    <t>BM351WT</t>
  </si>
  <si>
    <t>BM351TWD</t>
  </si>
  <si>
    <t>BM351TAS</t>
  </si>
  <si>
    <t>4D.7</t>
  </si>
  <si>
    <t>B0206WR</t>
  </si>
  <si>
    <t>B0206RWT</t>
  </si>
  <si>
    <t>B0206RWS</t>
  </si>
  <si>
    <t>B0206WT</t>
  </si>
  <si>
    <t>B0206TWD</t>
  </si>
  <si>
    <t>B0206TAS</t>
  </si>
  <si>
    <t>4D.8</t>
  </si>
  <si>
    <t>B0207WR</t>
  </si>
  <si>
    <t>B0207RWT</t>
  </si>
  <si>
    <t>B0207RWS</t>
  </si>
  <si>
    <t>B0207WT</t>
  </si>
  <si>
    <t>B0207TWD</t>
  </si>
  <si>
    <t>B0207TAS</t>
  </si>
  <si>
    <t>4D.9</t>
  </si>
  <si>
    <t>B0208WR</t>
  </si>
  <si>
    <t>B0208RWT</t>
  </si>
  <si>
    <t>B0208RWS</t>
  </si>
  <si>
    <t>B0208WT</t>
  </si>
  <si>
    <t>B0208TWD</t>
  </si>
  <si>
    <t>B0208TAS</t>
  </si>
  <si>
    <t>4D.10</t>
  </si>
  <si>
    <t>B0209WR</t>
  </si>
  <si>
    <t>B0209RWT</t>
  </si>
  <si>
    <t>B0209RWS</t>
  </si>
  <si>
    <t>B0209WT</t>
  </si>
  <si>
    <t>B0209TWD</t>
  </si>
  <si>
    <t>B0209TAS</t>
  </si>
  <si>
    <t>4D.11</t>
  </si>
  <si>
    <t>BC30498RWT</t>
  </si>
  <si>
    <t>BC30498RWS</t>
  </si>
  <si>
    <t>BC30498WT</t>
  </si>
  <si>
    <t>BC30498TWD</t>
  </si>
  <si>
    <t>BC30498TAS</t>
  </si>
  <si>
    <t>4D.12</t>
  </si>
  <si>
    <t>BM333RWT</t>
  </si>
  <si>
    <t>BM333RWS</t>
  </si>
  <si>
    <t>BM333WT</t>
  </si>
  <si>
    <t>BM333TWD</t>
  </si>
  <si>
    <t>BM333TAS</t>
  </si>
  <si>
    <t>4D.13</t>
  </si>
  <si>
    <t>BA1070RWT</t>
  </si>
  <si>
    <t>BA1070RWS</t>
  </si>
  <si>
    <t>BA1070WT</t>
  </si>
  <si>
    <t>BA1070TWD</t>
  </si>
  <si>
    <t>BA1070TAS</t>
  </si>
  <si>
    <t>4D.14</t>
  </si>
  <si>
    <t>B0500WR</t>
  </si>
  <si>
    <t>B0500RWT</t>
  </si>
  <si>
    <t>B0500RWS</t>
  </si>
  <si>
    <t>B0500WT</t>
  </si>
  <si>
    <t>B0500TWD</t>
  </si>
  <si>
    <t>B0500TAS</t>
  </si>
  <si>
    <t>4D.15</t>
  </si>
  <si>
    <t>BM325WRT</t>
  </si>
  <si>
    <t>BM325RWT</t>
  </si>
  <si>
    <t>BM325RWS</t>
  </si>
  <si>
    <t>BM325WT</t>
  </si>
  <si>
    <t>BM325TWD</t>
  </si>
  <si>
    <t>BM325TAS</t>
  </si>
  <si>
    <t>4D.16</t>
  </si>
  <si>
    <t>CR00558RWT</t>
  </si>
  <si>
    <t>CR00558RWS</t>
  </si>
  <si>
    <t>CR00558WT</t>
  </si>
  <si>
    <t>CR00558TWD</t>
  </si>
  <si>
    <t>CR00558TOT</t>
  </si>
  <si>
    <t>4D.17</t>
  </si>
  <si>
    <t>CR00561RWT</t>
  </si>
  <si>
    <t>CR00561RWS</t>
  </si>
  <si>
    <t>CR00561WT</t>
  </si>
  <si>
    <t>CR00561TWD</t>
  </si>
  <si>
    <t>CR00561TOT</t>
  </si>
  <si>
    <t>4D.18</t>
  </si>
  <si>
    <t>W3026WRT</t>
  </si>
  <si>
    <t>W3026RWT</t>
  </si>
  <si>
    <t>W3026RWS</t>
  </si>
  <si>
    <t>W3026WT</t>
  </si>
  <si>
    <t>W3026TWD</t>
  </si>
  <si>
    <t>W3026TOT</t>
  </si>
  <si>
    <t>Atypical expenditure</t>
  </si>
  <si>
    <t>Item 1</t>
  </si>
  <si>
    <t>4D.19</t>
  </si>
  <si>
    <t>BP3357001WR</t>
  </si>
  <si>
    <t>BP3357001RWT</t>
  </si>
  <si>
    <t>BP3357001RWS</t>
  </si>
  <si>
    <t>BP3357001WT</t>
  </si>
  <si>
    <t>BP3357001TWD</t>
  </si>
  <si>
    <t>BP3357001CAW</t>
  </si>
  <si>
    <t>Item 2</t>
  </si>
  <si>
    <t>4D.20</t>
  </si>
  <si>
    <t>BP3357002WR</t>
  </si>
  <si>
    <t>BP3357002RWT</t>
  </si>
  <si>
    <t>BP3357002RWS</t>
  </si>
  <si>
    <t>BP3357002WT</t>
  </si>
  <si>
    <t>BP3357002TWD</t>
  </si>
  <si>
    <t>BP3357002CAW</t>
  </si>
  <si>
    <t>Item 3</t>
  </si>
  <si>
    <t>4D.21</t>
  </si>
  <si>
    <t>BP3357003WR</t>
  </si>
  <si>
    <t>BP3357003RWT</t>
  </si>
  <si>
    <t>BP3357003RWS</t>
  </si>
  <si>
    <t>BP3357003WT</t>
  </si>
  <si>
    <t>BP3357003TWD</t>
  </si>
  <si>
    <t>BP3357003CAW</t>
  </si>
  <si>
    <t>Item 4</t>
  </si>
  <si>
    <t>4D.22</t>
  </si>
  <si>
    <t>BP3357004WR</t>
  </si>
  <si>
    <t>BP3357004RWT</t>
  </si>
  <si>
    <t>BP3357004RWS</t>
  </si>
  <si>
    <t>BP3357004WT</t>
  </si>
  <si>
    <t>BP3357004TWD</t>
  </si>
  <si>
    <t>BP3357004CAW</t>
  </si>
  <si>
    <t>Item 5</t>
  </si>
  <si>
    <t>4D.23</t>
  </si>
  <si>
    <t>BP3357005WR</t>
  </si>
  <si>
    <t>BP3357005RWT</t>
  </si>
  <si>
    <t>BP3357005RWS</t>
  </si>
  <si>
    <t>BP3357005WT</t>
  </si>
  <si>
    <t>BP3357005TWD</t>
  </si>
  <si>
    <t>BP3357005CAW</t>
  </si>
  <si>
    <t>Total atypical expenditure</t>
  </si>
  <si>
    <t>4D.24</t>
  </si>
  <si>
    <t>BP3357020WR</t>
  </si>
  <si>
    <t>BP3357020RWT</t>
  </si>
  <si>
    <t>BP3357020RWS</t>
  </si>
  <si>
    <t>BP3357020WT</t>
  </si>
  <si>
    <t>BP3357020TWD</t>
  </si>
  <si>
    <t>BP3357020CAW</t>
  </si>
  <si>
    <t>Network+ 
Sewage collection</t>
  </si>
  <si>
    <t>Network+ 
Sewage treatment</t>
  </si>
  <si>
    <t>Foul</t>
  </si>
  <si>
    <t>Surface water drainage</t>
  </si>
  <si>
    <t>Highway drainage</t>
  </si>
  <si>
    <t>Sewage treatment and disposal</t>
  </si>
  <si>
    <t>Imported sludge liquor treatment</t>
  </si>
  <si>
    <t>Sludge transport</t>
  </si>
  <si>
    <t>Sludge treatment</t>
  </si>
  <si>
    <t>Sludge disposal</t>
  </si>
  <si>
    <t>4E.1</t>
  </si>
  <si>
    <t>B0501F</t>
  </si>
  <si>
    <t>B0501SWD</t>
  </si>
  <si>
    <t>B0501HD</t>
  </si>
  <si>
    <t>B0501STD</t>
  </si>
  <si>
    <t>B0501SLT</t>
  </si>
  <si>
    <t>B0501STP</t>
  </si>
  <si>
    <t>B0501SDT</t>
  </si>
  <si>
    <t>B0501SDD</t>
  </si>
  <si>
    <t>B0501TAS</t>
  </si>
  <si>
    <t>4E.2</t>
  </si>
  <si>
    <t>B0502F</t>
  </si>
  <si>
    <t>B0502SWD</t>
  </si>
  <si>
    <t>B0502HD</t>
  </si>
  <si>
    <t>B0502STD</t>
  </si>
  <si>
    <t>B0502SLT</t>
  </si>
  <si>
    <t>B0502STP</t>
  </si>
  <si>
    <t>B0502SDT</t>
  </si>
  <si>
    <t>B0502SDD</t>
  </si>
  <si>
    <t>B0502TAS</t>
  </si>
  <si>
    <t>4E.3</t>
  </si>
  <si>
    <t>B0503F</t>
  </si>
  <si>
    <t>B0503SWD</t>
  </si>
  <si>
    <t>B0503HD</t>
  </si>
  <si>
    <t>B0503STD</t>
  </si>
  <si>
    <t>B0503SLT</t>
  </si>
  <si>
    <t>B0503STP</t>
  </si>
  <si>
    <t>B0503SDT</t>
  </si>
  <si>
    <t>B0503SDD</t>
  </si>
  <si>
    <t>B0503TAS</t>
  </si>
  <si>
    <t>4E.4</t>
  </si>
  <si>
    <t>BM844F</t>
  </si>
  <si>
    <t>BM844SWD</t>
  </si>
  <si>
    <t>BM844HD</t>
  </si>
  <si>
    <t>BM844STD</t>
  </si>
  <si>
    <t>BM844SLT</t>
  </si>
  <si>
    <t>BM844STP</t>
  </si>
  <si>
    <t>BM844SDT</t>
  </si>
  <si>
    <t>BM844SDD</t>
  </si>
  <si>
    <t>BM844TAS</t>
  </si>
  <si>
    <t>4E.5</t>
  </si>
  <si>
    <t>BM823F</t>
  </si>
  <si>
    <t>BM823SWD</t>
  </si>
  <si>
    <t>BM823HD</t>
  </si>
  <si>
    <t>BM823STD</t>
  </si>
  <si>
    <t>BM823SLT</t>
  </si>
  <si>
    <t>BM823STP</t>
  </si>
  <si>
    <t>BM823SDT</t>
  </si>
  <si>
    <t>BM823SDD</t>
  </si>
  <si>
    <t>BM823TAS</t>
  </si>
  <si>
    <t>4E.6</t>
  </si>
  <si>
    <t>BM850F</t>
  </si>
  <si>
    <t>BM850SWD</t>
  </si>
  <si>
    <t>BM850HD</t>
  </si>
  <si>
    <t>BM850STD</t>
  </si>
  <si>
    <t>BM850SLT</t>
  </si>
  <si>
    <t>BM850STP</t>
  </si>
  <si>
    <t>BM850SDT</t>
  </si>
  <si>
    <t>BM850SDD</t>
  </si>
  <si>
    <t>BM850TAS</t>
  </si>
  <si>
    <t>4E.7</t>
  </si>
  <si>
    <t>B0504F</t>
  </si>
  <si>
    <t>B0504SWD</t>
  </si>
  <si>
    <t>B0504HD</t>
  </si>
  <si>
    <t>B0504STD</t>
  </si>
  <si>
    <t>B0504SLT</t>
  </si>
  <si>
    <t>B0504STP</t>
  </si>
  <si>
    <t>B0504SDT</t>
  </si>
  <si>
    <t>B0504SDD</t>
  </si>
  <si>
    <t>B0504TAS</t>
  </si>
  <si>
    <t>4E.8</t>
  </si>
  <si>
    <t>B0505F</t>
  </si>
  <si>
    <t>B0505SWD</t>
  </si>
  <si>
    <t>B0505HD</t>
  </si>
  <si>
    <t>B0505STD</t>
  </si>
  <si>
    <t>B0505SLT</t>
  </si>
  <si>
    <t>B0505STP</t>
  </si>
  <si>
    <t>B0505SDT</t>
  </si>
  <si>
    <t>B0505SDD</t>
  </si>
  <si>
    <t>B0505TAS</t>
  </si>
  <si>
    <t>4E.9</t>
  </si>
  <si>
    <t>B0506F</t>
  </si>
  <si>
    <t>B0506SWD</t>
  </si>
  <si>
    <t>B0506HD</t>
  </si>
  <si>
    <t>B0506STD</t>
  </si>
  <si>
    <t>B0506SLT</t>
  </si>
  <si>
    <t>B0506STP</t>
  </si>
  <si>
    <t>B0506SDT</t>
  </si>
  <si>
    <t>B0506SDD</t>
  </si>
  <si>
    <t>B0506TAS</t>
  </si>
  <si>
    <t>Developer services capital expenditure</t>
  </si>
  <si>
    <t>4E.10</t>
  </si>
  <si>
    <t>B0507F</t>
  </si>
  <si>
    <t>B0507SWD</t>
  </si>
  <si>
    <t>B0507HD</t>
  </si>
  <si>
    <t>B0507STD</t>
  </si>
  <si>
    <t>B0507SLT</t>
  </si>
  <si>
    <t>B0507STP</t>
  </si>
  <si>
    <t>B0507SDT</t>
  </si>
  <si>
    <t>B0507SDD</t>
  </si>
  <si>
    <t>B0507TAS</t>
  </si>
  <si>
    <t>4E.11</t>
  </si>
  <si>
    <t>BC30998F</t>
  </si>
  <si>
    <t>BC30998SWD</t>
  </si>
  <si>
    <t>BC30998HD</t>
  </si>
  <si>
    <t>BC30998STD</t>
  </si>
  <si>
    <t>BC30998SLT</t>
  </si>
  <si>
    <t>BC30998STP</t>
  </si>
  <si>
    <t>BC30998SDT</t>
  </si>
  <si>
    <t>BC30998SDD</t>
  </si>
  <si>
    <t>BC30998TAS</t>
  </si>
  <si>
    <t>4E.12</t>
  </si>
  <si>
    <t>BM833F</t>
  </si>
  <si>
    <t>BM833SWD</t>
  </si>
  <si>
    <t>BM833HD</t>
  </si>
  <si>
    <t>BM833STD</t>
  </si>
  <si>
    <t>BM833SLT</t>
  </si>
  <si>
    <t>BM833STP</t>
  </si>
  <si>
    <t>BM833SDT</t>
  </si>
  <si>
    <t>BM833SDD</t>
  </si>
  <si>
    <t>BM833TAS</t>
  </si>
  <si>
    <t>4E.13</t>
  </si>
  <si>
    <t>BA2120F</t>
  </si>
  <si>
    <t>BA2120SWD</t>
  </si>
  <si>
    <t>BA2120HD</t>
  </si>
  <si>
    <t>BA2120STD</t>
  </si>
  <si>
    <t>BA2120SLT</t>
  </si>
  <si>
    <t>BA2120STP</t>
  </si>
  <si>
    <t>BA2120SDT</t>
  </si>
  <si>
    <t>BA2120SDD</t>
  </si>
  <si>
    <t>BA2120TAS</t>
  </si>
  <si>
    <t>4E.14</t>
  </si>
  <si>
    <t>B0508F</t>
  </si>
  <si>
    <t>B0508SWD</t>
  </si>
  <si>
    <t>B0508HD</t>
  </si>
  <si>
    <t>B0508STD</t>
  </si>
  <si>
    <t>B0508SLT</t>
  </si>
  <si>
    <t>B0508STP</t>
  </si>
  <si>
    <t>B0508SDT</t>
  </si>
  <si>
    <t>B0508SDD</t>
  </si>
  <si>
    <t>B0508TAS</t>
  </si>
  <si>
    <t>4E.15</t>
  </si>
  <si>
    <t>BM825F</t>
  </si>
  <si>
    <t>BM825SWD</t>
  </si>
  <si>
    <t>BM825HD</t>
  </si>
  <si>
    <t>BM825STD</t>
  </si>
  <si>
    <t>BM825SLT</t>
  </si>
  <si>
    <t>BM825STP</t>
  </si>
  <si>
    <t>BM825SDT</t>
  </si>
  <si>
    <t>BM825SDD</t>
  </si>
  <si>
    <t>BM825TAS</t>
  </si>
  <si>
    <t>4E.16</t>
  </si>
  <si>
    <t>CR00559F</t>
  </si>
  <si>
    <t>CR00559SWD</t>
  </si>
  <si>
    <t>CR00559HD</t>
  </si>
  <si>
    <t>CR00559STD</t>
  </si>
  <si>
    <t>CR00559SLT</t>
  </si>
  <si>
    <t>CR00559STP</t>
  </si>
  <si>
    <t>CR00559SDT</t>
  </si>
  <si>
    <t>CR00559SDD</t>
  </si>
  <si>
    <t>CR00559TOT</t>
  </si>
  <si>
    <t>4E.17</t>
  </si>
  <si>
    <t>CR00562F</t>
  </si>
  <si>
    <t>CR00562SWD</t>
  </si>
  <si>
    <t>CR00562HD</t>
  </si>
  <si>
    <t>CR00562STD</t>
  </si>
  <si>
    <t>CR00562SLT</t>
  </si>
  <si>
    <t>CR00562STP</t>
  </si>
  <si>
    <t>CR00562SDT</t>
  </si>
  <si>
    <t>CR00562SDD</t>
  </si>
  <si>
    <t>CR00562TOT</t>
  </si>
  <si>
    <t>4E.18</t>
  </si>
  <si>
    <t>S3040F</t>
  </si>
  <si>
    <t>S3040SWD</t>
  </si>
  <si>
    <t>S3040HD</t>
  </si>
  <si>
    <t>S3040STD</t>
  </si>
  <si>
    <t>S3040SLT</t>
  </si>
  <si>
    <t>S3040STP</t>
  </si>
  <si>
    <t>S3040SDT</t>
  </si>
  <si>
    <t>S3040SDD</t>
  </si>
  <si>
    <t>S3040TOT</t>
  </si>
  <si>
    <t>4E.19</t>
  </si>
  <si>
    <t>BP3357001FL</t>
  </si>
  <si>
    <t>BP3357001SWD</t>
  </si>
  <si>
    <t>BP3357001HD</t>
  </si>
  <si>
    <t>BP3357001STD</t>
  </si>
  <si>
    <t>BP3357001SLT</t>
  </si>
  <si>
    <t>BP3357001STP</t>
  </si>
  <si>
    <t>BP3357001SDT</t>
  </si>
  <si>
    <t>BP3357001SDD</t>
  </si>
  <si>
    <t>BP3357001CAS</t>
  </si>
  <si>
    <t>4E.20</t>
  </si>
  <si>
    <t>BP3357002FL</t>
  </si>
  <si>
    <t>BP3357002SWD</t>
  </si>
  <si>
    <t>BP3357002HD</t>
  </si>
  <si>
    <t>BP3357002STD</t>
  </si>
  <si>
    <t>BP3357002SLT</t>
  </si>
  <si>
    <t>BP3357002STP</t>
  </si>
  <si>
    <t>BP3357002SDT</t>
  </si>
  <si>
    <t>BP3357002SDD</t>
  </si>
  <si>
    <t>BP3357002CAS</t>
  </si>
  <si>
    <t>4E.21</t>
  </si>
  <si>
    <t>BP3357003FL</t>
  </si>
  <si>
    <t>BP3357003SWD</t>
  </si>
  <si>
    <t>BP3357003HD</t>
  </si>
  <si>
    <t>BP3357003STD</t>
  </si>
  <si>
    <t>BP3357003SLT</t>
  </si>
  <si>
    <t>BP3357003STP</t>
  </si>
  <si>
    <t>BP3357003SDT</t>
  </si>
  <si>
    <t>BP3357003SDD</t>
  </si>
  <si>
    <t>BP3357003CAS</t>
  </si>
  <si>
    <t>4E.22</t>
  </si>
  <si>
    <t>BP3357004FL</t>
  </si>
  <si>
    <t>BP3357004SWD</t>
  </si>
  <si>
    <t>BP3357004HD</t>
  </si>
  <si>
    <t>BP3357004STD</t>
  </si>
  <si>
    <t>BP3357004SLT</t>
  </si>
  <si>
    <t>BP3357004STP</t>
  </si>
  <si>
    <t>BP3357004SDT</t>
  </si>
  <si>
    <t>BP3357004SDD</t>
  </si>
  <si>
    <t>BP3357004CAS</t>
  </si>
  <si>
    <t>4E.23</t>
  </si>
  <si>
    <t>BP3357005FL</t>
  </si>
  <si>
    <t>BP3357005SWD</t>
  </si>
  <si>
    <t>BP3357005HD</t>
  </si>
  <si>
    <t>BP3357005STD</t>
  </si>
  <si>
    <t>BP3357005SLT</t>
  </si>
  <si>
    <t>BP3357005STP</t>
  </si>
  <si>
    <t>BP3357005SDT</t>
  </si>
  <si>
    <t>BP3357005SDD</t>
  </si>
  <si>
    <t>BP3357005CAS</t>
  </si>
  <si>
    <t>4E.24</t>
  </si>
  <si>
    <t>BP3357020FL</t>
  </si>
  <si>
    <t>BP3357020SWD</t>
  </si>
  <si>
    <t>BP3357020HD</t>
  </si>
  <si>
    <t>BP3357020STD</t>
  </si>
  <si>
    <t>BP3357020SLT</t>
  </si>
  <si>
    <t>BP3357020STP</t>
  </si>
  <si>
    <t>BP3357020SDT</t>
  </si>
  <si>
    <t>BP3357020SDD</t>
  </si>
  <si>
    <t>BP3357020CAS</t>
  </si>
  <si>
    <t>Dps</t>
  </si>
  <si>
    <t>Expenditure in report year £m</t>
  </si>
  <si>
    <t>Cumulative expenditure on schemes completed in the report year £m</t>
  </si>
  <si>
    <t>Major project capital expenditure by purpose</t>
  </si>
  <si>
    <t>WRMP DPC - Elsham to Lincoln Transfer</t>
  </si>
  <si>
    <t>4F.1</t>
  </si>
  <si>
    <t>WRMP North Lincs Deficit DPC</t>
  </si>
  <si>
    <t>4F.2</t>
  </si>
  <si>
    <t xml:space="preserve">Capital expenditure purpose -  line 3 </t>
  </si>
  <si>
    <t>4F.3</t>
  </si>
  <si>
    <t xml:space="preserve">Capital expenditure purpose -  line 4 </t>
  </si>
  <si>
    <t>4F.4</t>
  </si>
  <si>
    <t xml:space="preserve">Capital expenditure purpose -  line 5 </t>
  </si>
  <si>
    <t>4F.5</t>
  </si>
  <si>
    <t xml:space="preserve">Capital expenditure purpose -  line 6 </t>
  </si>
  <si>
    <t>4F.6</t>
  </si>
  <si>
    <t xml:space="preserve">Capital expenditure purpose -  line 7 </t>
  </si>
  <si>
    <t>4F.7</t>
  </si>
  <si>
    <t xml:space="preserve">Capital expenditure purpose -  line 8 </t>
  </si>
  <si>
    <t>4F.8</t>
  </si>
  <si>
    <t xml:space="preserve">Capital expenditure purpose -  line 9 </t>
  </si>
  <si>
    <t>4F.9</t>
  </si>
  <si>
    <t xml:space="preserve">Capital expenditure purpose -  line 10 </t>
  </si>
  <si>
    <t>4F.10</t>
  </si>
  <si>
    <t xml:space="preserve">Total major project capital expenditure </t>
  </si>
  <si>
    <t>4F.11</t>
  </si>
  <si>
    <t>Major project operating expenditure by purpose</t>
  </si>
  <si>
    <t xml:space="preserve">Operating expenditure purpose -  line 1 </t>
  </si>
  <si>
    <t>4F.12</t>
  </si>
  <si>
    <t xml:space="preserve">Operating expenditure purpose -  line 2 </t>
  </si>
  <si>
    <t>4F.13</t>
  </si>
  <si>
    <t xml:space="preserve">Operating expenditure purpose -  line 3 </t>
  </si>
  <si>
    <t>4F.14</t>
  </si>
  <si>
    <t xml:space="preserve">Operating expenditure purpose -  line 4 </t>
  </si>
  <si>
    <t>4F.15</t>
  </si>
  <si>
    <t xml:space="preserve">Operating expenditure purpose -  line 5 </t>
  </si>
  <si>
    <t>4F.16</t>
  </si>
  <si>
    <t xml:space="preserve">Operating expenditure purpose -  line 6 </t>
  </si>
  <si>
    <t>4F.17</t>
  </si>
  <si>
    <t xml:space="preserve">Operating expenditure purpose -  line 7 </t>
  </si>
  <si>
    <t>4F.18</t>
  </si>
  <si>
    <t xml:space="preserve">Operating expenditure purpose -  line 8 </t>
  </si>
  <si>
    <t>4F.19</t>
  </si>
  <si>
    <t xml:space="preserve">Operating expenditure purpose -  line 9 </t>
  </si>
  <si>
    <t>4F.20</t>
  </si>
  <si>
    <t xml:space="preserve">Operating expenditure purpose -  line 10 </t>
  </si>
  <si>
    <t>4F.21</t>
  </si>
  <si>
    <t xml:space="preserve">Total major project operating expenditure </t>
  </si>
  <si>
    <t>4F.22</t>
  </si>
  <si>
    <t xml:space="preserve">Wastewater network+ 
</t>
  </si>
  <si>
    <t>Sewage collection</t>
  </si>
  <si>
    <t>Sludge liquor treatment</t>
  </si>
  <si>
    <t xml:space="preserve">Capital expenditure purpose - line 1 </t>
  </si>
  <si>
    <t>4G.1</t>
  </si>
  <si>
    <t xml:space="preserve">Capital expenditure purpose - line 2 </t>
  </si>
  <si>
    <t>4G.2</t>
  </si>
  <si>
    <t xml:space="preserve">Capital expenditure purpose - line 3 </t>
  </si>
  <si>
    <t>4G.3</t>
  </si>
  <si>
    <t xml:space="preserve">Capital expenditure purpose - line 4 </t>
  </si>
  <si>
    <t>4G.4</t>
  </si>
  <si>
    <t xml:space="preserve">Capital expenditure purpose - line 5 </t>
  </si>
  <si>
    <t>4G.5</t>
  </si>
  <si>
    <t xml:space="preserve">Capital expenditure purpose - line 6 </t>
  </si>
  <si>
    <t>4G.6</t>
  </si>
  <si>
    <t xml:space="preserve">Capital expenditure purpose - line 7 </t>
  </si>
  <si>
    <t>4G.7</t>
  </si>
  <si>
    <t xml:space="preserve">Capital expenditure purpose - line 8 </t>
  </si>
  <si>
    <t>4G.8</t>
  </si>
  <si>
    <t xml:space="preserve">Capital expenditure purpose - line 9 </t>
  </si>
  <si>
    <t>4G.9</t>
  </si>
  <si>
    <t xml:space="preserve">Capital expenditure purpose - line 10 </t>
  </si>
  <si>
    <t>4G.10</t>
  </si>
  <si>
    <t>4G.11</t>
  </si>
  <si>
    <t xml:space="preserve">Operating expenditure purpose - line 1 </t>
  </si>
  <si>
    <t>4G.12</t>
  </si>
  <si>
    <t xml:space="preserve">Operating expenditure purpose - line 2 </t>
  </si>
  <si>
    <t>4G.13</t>
  </si>
  <si>
    <t xml:space="preserve">Operating expenditure purpose - line 3 </t>
  </si>
  <si>
    <t>4G.14</t>
  </si>
  <si>
    <t xml:space="preserve">Operating expenditure purpose - line 4 </t>
  </si>
  <si>
    <t>4G.15</t>
  </si>
  <si>
    <t xml:space="preserve">Operating expenditure purpose - line 5 </t>
  </si>
  <si>
    <t>4G.16</t>
  </si>
  <si>
    <t xml:space="preserve">Operating expenditure purpose - line 6 </t>
  </si>
  <si>
    <t>4G.17</t>
  </si>
  <si>
    <t xml:space="preserve">Operating expenditure purpose - line 7 </t>
  </si>
  <si>
    <t>4G.18</t>
  </si>
  <si>
    <t xml:space="preserve">Operating expenditure purpose - line 8 </t>
  </si>
  <si>
    <t>4G.19</t>
  </si>
  <si>
    <t xml:space="preserve">Operating expenditure purpose - line 9 </t>
  </si>
  <si>
    <t>4G.20</t>
  </si>
  <si>
    <t xml:space="preserve">Operating expenditure purpose - line 10 </t>
  </si>
  <si>
    <t>4G.21</t>
  </si>
  <si>
    <t>4G.22</t>
  </si>
  <si>
    <t>AMP to date</t>
  </si>
  <si>
    <t>Financial indicators</t>
  </si>
  <si>
    <t>Net debt</t>
  </si>
  <si>
    <t>4H.1</t>
  </si>
  <si>
    <t>B0203FMNB</t>
  </si>
  <si>
    <t>4H.2</t>
  </si>
  <si>
    <t>B0203FMRE</t>
  </si>
  <si>
    <t>Regulatory gearing</t>
  </si>
  <si>
    <t>4H.3</t>
  </si>
  <si>
    <t>B0203FMRG</t>
  </si>
  <si>
    <t>Post tax return on regulatory equity</t>
  </si>
  <si>
    <t>4H.4</t>
  </si>
  <si>
    <t>T19004PT</t>
  </si>
  <si>
    <t>RORE (return on regulatory equity)</t>
  </si>
  <si>
    <t>4H.5</t>
  </si>
  <si>
    <t>B0203FMRORE</t>
  </si>
  <si>
    <t>T19004AMP</t>
  </si>
  <si>
    <t>Dividend yield</t>
  </si>
  <si>
    <t>4H.6</t>
  </si>
  <si>
    <t>B0203FMDY</t>
  </si>
  <si>
    <t>Retail profit margin - Household</t>
  </si>
  <si>
    <t>4H.7</t>
  </si>
  <si>
    <t>B0203FMPMH</t>
  </si>
  <si>
    <t>Retail profit margin - Non household</t>
  </si>
  <si>
    <t>4H.8</t>
  </si>
  <si>
    <t>B0203FMPMB</t>
  </si>
  <si>
    <t>Credit rating - Fitch</t>
  </si>
  <si>
    <t>n/a</t>
  </si>
  <si>
    <t>N/A</t>
  </si>
  <si>
    <t>4H.9</t>
  </si>
  <si>
    <t>B0203FMCRF</t>
  </si>
  <si>
    <t>Credit rating - Moody's</t>
  </si>
  <si>
    <t>Baa1 (Stable)</t>
  </si>
  <si>
    <t>4H.10</t>
  </si>
  <si>
    <t>B0203FMCRM</t>
  </si>
  <si>
    <t>Credit rating - Standard and Poor's</t>
  </si>
  <si>
    <t>A- (Negative)</t>
  </si>
  <si>
    <t>4H.11</t>
  </si>
  <si>
    <t>B0203FMCRS</t>
  </si>
  <si>
    <t>Return on RCV</t>
  </si>
  <si>
    <t>4H.12</t>
  </si>
  <si>
    <t>CR19006</t>
  </si>
  <si>
    <t>Dividend cover</t>
  </si>
  <si>
    <t>dec</t>
  </si>
  <si>
    <t>4H.13</t>
  </si>
  <si>
    <t>B0203FMDC</t>
  </si>
  <si>
    <t>Funds from operations (FFO)</t>
  </si>
  <si>
    <t>4H.14</t>
  </si>
  <si>
    <t>B0203FMFFO</t>
  </si>
  <si>
    <t>Interest cover (cash)</t>
  </si>
  <si>
    <t>4H.15</t>
  </si>
  <si>
    <t>CR1051</t>
  </si>
  <si>
    <t>Adjusted interest cover (cash)</t>
  </si>
  <si>
    <t>4H.16</t>
  </si>
  <si>
    <t>CR1052</t>
  </si>
  <si>
    <t>FFO/Net debt</t>
  </si>
  <si>
    <t>4H.17</t>
  </si>
  <si>
    <t>FFO/Debt</t>
  </si>
  <si>
    <t>CR1053</t>
  </si>
  <si>
    <t>Effective tax rate</t>
  </si>
  <si>
    <t>4H.18</t>
  </si>
  <si>
    <t>B0203FMETR</t>
  </si>
  <si>
    <t>RCF</t>
  </si>
  <si>
    <t>4H.19</t>
  </si>
  <si>
    <t>B0203FMFRCF</t>
  </si>
  <si>
    <t>RCF/Net debt</t>
  </si>
  <si>
    <t>4H.20</t>
  </si>
  <si>
    <t>B0203FMRCFD</t>
  </si>
  <si>
    <t>Revenue and earnings</t>
  </si>
  <si>
    <t>Revenue (actual)</t>
  </si>
  <si>
    <t>4H.21</t>
  </si>
  <si>
    <t>B0203FMREV</t>
  </si>
  <si>
    <t>EBITDA (actual)</t>
  </si>
  <si>
    <t>4H.22</t>
  </si>
  <si>
    <t>B0203FMEBITDA</t>
  </si>
  <si>
    <t>Proportion of borrowings which are fixed rate</t>
  </si>
  <si>
    <t>4H.23</t>
  </si>
  <si>
    <t>B0203FMPBFX</t>
  </si>
  <si>
    <t>Proportion of borrowings which are floating rate</t>
  </si>
  <si>
    <t>4H.24</t>
  </si>
  <si>
    <t>B0203FMPBFT</t>
  </si>
  <si>
    <t>Proportion of borrowings which are index linked</t>
  </si>
  <si>
    <t>4H.25</t>
  </si>
  <si>
    <t>B0203FMPBID</t>
  </si>
  <si>
    <t>Proportion of borrowings due within 1 year or less</t>
  </si>
  <si>
    <t>4H.26</t>
  </si>
  <si>
    <t>CR1061</t>
  </si>
  <si>
    <t>Proportion of borrowings due in more than 1 year but no more than 2 years</t>
  </si>
  <si>
    <t>4H.27</t>
  </si>
  <si>
    <t>CR1062</t>
  </si>
  <si>
    <t>Proportion of borrowings due in more than 2 years but but no more than 5 years</t>
  </si>
  <si>
    <t>4H.28</t>
  </si>
  <si>
    <t>CR1063</t>
  </si>
  <si>
    <t>Proportion of borrowings due in more than 5 years but no more than 20 years</t>
  </si>
  <si>
    <t>4H.29</t>
  </si>
  <si>
    <t>CR1064</t>
  </si>
  <si>
    <t>Proportion of borrowings due in more than 20 years</t>
  </si>
  <si>
    <t>4H.30</t>
  </si>
  <si>
    <t>CR1065</t>
  </si>
  <si>
    <t>Nominal value by maturity (net) at 31 March</t>
  </si>
  <si>
    <t>Total value at 31 March</t>
  </si>
  <si>
    <t>Total accretion at 31 March</t>
  </si>
  <si>
    <t>Interest rate
(weighted average for 12 months to 31 March 2021)</t>
  </si>
  <si>
    <t>1 to 2 years</t>
  </si>
  <si>
    <t>2 to 5 years</t>
  </si>
  <si>
    <t>Over 5 years</t>
  </si>
  <si>
    <t>Nominal value (net)</t>
  </si>
  <si>
    <t>Mark to Market</t>
  </si>
  <si>
    <t>Payable</t>
  </si>
  <si>
    <t>Receivable</t>
  </si>
  <si>
    <t>Interest rate swap (sterling)</t>
  </si>
  <si>
    <t>Floating to fixed rate</t>
  </si>
  <si>
    <t>4I.1</t>
  </si>
  <si>
    <t>CR2021N1</t>
  </si>
  <si>
    <t>CR2021N2</t>
  </si>
  <si>
    <t>CR2021N5</t>
  </si>
  <si>
    <t>CR2021N6</t>
  </si>
  <si>
    <t>CR2021MM</t>
  </si>
  <si>
    <t>CR2021TA</t>
  </si>
  <si>
    <t>CR2021IRP</t>
  </si>
  <si>
    <t>CR2021IRR</t>
  </si>
  <si>
    <t>Floating from fixed rate</t>
  </si>
  <si>
    <t>4I.2</t>
  </si>
  <si>
    <t>CR2022N1</t>
  </si>
  <si>
    <t>CR2022N2</t>
  </si>
  <si>
    <t>CR2022N5</t>
  </si>
  <si>
    <t>CR2022N6</t>
  </si>
  <si>
    <t>CR2022MM</t>
  </si>
  <si>
    <t>CR2022TA</t>
  </si>
  <si>
    <t>CR2022IRP</t>
  </si>
  <si>
    <t>CR2022IRR</t>
  </si>
  <si>
    <t>Floating to index linked</t>
  </si>
  <si>
    <t>4I.3</t>
  </si>
  <si>
    <t>CR2023N1</t>
  </si>
  <si>
    <t>CR2023N2</t>
  </si>
  <si>
    <t>CR2023N5</t>
  </si>
  <si>
    <t>CR2023N6</t>
  </si>
  <si>
    <t>CR2023MM</t>
  </si>
  <si>
    <t>CR2023TA</t>
  </si>
  <si>
    <t>CR2023IRP</t>
  </si>
  <si>
    <t>CR2023IRR</t>
  </si>
  <si>
    <t>Floating from index linked</t>
  </si>
  <si>
    <t>4I.4</t>
  </si>
  <si>
    <t>CR2024N1</t>
  </si>
  <si>
    <t>CR2024N2</t>
  </si>
  <si>
    <t>CR2024N5</t>
  </si>
  <si>
    <t>CR2024N6</t>
  </si>
  <si>
    <t>CR2024MM</t>
  </si>
  <si>
    <t>CR2024TA</t>
  </si>
  <si>
    <t>CR2024IRP</t>
  </si>
  <si>
    <t>CR2024IRR</t>
  </si>
  <si>
    <t>Fixed to index-linked</t>
  </si>
  <si>
    <t>4I.5</t>
  </si>
  <si>
    <t>CR2025N1</t>
  </si>
  <si>
    <t>CR2025N2</t>
  </si>
  <si>
    <t>CR2025N5</t>
  </si>
  <si>
    <t>CR2025N6</t>
  </si>
  <si>
    <t>CR2025MM</t>
  </si>
  <si>
    <t>CR2025TA</t>
  </si>
  <si>
    <t>CR2025IRP</t>
  </si>
  <si>
    <t>CR2025IRR</t>
  </si>
  <si>
    <t>Fixed from index-linked</t>
  </si>
  <si>
    <t>4I.6</t>
  </si>
  <si>
    <t>CR2026N1</t>
  </si>
  <si>
    <t>CR2026N2</t>
  </si>
  <si>
    <t>CR2026N5</t>
  </si>
  <si>
    <t>CR2026N6</t>
  </si>
  <si>
    <t>CR2026MM</t>
  </si>
  <si>
    <t>CR2026TA</t>
  </si>
  <si>
    <t>CR2026IRP</t>
  </si>
  <si>
    <t>CR2026IRR</t>
  </si>
  <si>
    <t>4I.7</t>
  </si>
  <si>
    <t>CR2027N1</t>
  </si>
  <si>
    <t>CR2027N2</t>
  </si>
  <si>
    <t>CR2027N5</t>
  </si>
  <si>
    <t>CR2027N6</t>
  </si>
  <si>
    <t>CR2027MM</t>
  </si>
  <si>
    <t>CR2027TA</t>
  </si>
  <si>
    <t>Foreign Exchange</t>
  </si>
  <si>
    <t>Cross currency swap USD</t>
  </si>
  <si>
    <t>4I.8</t>
  </si>
  <si>
    <t>CR2005N1</t>
  </si>
  <si>
    <t>CR2005N2</t>
  </si>
  <si>
    <t>CR2005N5</t>
  </si>
  <si>
    <t>CR2005N6</t>
  </si>
  <si>
    <t>CR2005MM</t>
  </si>
  <si>
    <t>CR2005TA</t>
  </si>
  <si>
    <t>Cross currency swap EUR</t>
  </si>
  <si>
    <t>4I.9</t>
  </si>
  <si>
    <t>CR2006N1</t>
  </si>
  <si>
    <t>CR2006N2</t>
  </si>
  <si>
    <t>CR2006N5</t>
  </si>
  <si>
    <t>CR2006N6</t>
  </si>
  <si>
    <t>CR2006MM</t>
  </si>
  <si>
    <t>CR2006TA</t>
  </si>
  <si>
    <t>Cross currency swap YEN</t>
  </si>
  <si>
    <t>4I.10</t>
  </si>
  <si>
    <t>CR2007N1</t>
  </si>
  <si>
    <t>CR2007N2</t>
  </si>
  <si>
    <t>CR2007N5</t>
  </si>
  <si>
    <t>CR2007N6</t>
  </si>
  <si>
    <t>CR2007MM</t>
  </si>
  <si>
    <t>CR2007TA</t>
  </si>
  <si>
    <t>Cross currency swap Other</t>
  </si>
  <si>
    <t>4I.11</t>
  </si>
  <si>
    <t>CR2008N1</t>
  </si>
  <si>
    <t>CR2008N2</t>
  </si>
  <si>
    <t>CR2008N5</t>
  </si>
  <si>
    <t>CR2008N6</t>
  </si>
  <si>
    <t>CR2008MM</t>
  </si>
  <si>
    <t>CR2008TA</t>
  </si>
  <si>
    <t>4I.12</t>
  </si>
  <si>
    <t>CR2009N1</t>
  </si>
  <si>
    <t>CR2009N2</t>
  </si>
  <si>
    <t>CR2009N5</t>
  </si>
  <si>
    <t>CR2009N6</t>
  </si>
  <si>
    <t>CR2009MM</t>
  </si>
  <si>
    <t>CR2009TA</t>
  </si>
  <si>
    <t xml:space="preserve">Currency interest rate </t>
  </si>
  <si>
    <t>Currency interest rate swaps USD</t>
  </si>
  <si>
    <t>4I.13</t>
  </si>
  <si>
    <t>CR20010N1</t>
  </si>
  <si>
    <t>CR20010N2</t>
  </si>
  <si>
    <t>CR20010N5</t>
  </si>
  <si>
    <t>CR20010N6</t>
  </si>
  <si>
    <t>CR20010MM</t>
  </si>
  <si>
    <t>CR20010TA</t>
  </si>
  <si>
    <t>Currency interest rate swaps EUR</t>
  </si>
  <si>
    <t>4I.14</t>
  </si>
  <si>
    <t>CR20011N1</t>
  </si>
  <si>
    <t>CR20011N2</t>
  </si>
  <si>
    <t>CR20011N5</t>
  </si>
  <si>
    <t>CR20011N6</t>
  </si>
  <si>
    <t>CR20011MM</t>
  </si>
  <si>
    <t>CR20011TA</t>
  </si>
  <si>
    <t>Currency interest rate swaps YEN</t>
  </si>
  <si>
    <t>4I.15</t>
  </si>
  <si>
    <t>CR20012N1</t>
  </si>
  <si>
    <t>CR20012N2</t>
  </si>
  <si>
    <t>CR20012N5</t>
  </si>
  <si>
    <t>CR20012N6</t>
  </si>
  <si>
    <t>CR20012MM</t>
  </si>
  <si>
    <t>CR20012TA</t>
  </si>
  <si>
    <t>Currency interest rate swaps Other</t>
  </si>
  <si>
    <t>4I.16</t>
  </si>
  <si>
    <t>CR20013N1</t>
  </si>
  <si>
    <t>CR20013N2</t>
  </si>
  <si>
    <t>CR20013N5</t>
  </si>
  <si>
    <t>CR20013N6</t>
  </si>
  <si>
    <t>CR20013MM</t>
  </si>
  <si>
    <t>CR20013TA</t>
  </si>
  <si>
    <t>4I.17</t>
  </si>
  <si>
    <t>CR20014N1</t>
  </si>
  <si>
    <t>CR20014N2</t>
  </si>
  <si>
    <t>CR20014N5</t>
  </si>
  <si>
    <t>CR20014N6</t>
  </si>
  <si>
    <t>CR20014MM</t>
  </si>
  <si>
    <t>CR20014TA</t>
  </si>
  <si>
    <t>Forward currency contracts</t>
  </si>
  <si>
    <t>Forward currency contracts USD</t>
  </si>
  <si>
    <t>4I.18</t>
  </si>
  <si>
    <t>CR20015N1</t>
  </si>
  <si>
    <t>CR20015N2</t>
  </si>
  <si>
    <t>CR20015N5</t>
  </si>
  <si>
    <t>CR20015N6</t>
  </si>
  <si>
    <t>CR20015MM</t>
  </si>
  <si>
    <t>CR20015TA</t>
  </si>
  <si>
    <t>Forward currency contracts EUR</t>
  </si>
  <si>
    <t>4I.19</t>
  </si>
  <si>
    <t>CR20016N1</t>
  </si>
  <si>
    <t>CR20016N2</t>
  </si>
  <si>
    <t>CR20016N5</t>
  </si>
  <si>
    <t>CR20016N6</t>
  </si>
  <si>
    <t>CR20016MM</t>
  </si>
  <si>
    <t>CR20016TA</t>
  </si>
  <si>
    <t>Forward currency contracts YEN</t>
  </si>
  <si>
    <t>4I.20</t>
  </si>
  <si>
    <t>CR20017N1</t>
  </si>
  <si>
    <t>CR20017N2</t>
  </si>
  <si>
    <t>CR20017N5</t>
  </si>
  <si>
    <t>CR20017N6</t>
  </si>
  <si>
    <t>CR20017MM</t>
  </si>
  <si>
    <t>CR20017TA</t>
  </si>
  <si>
    <t>Forward currency contracts CAD</t>
  </si>
  <si>
    <t>4I.21</t>
  </si>
  <si>
    <t>CR2029N1</t>
  </si>
  <si>
    <t>CR2029N2</t>
  </si>
  <si>
    <t>CR2029N5</t>
  </si>
  <si>
    <t>CR2029N6</t>
  </si>
  <si>
    <t>CR2029MM</t>
  </si>
  <si>
    <t>CR2029TA</t>
  </si>
  <si>
    <t>Forward currency contracts AUD</t>
  </si>
  <si>
    <t>4I.22</t>
  </si>
  <si>
    <t>CR2030N1</t>
  </si>
  <si>
    <t>CR2030N2</t>
  </si>
  <si>
    <t>CR2030N5</t>
  </si>
  <si>
    <t>CR2030N6</t>
  </si>
  <si>
    <t>CR2030MM</t>
  </si>
  <si>
    <t>CR2030TA</t>
  </si>
  <si>
    <t>Forward currency contracts HKD</t>
  </si>
  <si>
    <t>4I.23</t>
  </si>
  <si>
    <t>CR2031N1</t>
  </si>
  <si>
    <t>CR2031N2</t>
  </si>
  <si>
    <t>CR2031N5</t>
  </si>
  <si>
    <t>CR2031N6</t>
  </si>
  <si>
    <t>CR2031MM</t>
  </si>
  <si>
    <t>CR2031TA</t>
  </si>
  <si>
    <t>Forward currency contracts Other</t>
  </si>
  <si>
    <t>4I.24</t>
  </si>
  <si>
    <t>CR20018N1</t>
  </si>
  <si>
    <t>CR20018N2</t>
  </si>
  <si>
    <t>CR20018N5</t>
  </si>
  <si>
    <t>CR20018N6</t>
  </si>
  <si>
    <t>CR20018MM</t>
  </si>
  <si>
    <t>CR20018TA</t>
  </si>
  <si>
    <t>4I.25</t>
  </si>
  <si>
    <t>CR20019N1</t>
  </si>
  <si>
    <t>CR20019N2</t>
  </si>
  <si>
    <t>CR20019N5</t>
  </si>
  <si>
    <t>CR20019N6</t>
  </si>
  <si>
    <t>CR20019MM</t>
  </si>
  <si>
    <t>CR20019TA</t>
  </si>
  <si>
    <t>Other financial derivatives</t>
  </si>
  <si>
    <t>4I.26</t>
  </si>
  <si>
    <t>CR2028N1</t>
  </si>
  <si>
    <t>CR2028N2</t>
  </si>
  <si>
    <t>CR2028N5</t>
  </si>
  <si>
    <t>CR2028N6</t>
  </si>
  <si>
    <t>CR2028MM</t>
  </si>
  <si>
    <t>CR2028TA</t>
  </si>
  <si>
    <t>Total financial derivatives</t>
  </si>
  <si>
    <t>4I.27</t>
  </si>
  <si>
    <t>CR20020N1</t>
  </si>
  <si>
    <t>CR20020N2</t>
  </si>
  <si>
    <t>CR20020N5</t>
  </si>
  <si>
    <t>CR20020N6</t>
  </si>
  <si>
    <t>CR20020MM</t>
  </si>
  <si>
    <t>CR20020TA</t>
  </si>
  <si>
    <t>Pro forma 4J</t>
  </si>
  <si>
    <t>Raw water distribution</t>
  </si>
  <si>
    <t>4J.1</t>
  </si>
  <si>
    <t>WS1001WR</t>
  </si>
  <si>
    <t>WS1001RWT</t>
  </si>
  <si>
    <t>WS1001RWS</t>
  </si>
  <si>
    <t>WS1001WT</t>
  </si>
  <si>
    <t>WS1001TWD</t>
  </si>
  <si>
    <t>WS1001CAW</t>
  </si>
  <si>
    <t>4J.2</t>
  </si>
  <si>
    <t>WS1002WR</t>
  </si>
  <si>
    <t>WS1002RWT</t>
  </si>
  <si>
    <t>WS1002RWS</t>
  </si>
  <si>
    <t>WS1002WT</t>
  </si>
  <si>
    <t>WS1002TWD</t>
  </si>
  <si>
    <t>WS1002CAW</t>
  </si>
  <si>
    <t>Bulk supply</t>
  </si>
  <si>
    <t>4J.3</t>
  </si>
  <si>
    <t>WS1004WR</t>
  </si>
  <si>
    <t>WS1004RWT</t>
  </si>
  <si>
    <t>WS1004RWS</t>
  </si>
  <si>
    <t>WS1004WT</t>
  </si>
  <si>
    <t>WS1004TWD</t>
  </si>
  <si>
    <t>WS1004CAW</t>
  </si>
  <si>
    <t>Renewals expensed in year (infrastructure)</t>
  </si>
  <si>
    <t>4J.4</t>
  </si>
  <si>
    <t>WS1005WR</t>
  </si>
  <si>
    <t>WS1005RWT</t>
  </si>
  <si>
    <t>WS1005RWS</t>
  </si>
  <si>
    <t>WS1005WT</t>
  </si>
  <si>
    <t>WS1005TWD</t>
  </si>
  <si>
    <t>WS1005CAW</t>
  </si>
  <si>
    <t>Renewals expensed in year (non-infrastructure)</t>
  </si>
  <si>
    <t>4J.5</t>
  </si>
  <si>
    <t>WS1006WR</t>
  </si>
  <si>
    <t>WS1006RWT</t>
  </si>
  <si>
    <t>WS1006RWS</t>
  </si>
  <si>
    <t>WS1006WT</t>
  </si>
  <si>
    <t>WS1006TWD</t>
  </si>
  <si>
    <t>WS1006CAW</t>
  </si>
  <si>
    <t>4J.6</t>
  </si>
  <si>
    <t>WS1007WR</t>
  </si>
  <si>
    <t>WS1007RWT</t>
  </si>
  <si>
    <t>WS1007RWS</t>
  </si>
  <si>
    <t>WS1007WT</t>
  </si>
  <si>
    <t>WS1007TWD</t>
  </si>
  <si>
    <t>WS1007CAW</t>
  </si>
  <si>
    <t>4J.7</t>
  </si>
  <si>
    <t>WS1008WR</t>
  </si>
  <si>
    <t>WS1008RWT</t>
  </si>
  <si>
    <t>WS1008RWS</t>
  </si>
  <si>
    <t>WS1008WT</t>
  </si>
  <si>
    <t>WS1008TWD</t>
  </si>
  <si>
    <t>WS1008CAW</t>
  </si>
  <si>
    <t>Service Charges</t>
  </si>
  <si>
    <t>Canal &amp; River Trust abstraction charges/ discharge consents</t>
  </si>
  <si>
    <t>4J.8</t>
  </si>
  <si>
    <t>W3033WR</t>
  </si>
  <si>
    <t>W3033RWD</t>
  </si>
  <si>
    <t>W3033RWS</t>
  </si>
  <si>
    <t>W3033WT</t>
  </si>
  <si>
    <t>W3033TWD</t>
  </si>
  <si>
    <t>W3033TOT</t>
  </si>
  <si>
    <t>Environment Agency / NRW abstraction charges/ discharge consents</t>
  </si>
  <si>
    <t>4J.9</t>
  </si>
  <si>
    <t>W3034WR</t>
  </si>
  <si>
    <t>W3034RWD</t>
  </si>
  <si>
    <t>W3034RWS</t>
  </si>
  <si>
    <t>W3034WT</t>
  </si>
  <si>
    <t>W3034TWD</t>
  </si>
  <si>
    <t>W3034TOT</t>
  </si>
  <si>
    <t>Other abstraction charges/ discharge consents</t>
  </si>
  <si>
    <t>4J.10</t>
  </si>
  <si>
    <t>W3035WR</t>
  </si>
  <si>
    <t>W3035RWD</t>
  </si>
  <si>
    <t>W3035RWS</t>
  </si>
  <si>
    <t>W3035WT</t>
  </si>
  <si>
    <t>W3035TWD</t>
  </si>
  <si>
    <t>W3035TOT</t>
  </si>
  <si>
    <t>Costs associated with Traffic Management Act</t>
  </si>
  <si>
    <t>4J.11</t>
  </si>
  <si>
    <t>W3032WR</t>
  </si>
  <si>
    <t>W3032RWD</t>
  </si>
  <si>
    <t>W3032RWS</t>
  </si>
  <si>
    <t>W3032WT</t>
  </si>
  <si>
    <t>W3032TWD</t>
  </si>
  <si>
    <t>W3032TOT</t>
  </si>
  <si>
    <t>Costs associated with lane rental schemes</t>
  </si>
  <si>
    <t>4J.12</t>
  </si>
  <si>
    <t>W3037WR</t>
  </si>
  <si>
    <t>W3037RWD</t>
  </si>
  <si>
    <t>W3037RWS</t>
  </si>
  <si>
    <t>W3037WT</t>
  </si>
  <si>
    <t>W3037TWD</t>
  </si>
  <si>
    <t>W3037TOT</t>
  </si>
  <si>
    <t>Statutory water softening</t>
  </si>
  <si>
    <t>4J.13</t>
  </si>
  <si>
    <t>W3036WR</t>
  </si>
  <si>
    <t>W3036RWD</t>
  </si>
  <si>
    <t>W3036RWS</t>
  </si>
  <si>
    <t>W3036WT</t>
  </si>
  <si>
    <t>W3036TWD</t>
  </si>
  <si>
    <t>W3036TOT</t>
  </si>
  <si>
    <t>4J.14</t>
  </si>
  <si>
    <t>W3038WR</t>
  </si>
  <si>
    <t>W3038RWD</t>
  </si>
  <si>
    <t>W3038RWS</t>
  </si>
  <si>
    <t>W3038WT</t>
  </si>
  <si>
    <t>W3038TWD</t>
  </si>
  <si>
    <t>W3038TOT</t>
  </si>
  <si>
    <t>Maintaining the long term capability of the assets - infra</t>
  </si>
  <si>
    <t>4J.15</t>
  </si>
  <si>
    <t>WS1012WR</t>
  </si>
  <si>
    <t>WS1012RWT</t>
  </si>
  <si>
    <t>WS1012RWS</t>
  </si>
  <si>
    <t>WS1012WT</t>
  </si>
  <si>
    <t>WS1012TWD</t>
  </si>
  <si>
    <t>WS1012CAW</t>
  </si>
  <si>
    <t>Maintaining the long term capability of the assets - non-infra</t>
  </si>
  <si>
    <t>4J.16</t>
  </si>
  <si>
    <t>WS1013WR</t>
  </si>
  <si>
    <t>WS1013RWT</t>
  </si>
  <si>
    <t>WS1013RWS</t>
  </si>
  <si>
    <t>WS1013WT</t>
  </si>
  <si>
    <t>WS1013TWD</t>
  </si>
  <si>
    <t>WS1013CAW</t>
  </si>
  <si>
    <t>Total base capital expenditure</t>
  </si>
  <si>
    <t>4J.17</t>
  </si>
  <si>
    <t>W3039WR</t>
  </si>
  <si>
    <t>W3039RWD</t>
  </si>
  <si>
    <t>W3039RWS</t>
  </si>
  <si>
    <t>W3039WT</t>
  </si>
  <si>
    <t>W3039TWD</t>
  </si>
  <si>
    <t>W3039TOT</t>
  </si>
  <si>
    <t>Traffic Management Act</t>
  </si>
  <si>
    <t>Projects incurring costs associated with Traffic Management Act</t>
  </si>
  <si>
    <t>4J.18</t>
  </si>
  <si>
    <t>W3040WR</t>
  </si>
  <si>
    <t>W3040RWD</t>
  </si>
  <si>
    <t>W3040RWS</t>
  </si>
  <si>
    <t>W3040WT</t>
  </si>
  <si>
    <t>W3040TWD</t>
  </si>
  <si>
    <t>W3040TOT</t>
  </si>
  <si>
    <t>Pro forma 4K</t>
  </si>
  <si>
    <t>Expenditure in report year</t>
  </si>
  <si>
    <t xml:space="preserve">Wastewater network+ </t>
  </si>
  <si>
    <t>Sludge Transport</t>
  </si>
  <si>
    <t>Sludge Treatment</t>
  </si>
  <si>
    <t>Sludge Disposal</t>
  </si>
  <si>
    <t>4K.1</t>
  </si>
  <si>
    <t>WWS1001FL</t>
  </si>
  <si>
    <t>WWS1001SWD</t>
  </si>
  <si>
    <t>WWS1001HD</t>
  </si>
  <si>
    <t>WWS1001STD</t>
  </si>
  <si>
    <t>WWS1001SLT</t>
  </si>
  <si>
    <t>WWS1001STP</t>
  </si>
  <si>
    <t>WWS1001SDT</t>
  </si>
  <si>
    <t>WWS1001SDD</t>
  </si>
  <si>
    <t>WWS1001CAS</t>
  </si>
  <si>
    <t>4K.2</t>
  </si>
  <si>
    <t>WWS1002FL</t>
  </si>
  <si>
    <t>WWS1002SWD</t>
  </si>
  <si>
    <t>WWS1002HD</t>
  </si>
  <si>
    <t>WWS1002STD</t>
  </si>
  <si>
    <t>WWS1002SLT</t>
  </si>
  <si>
    <t>WWS1002STP</t>
  </si>
  <si>
    <t>WWS1002SDT</t>
  </si>
  <si>
    <t>WWS1002SDD</t>
  </si>
  <si>
    <t>WWS1002CAS</t>
  </si>
  <si>
    <t>Bulk discharge</t>
  </si>
  <si>
    <t>4K.3</t>
  </si>
  <si>
    <t>WWS1004FL</t>
  </si>
  <si>
    <t>WWS1004SWD</t>
  </si>
  <si>
    <t>WWS1004HD</t>
  </si>
  <si>
    <t>WWS1004STD</t>
  </si>
  <si>
    <t>WWS1004SLT</t>
  </si>
  <si>
    <t>WWS1004STP</t>
  </si>
  <si>
    <t>WWS1004SDT</t>
  </si>
  <si>
    <t>WWS1004SDD</t>
  </si>
  <si>
    <t>WWS1004CAS</t>
  </si>
  <si>
    <t>4K.4</t>
  </si>
  <si>
    <t>WWS1005FL</t>
  </si>
  <si>
    <t>WWS1005SWD</t>
  </si>
  <si>
    <t>WWS1005HD</t>
  </si>
  <si>
    <t>WWS1005STD</t>
  </si>
  <si>
    <t>WWS1005SLT</t>
  </si>
  <si>
    <t>WWS1005STP</t>
  </si>
  <si>
    <t>WWS1005SDT</t>
  </si>
  <si>
    <t>WWS1005SDD</t>
  </si>
  <si>
    <t>WWS1005CAS</t>
  </si>
  <si>
    <t>4K.5</t>
  </si>
  <si>
    <t>WWS1006FL</t>
  </si>
  <si>
    <t>WWS1006SWD</t>
  </si>
  <si>
    <t>WWS1006HD</t>
  </si>
  <si>
    <t>WWS1006STD</t>
  </si>
  <si>
    <t>WWS1006SLT</t>
  </si>
  <si>
    <t>WWS1006STP</t>
  </si>
  <si>
    <t>WWS1006SDT</t>
  </si>
  <si>
    <t>WWS1006SDD</t>
  </si>
  <si>
    <t>WWS1006CAS</t>
  </si>
  <si>
    <t>4K.6</t>
  </si>
  <si>
    <t>WWS1007FL</t>
  </si>
  <si>
    <t>WWS1007SWD</t>
  </si>
  <si>
    <t>WWS1007HD</t>
  </si>
  <si>
    <t>WWS1007STD</t>
  </si>
  <si>
    <t>WWS1007SLT</t>
  </si>
  <si>
    <t>WWS1007STP</t>
  </si>
  <si>
    <t>WWS1007SDT</t>
  </si>
  <si>
    <t>WWS1007SDD</t>
  </si>
  <si>
    <t>WWS1007CAS</t>
  </si>
  <si>
    <t>4K.7</t>
  </si>
  <si>
    <t>WWS1008FL</t>
  </si>
  <si>
    <t>WWS1008SWD</t>
  </si>
  <si>
    <t>WWS1008HD</t>
  </si>
  <si>
    <t>WWS1008STD</t>
  </si>
  <si>
    <t>WWS1008SLT</t>
  </si>
  <si>
    <t>WWS1008STP</t>
  </si>
  <si>
    <t>WWS1008SDT</t>
  </si>
  <si>
    <t>WWS1008SDD</t>
  </si>
  <si>
    <t>WWS1008CAS</t>
  </si>
  <si>
    <t>Canal &amp; River Trust discharge consents</t>
  </si>
  <si>
    <t>4K.8</t>
  </si>
  <si>
    <t>WWS1100FL</t>
  </si>
  <si>
    <t>WWS1100SWD</t>
  </si>
  <si>
    <t>WWS1100HD</t>
  </si>
  <si>
    <t>WWS1100STD</t>
  </si>
  <si>
    <t>WWS1100SLT</t>
  </si>
  <si>
    <t>WWS1100STP</t>
  </si>
  <si>
    <t>WWS1100SDT</t>
  </si>
  <si>
    <t>WWS1100SDD</t>
  </si>
  <si>
    <t>WWS1100CAS</t>
  </si>
  <si>
    <t>Environment Agency / NRW discharge consents</t>
  </si>
  <si>
    <t>4K.9</t>
  </si>
  <si>
    <t>WWS1101FL</t>
  </si>
  <si>
    <t>WWS1101SWD</t>
  </si>
  <si>
    <t>WWS1101HD</t>
  </si>
  <si>
    <t>WWS1101STD</t>
  </si>
  <si>
    <t>WWS1101SLT</t>
  </si>
  <si>
    <t>WWS1101STP</t>
  </si>
  <si>
    <t>WWS1101SDT</t>
  </si>
  <si>
    <t>WWS1101SDD</t>
  </si>
  <si>
    <t>WWS1101CAS</t>
  </si>
  <si>
    <t>Other discharge charges / permits</t>
  </si>
  <si>
    <t>4K.10</t>
  </si>
  <si>
    <t>WWS1102FL</t>
  </si>
  <si>
    <t>WWS1102SWD</t>
  </si>
  <si>
    <t>WWS1102HD</t>
  </si>
  <si>
    <t>WWS1102STD</t>
  </si>
  <si>
    <t>WWS1102SLT</t>
  </si>
  <si>
    <t>WWS1102STP</t>
  </si>
  <si>
    <t>WWS1102SDT</t>
  </si>
  <si>
    <t>WWS1102SDD</t>
  </si>
  <si>
    <t>WWS1102CAS</t>
  </si>
  <si>
    <t>Other expenditure</t>
  </si>
  <si>
    <t>4K.11</t>
  </si>
  <si>
    <t>WWS1103FL</t>
  </si>
  <si>
    <t>WWS1103SWD</t>
  </si>
  <si>
    <t>WWS1103HD</t>
  </si>
  <si>
    <t>WWS1103STD</t>
  </si>
  <si>
    <t>WWS1103SLT</t>
  </si>
  <si>
    <t>WWS1103STP</t>
  </si>
  <si>
    <t>WWS1103SDT</t>
  </si>
  <si>
    <t>WWS1103SDD</t>
  </si>
  <si>
    <t>WWS1103CAS</t>
  </si>
  <si>
    <t>4K.12</t>
  </si>
  <si>
    <t>WWS1104FL</t>
  </si>
  <si>
    <t>WWS1104SWD</t>
  </si>
  <si>
    <t>WWS1104HD</t>
  </si>
  <si>
    <t>WWS1104STD</t>
  </si>
  <si>
    <t>WWS1104SLT</t>
  </si>
  <si>
    <t>WWS1104STP</t>
  </si>
  <si>
    <t>WWS1104SDT</t>
  </si>
  <si>
    <t>WWS1104SDD</t>
  </si>
  <si>
    <t>WWS1104CAS</t>
  </si>
  <si>
    <t>Costs associated with Industrial Emissions Directive</t>
  </si>
  <si>
    <t>4K.13</t>
  </si>
  <si>
    <t>WWS1105FL</t>
  </si>
  <si>
    <t>WWS1105SWD</t>
  </si>
  <si>
    <t>WWS1105HD</t>
  </si>
  <si>
    <t>WWS1105STD</t>
  </si>
  <si>
    <t>WWS1105SLT</t>
  </si>
  <si>
    <t>WWS1105STP</t>
  </si>
  <si>
    <t>WWS1105SDT</t>
  </si>
  <si>
    <t>WWS1105SDD</t>
  </si>
  <si>
    <t>WWS1105CAS</t>
  </si>
  <si>
    <t>4K.14</t>
  </si>
  <si>
    <t>WWS1106FL</t>
  </si>
  <si>
    <t>WWS1106SWD</t>
  </si>
  <si>
    <t>WWS1106HD</t>
  </si>
  <si>
    <t>WWS1106STD</t>
  </si>
  <si>
    <t>WWS1106SLT</t>
  </si>
  <si>
    <t>WWS1106STP</t>
  </si>
  <si>
    <t>WWS1106SDT</t>
  </si>
  <si>
    <t>WWS1106SDD</t>
  </si>
  <si>
    <t>WWS1106CAS</t>
  </si>
  <si>
    <t>4K.15</t>
  </si>
  <si>
    <t>WWS1012FL</t>
  </si>
  <si>
    <t>WWS1012SWD</t>
  </si>
  <si>
    <t>WWS1012HD</t>
  </si>
  <si>
    <t>WWS1012STD</t>
  </si>
  <si>
    <t>WWS1012SLT</t>
  </si>
  <si>
    <t>WWS1012STP</t>
  </si>
  <si>
    <t>WWS1012SDT</t>
  </si>
  <si>
    <t>WWS1012SDD</t>
  </si>
  <si>
    <t>WWS1012CAS</t>
  </si>
  <si>
    <t>4K.16</t>
  </si>
  <si>
    <t>WWS1013FL</t>
  </si>
  <si>
    <t>WWS1013SWD</t>
  </si>
  <si>
    <t>WWS1013HD</t>
  </si>
  <si>
    <t>WWS1013STD</t>
  </si>
  <si>
    <t>WWS1013SLT</t>
  </si>
  <si>
    <t>WWS1013STP</t>
  </si>
  <si>
    <t>WWS1013SDT</t>
  </si>
  <si>
    <t>WWS1013SDD</t>
  </si>
  <si>
    <t>WWS1013CAS</t>
  </si>
  <si>
    <t>4K.17</t>
  </si>
  <si>
    <t>WWS1107FL</t>
  </si>
  <si>
    <t>WWS1107SWD</t>
  </si>
  <si>
    <t>WWS1107HD</t>
  </si>
  <si>
    <t>WWS1107STD</t>
  </si>
  <si>
    <t>WWS1107SLT</t>
  </si>
  <si>
    <t>WWS1107STP</t>
  </si>
  <si>
    <t>WWS1107SDT</t>
  </si>
  <si>
    <t>WWS1107SDD</t>
  </si>
  <si>
    <t>WWS1107CAS</t>
  </si>
  <si>
    <t>4K.18</t>
  </si>
  <si>
    <t>WWS1108FL</t>
  </si>
  <si>
    <t>WWS1108SWD</t>
  </si>
  <si>
    <t>WWS1108HD</t>
  </si>
  <si>
    <t>WWS1108STD</t>
  </si>
  <si>
    <t>WWS1108SLT</t>
  </si>
  <si>
    <t>WWS1108STP</t>
  </si>
  <si>
    <t>WWS1108SDT</t>
  </si>
  <si>
    <t>WWS1108SDD</t>
  </si>
  <si>
    <t>WWS1108CAS</t>
  </si>
  <si>
    <t>Pro forma 4L</t>
  </si>
  <si>
    <t xml:space="preserve">Line description </t>
  </si>
  <si>
    <t>Cumulative expenditure on schemes completed in the report year</t>
  </si>
  <si>
    <t>EA/NRW environmental programme (WINEP/NEP)</t>
  </si>
  <si>
    <t>Ecological improvements at abstractions</t>
  </si>
  <si>
    <t>Capex</t>
  </si>
  <si>
    <t>4L.1</t>
  </si>
  <si>
    <t>B0210EIC_WR</t>
  </si>
  <si>
    <t>B0210EIC_RWT</t>
  </si>
  <si>
    <t>B0210EIC_RWS</t>
  </si>
  <si>
    <t>B0210EIC_WT</t>
  </si>
  <si>
    <t>B0210EIC_TWD</t>
  </si>
  <si>
    <t>B0210EIC_TOT</t>
  </si>
  <si>
    <t>Opex</t>
  </si>
  <si>
    <t>4L.2</t>
  </si>
  <si>
    <t>B0211EIO_WR</t>
  </si>
  <si>
    <t>B0211EIO_RWT</t>
  </si>
  <si>
    <t>B0211EIO_RWS</t>
  </si>
  <si>
    <t>B0211EIO_WT</t>
  </si>
  <si>
    <t>B0211EIO_TWD</t>
  </si>
  <si>
    <t>B0211EIO_TOT</t>
  </si>
  <si>
    <t>Totex</t>
  </si>
  <si>
    <t>4L.3</t>
  </si>
  <si>
    <t>B0212EIT_WR</t>
  </si>
  <si>
    <t>B0212EIT_RWT</t>
  </si>
  <si>
    <t>B0212EIT_RWS</t>
  </si>
  <si>
    <t>B0212EIT_WT</t>
  </si>
  <si>
    <t>B0212EIT_TWD</t>
  </si>
  <si>
    <t>B0212EIT_TOT</t>
  </si>
  <si>
    <t>Eels Regulations (measures at intakes)</t>
  </si>
  <si>
    <t>4L.4</t>
  </si>
  <si>
    <t>B0213ERC_WR</t>
  </si>
  <si>
    <t>B0213ERC_RWT</t>
  </si>
  <si>
    <t>B0213ERC_RWS</t>
  </si>
  <si>
    <t>B0213ERC_WT</t>
  </si>
  <si>
    <t>B0213ERC_TWD</t>
  </si>
  <si>
    <t>B0213ERC_TOT</t>
  </si>
  <si>
    <t>4L.5</t>
  </si>
  <si>
    <t>B0214ERO_WR</t>
  </si>
  <si>
    <t>B0214ERO_RWT</t>
  </si>
  <si>
    <t>B0214ERO_RWS</t>
  </si>
  <si>
    <t>B0214ERO_WT</t>
  </si>
  <si>
    <t>B0214ERO_TWD</t>
  </si>
  <si>
    <t>B0214ERO_TOT</t>
  </si>
  <si>
    <t>4L.6</t>
  </si>
  <si>
    <t>B0215ERT_WR</t>
  </si>
  <si>
    <t>B0215ERT_RWT</t>
  </si>
  <si>
    <t>B0215ERT_RWS</t>
  </si>
  <si>
    <t>B0215ERT_WT</t>
  </si>
  <si>
    <t>B0215ERT_TWD</t>
  </si>
  <si>
    <t>B0215ERT_TOT</t>
  </si>
  <si>
    <t>Invasive Non Native Species</t>
  </si>
  <si>
    <t>4L.7</t>
  </si>
  <si>
    <t>B0216INC_WR</t>
  </si>
  <si>
    <t>B0216INC_RWT</t>
  </si>
  <si>
    <t>B0216INC_RWS</t>
  </si>
  <si>
    <t>B0216INC_WT</t>
  </si>
  <si>
    <t>B0216INC_TWD</t>
  </si>
  <si>
    <t>B0216INC_TOT</t>
  </si>
  <si>
    <t>4L.8</t>
  </si>
  <si>
    <t>B0217INO_WR</t>
  </si>
  <si>
    <t>B0217INO_RWT</t>
  </si>
  <si>
    <t>B0217INO_RWS</t>
  </si>
  <si>
    <t>B0217INO_WT</t>
  </si>
  <si>
    <t>B0217INO_TWD</t>
  </si>
  <si>
    <t>B0217INO_TOT</t>
  </si>
  <si>
    <t>4L.9</t>
  </si>
  <si>
    <t>B0218INT_WR</t>
  </si>
  <si>
    <t>B0218INT_RWT</t>
  </si>
  <si>
    <t>B0218INT_RWS</t>
  </si>
  <si>
    <t>B0218INT_WT</t>
  </si>
  <si>
    <t>B0218INT_TWD</t>
  </si>
  <si>
    <t>B0218INT_TOT</t>
  </si>
  <si>
    <t>Drinking Water Protected Areas (schemes)</t>
  </si>
  <si>
    <t>4L.10</t>
  </si>
  <si>
    <t>B0219DWC_WR</t>
  </si>
  <si>
    <t>B0219DWC_RWT</t>
  </si>
  <si>
    <t>B0219DWC_RWS</t>
  </si>
  <si>
    <t>B0219DWC_WT</t>
  </si>
  <si>
    <t>B0219DWC_TWD</t>
  </si>
  <si>
    <t>B0219DWC_TOT</t>
  </si>
  <si>
    <t>4L.11</t>
  </si>
  <si>
    <t>B0220DWO_WR</t>
  </si>
  <si>
    <t>B0220DWO_RWT</t>
  </si>
  <si>
    <t>B0220DWO_RWS</t>
  </si>
  <si>
    <t>B0220DWO_WT</t>
  </si>
  <si>
    <t>B0220DWO_TWD</t>
  </si>
  <si>
    <t>B0220DWO_TOT</t>
  </si>
  <si>
    <t>4L.12</t>
  </si>
  <si>
    <t>B0221DWT_WR</t>
  </si>
  <si>
    <t>B0221DWT_RWT</t>
  </si>
  <si>
    <t>B0221DWT_RWS</t>
  </si>
  <si>
    <t>B0221DWT_WT</t>
  </si>
  <si>
    <t>B0221DWT_TWD</t>
  </si>
  <si>
    <t>B0221DWT_TOT</t>
  </si>
  <si>
    <t>Water Framework Directive measure</t>
  </si>
  <si>
    <t>4L.13</t>
  </si>
  <si>
    <t>B0222WFC_WR</t>
  </si>
  <si>
    <t>B0222WFC_RWT</t>
  </si>
  <si>
    <t>B0222WFC_RWS</t>
  </si>
  <si>
    <t>B0222WFC_WT</t>
  </si>
  <si>
    <t>B0222WFC_TWD</t>
  </si>
  <si>
    <t>B0222WFC_TOT</t>
  </si>
  <si>
    <t>4L.14</t>
  </si>
  <si>
    <t>B0223WFO_WR</t>
  </si>
  <si>
    <t>B0223WFO_RWT</t>
  </si>
  <si>
    <t>B0223WFO_RWS</t>
  </si>
  <si>
    <t>B0223WFO_WT</t>
  </si>
  <si>
    <t>B0223WFO_TWD</t>
  </si>
  <si>
    <t>B0223WFO_TOT</t>
  </si>
  <si>
    <t>4L.15</t>
  </si>
  <si>
    <t>B0224WFT_WR</t>
  </si>
  <si>
    <t>B0224WFT_RWT</t>
  </si>
  <si>
    <t>B0224WFT_RWS</t>
  </si>
  <si>
    <t>B0224WFT_WT</t>
  </si>
  <si>
    <t>B0224WFT_TWD</t>
  </si>
  <si>
    <t>B0224WFT_TOT</t>
  </si>
  <si>
    <t>Investigations</t>
  </si>
  <si>
    <t>4L.16</t>
  </si>
  <si>
    <t>B0225IVC_WR</t>
  </si>
  <si>
    <t>B0225IVC_RWT</t>
  </si>
  <si>
    <t>B0225IVC_RWS</t>
  </si>
  <si>
    <t>B0225IVC_WT</t>
  </si>
  <si>
    <t>B0225IVC_TWD</t>
  </si>
  <si>
    <t>B0225IVC_TOT</t>
  </si>
  <si>
    <t>4L.17</t>
  </si>
  <si>
    <t>B0226IVO_WR</t>
  </si>
  <si>
    <t>B0226IVO_RWT</t>
  </si>
  <si>
    <t>B0226IVO_RWS</t>
  </si>
  <si>
    <t>B0226IVO_WT</t>
  </si>
  <si>
    <t>B0226IVO_TWD</t>
  </si>
  <si>
    <t>B0226IVO_TOT</t>
  </si>
  <si>
    <t>4L.18</t>
  </si>
  <si>
    <t>B0227IVT_WR</t>
  </si>
  <si>
    <t>B0227IVT_RWT</t>
  </si>
  <si>
    <t>B0227IVT_RWS</t>
  </si>
  <si>
    <t>B0227IVT_WT</t>
  </si>
  <si>
    <t>B0227IVT_TWD</t>
  </si>
  <si>
    <t>B0227IVT_TOT</t>
  </si>
  <si>
    <t xml:space="preserve">Total environmental programme expenditure </t>
  </si>
  <si>
    <t>4L.19</t>
  </si>
  <si>
    <t>B0228TET_WR</t>
  </si>
  <si>
    <t>B0228TET_RWT</t>
  </si>
  <si>
    <t>B0228TET_RWS</t>
  </si>
  <si>
    <t>B0228TET_WT</t>
  </si>
  <si>
    <t>B0228TET_TWD</t>
  </si>
  <si>
    <t>B0228TET_TOT</t>
  </si>
  <si>
    <t>Supply-demand balance</t>
  </si>
  <si>
    <t>Supply-side improvements delivering benefits in 2020-2025</t>
  </si>
  <si>
    <t>4L.20</t>
  </si>
  <si>
    <t>B0229SSC_WR</t>
  </si>
  <si>
    <t>B0229SSC_RWT</t>
  </si>
  <si>
    <t>B0229SSC_RWS</t>
  </si>
  <si>
    <t>B0229SSC_WT</t>
  </si>
  <si>
    <t>B0229SSC_TWD</t>
  </si>
  <si>
    <t>B0229SSC_TOT</t>
  </si>
  <si>
    <t>4L.21</t>
  </si>
  <si>
    <t>B0230SSO_WR</t>
  </si>
  <si>
    <t>B0230SSO_RWT</t>
  </si>
  <si>
    <t>B0230SSO_RWS</t>
  </si>
  <si>
    <t>B0230SSO_WT</t>
  </si>
  <si>
    <t>B0230SSO_TWD</t>
  </si>
  <si>
    <t>B0230SSO_TOT</t>
  </si>
  <si>
    <t>4L.22</t>
  </si>
  <si>
    <t>B0231SST_WR</t>
  </si>
  <si>
    <t>B0231SST_RWT</t>
  </si>
  <si>
    <t>B0231SST_RWS</t>
  </si>
  <si>
    <t>B0231SST_WT</t>
  </si>
  <si>
    <t>B0231SST_TWD</t>
  </si>
  <si>
    <t>B0231SST_TOT</t>
  </si>
  <si>
    <t>Demand-side improvements delivering benefits in 2020-2025 (excl leakage and metering)</t>
  </si>
  <si>
    <t>4L.23</t>
  </si>
  <si>
    <t>B0232DSC_WR</t>
  </si>
  <si>
    <t>B0232DSC_RWT</t>
  </si>
  <si>
    <t>B0232DSC_RWS</t>
  </si>
  <si>
    <t>B0232DSC_WT</t>
  </si>
  <si>
    <t>B0232DSC_TWD</t>
  </si>
  <si>
    <t>B0232DSC_TOT</t>
  </si>
  <si>
    <t>4L.24</t>
  </si>
  <si>
    <t>B0233DSO_WR</t>
  </si>
  <si>
    <t>B0233DSO_RWT</t>
  </si>
  <si>
    <t>B0233DSO_RWS</t>
  </si>
  <si>
    <t>B0233DSO_WT</t>
  </si>
  <si>
    <t>B0233DSO_TWD</t>
  </si>
  <si>
    <t>B0233DSO_TOT</t>
  </si>
  <si>
    <t>4L.25</t>
  </si>
  <si>
    <t>B0234DST_WR</t>
  </si>
  <si>
    <t>B0234DST_RWT</t>
  </si>
  <si>
    <t>B0234DST_RWS</t>
  </si>
  <si>
    <t>B0234DST_WT</t>
  </si>
  <si>
    <t>B0234DST_TWD</t>
  </si>
  <si>
    <t>B0234DST_TOT</t>
  </si>
  <si>
    <t>Leakage improvements delivering benefits in 2020-2025</t>
  </si>
  <si>
    <t>4L.26</t>
  </si>
  <si>
    <t>B0235LIC_WR</t>
  </si>
  <si>
    <t>B0235LIC_RWT</t>
  </si>
  <si>
    <t>B0235LIC_RWS</t>
  </si>
  <si>
    <t>B0235LIC_WT</t>
  </si>
  <si>
    <t>B0235LIC_TWD</t>
  </si>
  <si>
    <t>B0235LIC_TOT</t>
  </si>
  <si>
    <t>B0235LIC_C_WR</t>
  </si>
  <si>
    <t>B0235LIC_C_RWT</t>
  </si>
  <si>
    <t>B0235LIC_C_RWS</t>
  </si>
  <si>
    <t>B0235LIC_C_WT</t>
  </si>
  <si>
    <t>B0235LIC_C_TWD</t>
  </si>
  <si>
    <t>B0235LIC_C_TOT</t>
  </si>
  <si>
    <t>4L.27</t>
  </si>
  <si>
    <t>B0236LIO_WR</t>
  </si>
  <si>
    <t>B0236LIO_RWT</t>
  </si>
  <si>
    <t>B0236LIO_RWS</t>
  </si>
  <si>
    <t>B0236LIO_WT</t>
  </si>
  <si>
    <t>B0236LIO_TWD</t>
  </si>
  <si>
    <t>B0236LIO_TOT</t>
  </si>
  <si>
    <t>B0236LIO_C_WR</t>
  </si>
  <si>
    <t>B0236LIO_C_RWT</t>
  </si>
  <si>
    <t>B0236LIO_C_RWS</t>
  </si>
  <si>
    <t>B0236LIO_C_WT</t>
  </si>
  <si>
    <t>B0236LIO_C_TWD</t>
  </si>
  <si>
    <t>B0236LIO_C_TOT</t>
  </si>
  <si>
    <t>4L.28</t>
  </si>
  <si>
    <t>B0237LIT_WR</t>
  </si>
  <si>
    <t>B0237LIT_RWT</t>
  </si>
  <si>
    <t>B0237LIT_RWS</t>
  </si>
  <si>
    <t>B0237LIT_WT</t>
  </si>
  <si>
    <t>B0237LIT_TWD</t>
  </si>
  <si>
    <t>B0237LIT_TOT</t>
  </si>
  <si>
    <t>B0237LIT_C_WR</t>
  </si>
  <si>
    <t>B0237LIT_C_RWT</t>
  </si>
  <si>
    <t>B0237LIT_C_RWS</t>
  </si>
  <si>
    <t>B0237LIT_C_WT</t>
  </si>
  <si>
    <t>B0237LIT_C_TWD</t>
  </si>
  <si>
    <t>B0237LIT_C_TOT</t>
  </si>
  <si>
    <t>Internal interconnectors delivering benefits in 2020-2025</t>
  </si>
  <si>
    <t>4L.29</t>
  </si>
  <si>
    <t>B0238IIC_WR</t>
  </si>
  <si>
    <t>B0238IIC_RWT</t>
  </si>
  <si>
    <t>B0238IIC_RWS</t>
  </si>
  <si>
    <t>B0238IIC_WT</t>
  </si>
  <si>
    <t>B0238IIC_TWD</t>
  </si>
  <si>
    <t>B0238IIC_TOT</t>
  </si>
  <si>
    <t>4L.30</t>
  </si>
  <si>
    <t>B0239IIO_WR</t>
  </si>
  <si>
    <t>B0239IIO_RWT</t>
  </si>
  <si>
    <t>B0239IIO_RWS</t>
  </si>
  <si>
    <t>B0239IIO_WT</t>
  </si>
  <si>
    <t>B0239IIO_TWD</t>
  </si>
  <si>
    <t>B0239IIO_TOT</t>
  </si>
  <si>
    <t>4L.31</t>
  </si>
  <si>
    <t>B0240IIT_WR</t>
  </si>
  <si>
    <t>B0240IIT_RWT</t>
  </si>
  <si>
    <t>B0240IIT_RWS</t>
  </si>
  <si>
    <t>B0240IIT_WT</t>
  </si>
  <si>
    <t>B0240IIT_TWD</t>
  </si>
  <si>
    <t>B0240IIT_TOT</t>
  </si>
  <si>
    <t>Supply demend balance improvements delivering benefits starting from 2026</t>
  </si>
  <si>
    <t>4L.32</t>
  </si>
  <si>
    <t>B0241SDC_WR</t>
  </si>
  <si>
    <t>B0241SDC_RWT</t>
  </si>
  <si>
    <t>B0241SDC_RWS</t>
  </si>
  <si>
    <t>B0241SDC_WT</t>
  </si>
  <si>
    <t>B0241SDC_TWD</t>
  </si>
  <si>
    <t>B0241SDC_TOT</t>
  </si>
  <si>
    <t>4L.33</t>
  </si>
  <si>
    <t>B0242SDO_WR</t>
  </si>
  <si>
    <t>B0242SDO_RWT</t>
  </si>
  <si>
    <t>B0242SDO_RWS</t>
  </si>
  <si>
    <t>B0242SDO_WT</t>
  </si>
  <si>
    <t>B0242SDO_TWD</t>
  </si>
  <si>
    <t>B0242SDO_TOT</t>
  </si>
  <si>
    <t>4L.34</t>
  </si>
  <si>
    <t>B0243SDT_WR</t>
  </si>
  <si>
    <t>B0243SDT_RWT</t>
  </si>
  <si>
    <t>B0243SDT_RWS</t>
  </si>
  <si>
    <t>B0243SDT_WT</t>
  </si>
  <si>
    <t>B0243SDT_TWD</t>
  </si>
  <si>
    <t>B0243SDT_TOT</t>
  </si>
  <si>
    <t>Strategic regional water resources</t>
  </si>
  <si>
    <t>4L.35</t>
  </si>
  <si>
    <t>B0244SRC_WR</t>
  </si>
  <si>
    <t>B0244SRC_RWT</t>
  </si>
  <si>
    <t>B0244SRC_RWS</t>
  </si>
  <si>
    <t>B0244SRC_WT</t>
  </si>
  <si>
    <t>B0244SRC_TWD</t>
  </si>
  <si>
    <t>B0244SRC_TOT</t>
  </si>
  <si>
    <t>4L.36</t>
  </si>
  <si>
    <t>B0245SRO_WR</t>
  </si>
  <si>
    <t>B0245SRO_RWT</t>
  </si>
  <si>
    <t>B0245SRO_RWS</t>
  </si>
  <si>
    <t>B0245SRO_WT</t>
  </si>
  <si>
    <t>B0245SRO_TWD</t>
  </si>
  <si>
    <t>B0245SRO_TOT</t>
  </si>
  <si>
    <t>4L.37</t>
  </si>
  <si>
    <t>B0246SRT_WR</t>
  </si>
  <si>
    <t>B0246SRT_RWT</t>
  </si>
  <si>
    <t>B0246SRT_RWS</t>
  </si>
  <si>
    <t>B0246SRT_WT</t>
  </si>
  <si>
    <t>B0246SRT_TWD</t>
  </si>
  <si>
    <t>B0246SRT_TOT</t>
  </si>
  <si>
    <t xml:space="preserve">Total supply demand expenditure </t>
  </si>
  <si>
    <t>4L.38</t>
  </si>
  <si>
    <t>B0247SST_WR</t>
  </si>
  <si>
    <t>B0247SST_RWT</t>
  </si>
  <si>
    <t>B0247SST_RWS</t>
  </si>
  <si>
    <t>B0247SST_WT</t>
  </si>
  <si>
    <t>B0247SST_TWD</t>
  </si>
  <si>
    <t>B0247SST_TOT</t>
  </si>
  <si>
    <t>Metering</t>
  </si>
  <si>
    <t>New meters requested by existing customers (optants)</t>
  </si>
  <si>
    <t>4L.39</t>
  </si>
  <si>
    <t>B0248NMC_TWD</t>
  </si>
  <si>
    <t>B0248NMC_TOT</t>
  </si>
  <si>
    <t>4L.40</t>
  </si>
  <si>
    <t>B0249NMO_TWD</t>
  </si>
  <si>
    <t>B0249NMO_TOT</t>
  </si>
  <si>
    <t>4L.41</t>
  </si>
  <si>
    <t>B0250NMT_TWD</t>
  </si>
  <si>
    <t>B0250NMT_TOT</t>
  </si>
  <si>
    <t>New meters introduced by companies for existing customers</t>
  </si>
  <si>
    <t>4L.42</t>
  </si>
  <si>
    <t>B0251NMC_TWD</t>
  </si>
  <si>
    <t>B0251NMC_TOT</t>
  </si>
  <si>
    <t>4L.43</t>
  </si>
  <si>
    <t>B0252NMO_TWD</t>
  </si>
  <si>
    <t>B0252NMO_TOT</t>
  </si>
  <si>
    <t>4L.44</t>
  </si>
  <si>
    <t>B0253NMT_TWD</t>
  </si>
  <si>
    <t>B0253NMT_TOT</t>
  </si>
  <si>
    <t>New meters for existing customers - business</t>
  </si>
  <si>
    <t>4L.45</t>
  </si>
  <si>
    <t>B0254NMC_TWD</t>
  </si>
  <si>
    <t>B0254NMC_TOT</t>
  </si>
  <si>
    <t>4L.46</t>
  </si>
  <si>
    <t>B0255NMO_TWD</t>
  </si>
  <si>
    <t>B0255NMO_TOT</t>
  </si>
  <si>
    <t>4L.47</t>
  </si>
  <si>
    <t>B0256NMT_TWD</t>
  </si>
  <si>
    <t>B0256NMT_TOT</t>
  </si>
  <si>
    <t xml:space="preserve">Total metering expenditure </t>
  </si>
  <si>
    <t>4L.48</t>
  </si>
  <si>
    <t>B0257TMT_TWD</t>
  </si>
  <si>
    <t>B0257TMT_TOT</t>
  </si>
  <si>
    <t>Other enhancement</t>
  </si>
  <si>
    <t>Improvments to taste, odour and colour</t>
  </si>
  <si>
    <t>4L.49</t>
  </si>
  <si>
    <t>B0258ITC_WR</t>
  </si>
  <si>
    <t>B0258ITC_RWT</t>
  </si>
  <si>
    <t>B0258ITC_RWS</t>
  </si>
  <si>
    <t>B0258ITC_WT</t>
  </si>
  <si>
    <t>B0258ITC_TWD</t>
  </si>
  <si>
    <t>B0258ITC_TOT</t>
  </si>
  <si>
    <t>4L.50</t>
  </si>
  <si>
    <t>B0259ITO_WR</t>
  </si>
  <si>
    <t>B0259ITO_RWT</t>
  </si>
  <si>
    <t>B0259ITO_RWS</t>
  </si>
  <si>
    <t>B0259ITO_WT</t>
  </si>
  <si>
    <t>B0259ITO_TWD</t>
  </si>
  <si>
    <t>B0259ITO_TOT</t>
  </si>
  <si>
    <t>4L.51</t>
  </si>
  <si>
    <t>B0260ITT_WR</t>
  </si>
  <si>
    <t>B0260ITT_RWT</t>
  </si>
  <si>
    <t>B0260ITT_RWS</t>
  </si>
  <si>
    <t>B0260ITT_WT</t>
  </si>
  <si>
    <t>B0260ITT_TWD</t>
  </si>
  <si>
    <t>B0260ITT_TOT</t>
  </si>
  <si>
    <t>Meeting lead standards</t>
  </si>
  <si>
    <t>4L.52</t>
  </si>
  <si>
    <t>B0261MLC_WR</t>
  </si>
  <si>
    <t>B0261MLC_RWT</t>
  </si>
  <si>
    <t>B0261MLC_RWS</t>
  </si>
  <si>
    <t>B0261MLC_WT</t>
  </si>
  <si>
    <t>B0261MLC_TWD</t>
  </si>
  <si>
    <t>B0261MLC_TOT</t>
  </si>
  <si>
    <t>4L.53</t>
  </si>
  <si>
    <t>B0262MLO_WR</t>
  </si>
  <si>
    <t>B0262MLO_RWT</t>
  </si>
  <si>
    <t>B0262MLO_RWS</t>
  </si>
  <si>
    <t>B0262MLO_WT</t>
  </si>
  <si>
    <t>B0262MLO_TWD</t>
  </si>
  <si>
    <t>B0262MLO_TOT</t>
  </si>
  <si>
    <t>4L.54</t>
  </si>
  <si>
    <t>B0263MLT_WR</t>
  </si>
  <si>
    <t>B0263MLT_RWT</t>
  </si>
  <si>
    <t>B0263MLT_RWS</t>
  </si>
  <si>
    <t>B0263MLT_WT</t>
  </si>
  <si>
    <t>B0263MLT_TWD</t>
  </si>
  <si>
    <t>B0263MLT_TOT</t>
  </si>
  <si>
    <t>Addressing raw water deterioration</t>
  </si>
  <si>
    <t>4L.55</t>
  </si>
  <si>
    <t>B0264ARC_WR</t>
  </si>
  <si>
    <t>B0264ARC_RWT</t>
  </si>
  <si>
    <t>B0264ARC_RWS</t>
  </si>
  <si>
    <t>B0264ARC_WT</t>
  </si>
  <si>
    <t>B0264ARC_TWD</t>
  </si>
  <si>
    <t>B0264ARC_TOT</t>
  </si>
  <si>
    <t>4L.56</t>
  </si>
  <si>
    <t>B0265ARO_WR</t>
  </si>
  <si>
    <t>B0265ARO_RWT</t>
  </si>
  <si>
    <t>B0265ARO_RWS</t>
  </si>
  <si>
    <t>B0265ARO_WT</t>
  </si>
  <si>
    <t>B0265ARO_TWD</t>
  </si>
  <si>
    <t>B0265ARO_TOT</t>
  </si>
  <si>
    <t>4L.57</t>
  </si>
  <si>
    <t>B0266ART_WR</t>
  </si>
  <si>
    <t>B0266ART_RWT</t>
  </si>
  <si>
    <t>B0266ART_RWS</t>
  </si>
  <si>
    <t>B0266ART_WT</t>
  </si>
  <si>
    <t>B0266ART_TWD</t>
  </si>
  <si>
    <t>B0266ART_TOT</t>
  </si>
  <si>
    <t>Improvements to river flow</t>
  </si>
  <si>
    <t>4L.58</t>
  </si>
  <si>
    <t>B0267IRC_WR</t>
  </si>
  <si>
    <t>B0267IRC_RWT</t>
  </si>
  <si>
    <t>B0267IRC_RWS</t>
  </si>
  <si>
    <t>B0267IRC_WT</t>
  </si>
  <si>
    <t>B0267IRC_TWD</t>
  </si>
  <si>
    <t>B0267IRC_TOT</t>
  </si>
  <si>
    <t>4L.59</t>
  </si>
  <si>
    <t>B0268IRO_WR</t>
  </si>
  <si>
    <t>B0268IRO_RWT</t>
  </si>
  <si>
    <t>B0268IRO_RWS</t>
  </si>
  <si>
    <t>B0268IRO_WT</t>
  </si>
  <si>
    <t>B0268IRO_TWD</t>
  </si>
  <si>
    <t>B0268IRO_TOT</t>
  </si>
  <si>
    <t>4L.60</t>
  </si>
  <si>
    <t>B0269IRT_WR</t>
  </si>
  <si>
    <t>B0269IRT_RWT</t>
  </si>
  <si>
    <t>B0269IRT_RWS</t>
  </si>
  <si>
    <t>B0269IRT_WT</t>
  </si>
  <si>
    <t>B0269IRT_TWD</t>
  </si>
  <si>
    <t>B0269IRT_TOT</t>
  </si>
  <si>
    <t>Enhancing resilience to low probability high consequence events</t>
  </si>
  <si>
    <t>4L.61</t>
  </si>
  <si>
    <t>B0270ERC_WR</t>
  </si>
  <si>
    <t>B0270ERC_RWT</t>
  </si>
  <si>
    <t>B0270ERC_RWS</t>
  </si>
  <si>
    <t>B0270ERC_WT</t>
  </si>
  <si>
    <t>B0270ERC_TWD</t>
  </si>
  <si>
    <t>B0270ERC_TOT</t>
  </si>
  <si>
    <t>4L.62</t>
  </si>
  <si>
    <t>B0271ERO_WR</t>
  </si>
  <si>
    <t>B0271ERO_RWT</t>
  </si>
  <si>
    <t>B0271ERO_RWS</t>
  </si>
  <si>
    <t>B0271ERO_WT</t>
  </si>
  <si>
    <t>B0271ERO_TWD</t>
  </si>
  <si>
    <t>B0271ERO_TOT</t>
  </si>
  <si>
    <t>4L.63</t>
  </si>
  <si>
    <t>B0272ERT_WR</t>
  </si>
  <si>
    <t>B0272ERT_RWT</t>
  </si>
  <si>
    <t>B0272ERT_RWS</t>
  </si>
  <si>
    <t>B0272ERT_WT</t>
  </si>
  <si>
    <t>B0272ERT_TWD</t>
  </si>
  <si>
    <t>B0272ERT_TOT</t>
  </si>
  <si>
    <t>Security - SEMD</t>
  </si>
  <si>
    <t>4L.64</t>
  </si>
  <si>
    <t>B0273SSC_WR</t>
  </si>
  <si>
    <t>B0273SSC_RWT</t>
  </si>
  <si>
    <t>B0273SSC_RWS</t>
  </si>
  <si>
    <t>B0273SSC_WT</t>
  </si>
  <si>
    <t>B0273SSC_TWD</t>
  </si>
  <si>
    <t>B0273SSC_TOT</t>
  </si>
  <si>
    <t>4L.65</t>
  </si>
  <si>
    <t>B0274SSO_WR</t>
  </si>
  <si>
    <t>B0274SSO_RWT</t>
  </si>
  <si>
    <t>B0274SSO_RWS</t>
  </si>
  <si>
    <t>B0274SSO_WT</t>
  </si>
  <si>
    <t>B0274SSO_TWD</t>
  </si>
  <si>
    <t>B0274SSO_TOT</t>
  </si>
  <si>
    <t>4L.66</t>
  </si>
  <si>
    <t>B0275SST_WR</t>
  </si>
  <si>
    <t>B0275SST_RWT</t>
  </si>
  <si>
    <t>B0275SST_RWS</t>
  </si>
  <si>
    <t>B0275SST_WT</t>
  </si>
  <si>
    <t>B0275SST_TWD</t>
  </si>
  <si>
    <t>B0275SST_TOT</t>
  </si>
  <si>
    <t>Security - Non-SEMD</t>
  </si>
  <si>
    <t>4L.67</t>
  </si>
  <si>
    <t>B0276SNC_WR</t>
  </si>
  <si>
    <t>B0276SNC_RWT</t>
  </si>
  <si>
    <t>B0276SNC_RWS</t>
  </si>
  <si>
    <t>B0276SNC_WT</t>
  </si>
  <si>
    <t>B0276SNC_TWD</t>
  </si>
  <si>
    <t>B0276SNC_TOT</t>
  </si>
  <si>
    <t>4L.68</t>
  </si>
  <si>
    <t>B0277SNO_WR</t>
  </si>
  <si>
    <t>B0277SNO_RWT</t>
  </si>
  <si>
    <t>B0277SNO_RWS</t>
  </si>
  <si>
    <t>B0277SNO_WT</t>
  </si>
  <si>
    <t>B0277SNO_TWD</t>
  </si>
  <si>
    <t>B0277SNO_TOT</t>
  </si>
  <si>
    <t>4L.69</t>
  </si>
  <si>
    <t>B0278SNT_WR</t>
  </si>
  <si>
    <t>B0278SNT_RWT</t>
  </si>
  <si>
    <t>B0278SNT_RWS</t>
  </si>
  <si>
    <t>B0278SNT_WT</t>
  </si>
  <si>
    <t>B0278SNT_TWD</t>
  </si>
  <si>
    <t>B0278SNT_TOT</t>
  </si>
  <si>
    <t>Low Pressure (DG2)</t>
  </si>
  <si>
    <t>4L.70</t>
  </si>
  <si>
    <t>Additional line 1</t>
  </si>
  <si>
    <t>B0279ALC_WR</t>
  </si>
  <si>
    <t>B0279ALC_RWT</t>
  </si>
  <si>
    <t>B0279ALC_RWS</t>
  </si>
  <si>
    <t>B0279ALC_WT</t>
  </si>
  <si>
    <t>B0279ALC_TWD</t>
  </si>
  <si>
    <t>B0279ALC_TOT</t>
  </si>
  <si>
    <t>4L.71</t>
  </si>
  <si>
    <t>B0280ALO_WR</t>
  </si>
  <si>
    <t>B0280ALO_RWT</t>
  </si>
  <si>
    <t>B0280ALO_RWS</t>
  </si>
  <si>
    <t>B0280ALO_WT</t>
  </si>
  <si>
    <t>B0280ALO_TWD</t>
  </si>
  <si>
    <t>B0280ALO_TOT</t>
  </si>
  <si>
    <t>Replacement Enhancement Metering (Smart)</t>
  </si>
  <si>
    <t>4L.72</t>
  </si>
  <si>
    <t>Additional line 2</t>
  </si>
  <si>
    <t>B0281ALC_WR</t>
  </si>
  <si>
    <t>B0281ALC_RWT</t>
  </si>
  <si>
    <t>B0281ALC_RWS</t>
  </si>
  <si>
    <t>B0281ALC_WT</t>
  </si>
  <si>
    <t>B0281ALC_TWD</t>
  </si>
  <si>
    <t>B0281ALC_TOT</t>
  </si>
  <si>
    <t>4L.73</t>
  </si>
  <si>
    <t>B0282ALO_WR</t>
  </si>
  <si>
    <t>B0282ALO_RWT</t>
  </si>
  <si>
    <t>B0282ALO_RWS</t>
  </si>
  <si>
    <t>B0282ALO_WT</t>
  </si>
  <si>
    <t>B0282ALO_TWD</t>
  </si>
  <si>
    <t>B0282ALO_TOT</t>
  </si>
  <si>
    <t>Smart Metering Infrastructure</t>
  </si>
  <si>
    <t>4L.74</t>
  </si>
  <si>
    <t>Additional line 3</t>
  </si>
  <si>
    <t>B0283ALC_WR</t>
  </si>
  <si>
    <t>B0283ALC_RWT</t>
  </si>
  <si>
    <t>B0283ALC_RWS</t>
  </si>
  <si>
    <t>B0283ALC_WT</t>
  </si>
  <si>
    <t>B0283ALC_TWD</t>
  </si>
  <si>
    <t>B0283ALC_TOT</t>
  </si>
  <si>
    <t>4L.75</t>
  </si>
  <si>
    <t>B0284ALO_WR</t>
  </si>
  <si>
    <t>B0284ALO_RWT</t>
  </si>
  <si>
    <t>B0284ALO_RWS</t>
  </si>
  <si>
    <t>B0284ALO_WT</t>
  </si>
  <si>
    <t>B0284ALO_TWD</t>
  </si>
  <si>
    <t>B0284ALO_TOT</t>
  </si>
  <si>
    <t>Additional line 4</t>
  </si>
  <si>
    <t>4L.76</t>
  </si>
  <si>
    <t>B0285ALC_WR</t>
  </si>
  <si>
    <t>B0285ALC_RWT</t>
  </si>
  <si>
    <t>B0285ALC_RWS</t>
  </si>
  <si>
    <t>B0285ALC_WT</t>
  </si>
  <si>
    <t>B0285ALC_TWD</t>
  </si>
  <si>
    <t>B0285ALC_TOT</t>
  </si>
  <si>
    <t>4L.77</t>
  </si>
  <si>
    <t>B0286ALO_WR</t>
  </si>
  <si>
    <t>B0286ALO_RWT</t>
  </si>
  <si>
    <t>B0286ALO_RWS</t>
  </si>
  <si>
    <t>B0286ALO_WT</t>
  </si>
  <si>
    <t>B0286ALO_TWD</t>
  </si>
  <si>
    <t>B0286ALO_TOT</t>
  </si>
  <si>
    <t>Additional line 5</t>
  </si>
  <si>
    <t>4L.78</t>
  </si>
  <si>
    <t>B0287ALC_WR</t>
  </si>
  <si>
    <t>B0287ALC_RWT</t>
  </si>
  <si>
    <t>B0287ALC_RWS</t>
  </si>
  <si>
    <t>B0287ALC_WT</t>
  </si>
  <si>
    <t>B0287ALC_TWD</t>
  </si>
  <si>
    <t>B0287ALC_TOT</t>
  </si>
  <si>
    <t>4L.79</t>
  </si>
  <si>
    <t>B0288ALO_WR</t>
  </si>
  <si>
    <t>B0288ALO_RWT</t>
  </si>
  <si>
    <t>B0288ALO_RWS</t>
  </si>
  <si>
    <t>B0288ALO_WT</t>
  </si>
  <si>
    <t>B0288ALO_TWD</t>
  </si>
  <si>
    <t>B0288ALO_TOT</t>
  </si>
  <si>
    <t>Total other enhancement expenditure</t>
  </si>
  <si>
    <t>4L.80</t>
  </si>
  <si>
    <t>B0289TET_WR</t>
  </si>
  <si>
    <t>B0289TET_RWT</t>
  </si>
  <si>
    <t>B0289TET_RWS</t>
  </si>
  <si>
    <t>B0289TET_WT</t>
  </si>
  <si>
    <t>B0289TET_TWD</t>
  </si>
  <si>
    <t>B0289TET_TOT</t>
  </si>
  <si>
    <t>Total enhancement</t>
  </si>
  <si>
    <t xml:space="preserve">Total enhancement expenditure </t>
  </si>
  <si>
    <t>4L.81</t>
  </si>
  <si>
    <t>B0290TEC_WR</t>
  </si>
  <si>
    <t>B0290TEC_RWT</t>
  </si>
  <si>
    <t>B0290TEC_RWS</t>
  </si>
  <si>
    <t>B0290TEC_WT</t>
  </si>
  <si>
    <t>B0290TEC_TWD</t>
  </si>
  <si>
    <t>B0290TEC_TOT</t>
  </si>
  <si>
    <t>4L.82</t>
  </si>
  <si>
    <t>B0291TEO_WR</t>
  </si>
  <si>
    <t>B0291TEO_RWT</t>
  </si>
  <si>
    <t>B0291TEO_RWS</t>
  </si>
  <si>
    <t>B0291TEO_WT</t>
  </si>
  <si>
    <t>B0291TEO_TWD</t>
  </si>
  <si>
    <t>B0291TEO_TOT</t>
  </si>
  <si>
    <t>4L.83</t>
  </si>
  <si>
    <t>B0292TET_WR</t>
  </si>
  <si>
    <t>B0292TET_RWT</t>
  </si>
  <si>
    <t>B0292TET_RWS</t>
  </si>
  <si>
    <t>B0292TET_WT</t>
  </si>
  <si>
    <t>B0292TET_TWD</t>
  </si>
  <si>
    <t>B0292TET_TOT</t>
  </si>
  <si>
    <t>Pro forma 4M</t>
  </si>
  <si>
    <t>Conservation drivers</t>
  </si>
  <si>
    <t>4M.1</t>
  </si>
  <si>
    <t>B0293CDC_F</t>
  </si>
  <si>
    <t>B0293CDC_SWD</t>
  </si>
  <si>
    <t>B0293CDC_HD</t>
  </si>
  <si>
    <t>B0293CDC_STD</t>
  </si>
  <si>
    <t>B0293CDC_SLT</t>
  </si>
  <si>
    <t>B0293CDC_ST</t>
  </si>
  <si>
    <t>B0293CDC_SD</t>
  </si>
  <si>
    <t>B0293CDC_TOT</t>
  </si>
  <si>
    <t>4M.2</t>
  </si>
  <si>
    <t>B0294CDO_F</t>
  </si>
  <si>
    <t>B0294CDO_SWD</t>
  </si>
  <si>
    <t>B0294CDO_HD</t>
  </si>
  <si>
    <t>B0294CDO_STD</t>
  </si>
  <si>
    <t>B0294CDO_SLT</t>
  </si>
  <si>
    <t>B0294CDO_ST</t>
  </si>
  <si>
    <t>B0294CDO_SD</t>
  </si>
  <si>
    <t>B0294CDO_TOT</t>
  </si>
  <si>
    <t>4M.3</t>
  </si>
  <si>
    <t>B0295CDT_F</t>
  </si>
  <si>
    <t>B0295CDT_SWD</t>
  </si>
  <si>
    <t>B0295CDT_HD</t>
  </si>
  <si>
    <t>B0295CDT_STD</t>
  </si>
  <si>
    <t>B0295CDT_SLT</t>
  </si>
  <si>
    <t>B0295CDT_ST</t>
  </si>
  <si>
    <t>B0295CDT_SD</t>
  </si>
  <si>
    <t>B0295CDT_TOT</t>
  </si>
  <si>
    <t>Event Duration Monitoring at intermittent discharges</t>
  </si>
  <si>
    <t>4M.4</t>
  </si>
  <si>
    <t>B0296EDC_F</t>
  </si>
  <si>
    <t>B0296EDC_SWD</t>
  </si>
  <si>
    <t>B0296EDC_HD</t>
  </si>
  <si>
    <t>B0296EDC_STD</t>
  </si>
  <si>
    <t>B0296EDC_SLT</t>
  </si>
  <si>
    <t>B0296EDC_ST</t>
  </si>
  <si>
    <t>B0296EDC_SD</t>
  </si>
  <si>
    <t>B0296EDC_TOT</t>
  </si>
  <si>
    <t>4M.5</t>
  </si>
  <si>
    <t>B0297EDO_F</t>
  </si>
  <si>
    <t>B0297EDO_SWD</t>
  </si>
  <si>
    <t>B0297EDO_HD</t>
  </si>
  <si>
    <t>B0297EDO_STD</t>
  </si>
  <si>
    <t>B0297EDO_SLT</t>
  </si>
  <si>
    <t>B0297EDO_ST</t>
  </si>
  <si>
    <t>B0297EDO_SD</t>
  </si>
  <si>
    <t>B0297EDO_TOT</t>
  </si>
  <si>
    <t>4M.6</t>
  </si>
  <si>
    <t>B0298EDT_F</t>
  </si>
  <si>
    <t>B0298EDT_SWD</t>
  </si>
  <si>
    <t>B0298EDT_HD</t>
  </si>
  <si>
    <t>B0298EDT_STD</t>
  </si>
  <si>
    <t>B0298EDT_SLT</t>
  </si>
  <si>
    <t>B0298EDT_ST</t>
  </si>
  <si>
    <t>B0298EDT_SD</t>
  </si>
  <si>
    <t>B0298EDT_TOT</t>
  </si>
  <si>
    <t>Flow monitoring at sewage treatment works</t>
  </si>
  <si>
    <t>4M.7</t>
  </si>
  <si>
    <t>B0299FMC_F</t>
  </si>
  <si>
    <t>B0299FMC_SWD</t>
  </si>
  <si>
    <t>B0299FMC_HD</t>
  </si>
  <si>
    <t>B0299FMC_STD</t>
  </si>
  <si>
    <t>B0299FMC_SLT</t>
  </si>
  <si>
    <t>B0299FMC_ST</t>
  </si>
  <si>
    <t>B0299FMC_SD</t>
  </si>
  <si>
    <t>B0299FMC_TOT</t>
  </si>
  <si>
    <t>4M.8</t>
  </si>
  <si>
    <t>B0300FMO_F</t>
  </si>
  <si>
    <t>B0300FMO_SWD</t>
  </si>
  <si>
    <t>B0300FMO_HD</t>
  </si>
  <si>
    <t>B0300FMO_STD</t>
  </si>
  <si>
    <t>B0300FMO_SLT</t>
  </si>
  <si>
    <t>B0300FMO_ST</t>
  </si>
  <si>
    <t>B0300FMO_SD</t>
  </si>
  <si>
    <t>B0300FMO_TOT</t>
  </si>
  <si>
    <t>4M.9</t>
  </si>
  <si>
    <t>B0301FMT_F</t>
  </si>
  <si>
    <t>B0301FMT_SWD</t>
  </si>
  <si>
    <t>B0301FMT_HD</t>
  </si>
  <si>
    <t>B0301FMT_STD</t>
  </si>
  <si>
    <t>B0301FMT_SLT</t>
  </si>
  <si>
    <t>B0301FMT_ST</t>
  </si>
  <si>
    <t>B0301FMT_SD</t>
  </si>
  <si>
    <t>B0301FMT_TOT</t>
  </si>
  <si>
    <t>Schemes to increase flow to full treatment</t>
  </si>
  <si>
    <t>4M.10</t>
  </si>
  <si>
    <t>B0302SIC_F</t>
  </si>
  <si>
    <t>B0302SIC_SWD</t>
  </si>
  <si>
    <t>B0302SIC_HD</t>
  </si>
  <si>
    <t>B0302SIC_STD</t>
  </si>
  <si>
    <t>B0302SIC_SLT</t>
  </si>
  <si>
    <t>B0302SIC_ST</t>
  </si>
  <si>
    <t>B0302SIC_SD</t>
  </si>
  <si>
    <t>B0302SIC_TOT</t>
  </si>
  <si>
    <t>B0302SIC_C_F</t>
  </si>
  <si>
    <t>B0302SIC_C_SWD</t>
  </si>
  <si>
    <t>B0302SIC_C_HD</t>
  </si>
  <si>
    <t>B0302SIC_C_STD</t>
  </si>
  <si>
    <t>B0302SIC_C_SLT</t>
  </si>
  <si>
    <t>B0302SIC_C_ST</t>
  </si>
  <si>
    <t>B0302SIC_C_SD</t>
  </si>
  <si>
    <t>B0302SIC_C_TOT</t>
  </si>
  <si>
    <t>4M.11</t>
  </si>
  <si>
    <t>B0303SIO_F</t>
  </si>
  <si>
    <t>B0303SIO_SWD</t>
  </si>
  <si>
    <t>B0303SIO_HD</t>
  </si>
  <si>
    <t>B0303SIO_STD</t>
  </si>
  <si>
    <t>B0303SIO_SLT</t>
  </si>
  <si>
    <t>B0303SIO_ST</t>
  </si>
  <si>
    <t>B0303SIO_SD</t>
  </si>
  <si>
    <t>B0303SIO_TOT</t>
  </si>
  <si>
    <t>B0303SIO_C_F</t>
  </si>
  <si>
    <t>B0303SIO_C_SWD</t>
  </si>
  <si>
    <t>B0303SIO_C_HD</t>
  </si>
  <si>
    <t>B0303SIO_C_STD</t>
  </si>
  <si>
    <t>B0303SIO_C_SLT</t>
  </si>
  <si>
    <t>B0303SIO_C_ST</t>
  </si>
  <si>
    <t>B0303SIO_C_SD</t>
  </si>
  <si>
    <t>B0303SIO_C_TOT</t>
  </si>
  <si>
    <t>4M.12</t>
  </si>
  <si>
    <t>B0304SIT_F</t>
  </si>
  <si>
    <t>B0304SIT_SWD</t>
  </si>
  <si>
    <t>B0304SIT_HD</t>
  </si>
  <si>
    <t>B0304SIT_STD</t>
  </si>
  <si>
    <t>B0304SIT_SLT</t>
  </si>
  <si>
    <t>B0304SIT_ST</t>
  </si>
  <si>
    <t>B0304SIT_SD</t>
  </si>
  <si>
    <t>B0304SIT_TOT</t>
  </si>
  <si>
    <t>B0304SIT_C_F</t>
  </si>
  <si>
    <t>B0304SIT_C_SWD</t>
  </si>
  <si>
    <t>B0304SIT_C_HD</t>
  </si>
  <si>
    <t>B0304SIT_C_STD</t>
  </si>
  <si>
    <t>B0304SIT_C_SLT</t>
  </si>
  <si>
    <t>B0304SIT_C_ST</t>
  </si>
  <si>
    <t>B0304SIT_C_SD</t>
  </si>
  <si>
    <t>B0304SIT_C_TOT</t>
  </si>
  <si>
    <t>Schemes to increase storm tank capacity</t>
  </si>
  <si>
    <t>4M.13</t>
  </si>
  <si>
    <t>B0305SIC_F</t>
  </si>
  <si>
    <t>B0305SIC_SWD</t>
  </si>
  <si>
    <t>B0305SIC_HD</t>
  </si>
  <si>
    <t>B0305SIC_STD</t>
  </si>
  <si>
    <t>B0305SIC_SLT</t>
  </si>
  <si>
    <t>B0305SIC_ST</t>
  </si>
  <si>
    <t>B0305SIC_SD</t>
  </si>
  <si>
    <t>B0305SIC_TOT</t>
  </si>
  <si>
    <t>B0305SIC_C_F</t>
  </si>
  <si>
    <t>B0305SIC_C_SWD</t>
  </si>
  <si>
    <t>B0305SIC_C_HD</t>
  </si>
  <si>
    <t>B0305SIC_C_STD</t>
  </si>
  <si>
    <t>B0305SIC_C_SLT</t>
  </si>
  <si>
    <t>B0305SIC_C_ST</t>
  </si>
  <si>
    <t>B0305SIC_C_SD</t>
  </si>
  <si>
    <t>B0305SIC_C_TOT</t>
  </si>
  <si>
    <t>4M.14</t>
  </si>
  <si>
    <t>B0306SIO_F</t>
  </si>
  <si>
    <t>B0306SIO_SWD</t>
  </si>
  <si>
    <t>B0306SIO_HD</t>
  </si>
  <si>
    <t>B0306SIO_STD</t>
  </si>
  <si>
    <t>B0306SIO_SLT</t>
  </si>
  <si>
    <t>B0306SIO_ST</t>
  </si>
  <si>
    <t>B0306SIO_SD</t>
  </si>
  <si>
    <t>B0306SIO_TOT</t>
  </si>
  <si>
    <t>B0306SIO_C_F</t>
  </si>
  <si>
    <t>B0306SIO_C_SWD</t>
  </si>
  <si>
    <t>B0306SIO_C_HD</t>
  </si>
  <si>
    <t>B0306SIO_C_STD</t>
  </si>
  <si>
    <t>B0306SIO_C_SLT</t>
  </si>
  <si>
    <t>B0306SIO_C_ST</t>
  </si>
  <si>
    <t>B0306SIO_C_SD</t>
  </si>
  <si>
    <t>B0306SIO_C_TOT</t>
  </si>
  <si>
    <t>4M.15</t>
  </si>
  <si>
    <t>B0307SIT_F</t>
  </si>
  <si>
    <t>B0307SIT_SWD</t>
  </si>
  <si>
    <t>B0307SIT_HD</t>
  </si>
  <si>
    <t>B0307SIT_STD</t>
  </si>
  <si>
    <t>B0307SIT_SLT</t>
  </si>
  <si>
    <t>B0307SIT_ST</t>
  </si>
  <si>
    <t>B0307SIT_SD</t>
  </si>
  <si>
    <t>B0307SIT_TOT</t>
  </si>
  <si>
    <t>B0307SIT_C_F</t>
  </si>
  <si>
    <t>B0307SIT_C_SWD</t>
  </si>
  <si>
    <t>B0307SIT_C_HD</t>
  </si>
  <si>
    <t>B0307SIT_C_STD</t>
  </si>
  <si>
    <t>B0307SIT_C_SLT</t>
  </si>
  <si>
    <t>B0307SIT_C_ST</t>
  </si>
  <si>
    <t>B0307SIT_C_SD</t>
  </si>
  <si>
    <t>B0307SIT_C_TOT</t>
  </si>
  <si>
    <t>Storage schemes to reduce spill frequency at CSOs, storm tanks, etc</t>
  </si>
  <si>
    <t>4M.16</t>
  </si>
  <si>
    <t>B0308SSC_F</t>
  </si>
  <si>
    <t>B0308SSC_SWD</t>
  </si>
  <si>
    <t>B0308SSC_HD</t>
  </si>
  <si>
    <t>B0308SSC_STD</t>
  </si>
  <si>
    <t>B0308SSC_SLT</t>
  </si>
  <si>
    <t>B0308SSC_ST</t>
  </si>
  <si>
    <t>B0308SSC_SD</t>
  </si>
  <si>
    <t>B0308SSC_TOT</t>
  </si>
  <si>
    <t>B0308SSC_C_F</t>
  </si>
  <si>
    <t>B0308SSC_C_SWD</t>
  </si>
  <si>
    <t>B0308SSC_C_HD</t>
  </si>
  <si>
    <t>B0308SSC_C_STD</t>
  </si>
  <si>
    <t>B0308SSC_C_SLT</t>
  </si>
  <si>
    <t>B0308SSC_C_ST</t>
  </si>
  <si>
    <t>B0308SSC_C_SD</t>
  </si>
  <si>
    <t>B0308SSC_C_TOT</t>
  </si>
  <si>
    <t>4M.17</t>
  </si>
  <si>
    <t>B0309SSO_F</t>
  </si>
  <si>
    <t>B0309SSO_SWD</t>
  </si>
  <si>
    <t>B0309SSO_HD</t>
  </si>
  <si>
    <t>B0309SSO_STD</t>
  </si>
  <si>
    <t>B0309SSO_SLT</t>
  </si>
  <si>
    <t>B0309SSO_ST</t>
  </si>
  <si>
    <t>B0309SSO_SD</t>
  </si>
  <si>
    <t>B0309SSO_TOT</t>
  </si>
  <si>
    <t>B0309SSO_C_F</t>
  </si>
  <si>
    <t>B0309SSO_C_SWD</t>
  </si>
  <si>
    <t>B0309SSO_C_HD</t>
  </si>
  <si>
    <t>B0309SSO_C_STD</t>
  </si>
  <si>
    <t>B0309SSO_C_SLT</t>
  </si>
  <si>
    <t>B0309SSO_C_ST</t>
  </si>
  <si>
    <t>B0309SSO_C_SD</t>
  </si>
  <si>
    <t>B0309SSO_C_TOT</t>
  </si>
  <si>
    <t>4M.18</t>
  </si>
  <si>
    <t>B0310SST_F</t>
  </si>
  <si>
    <t>B0310SST_SWD</t>
  </si>
  <si>
    <t>B0310SST_HD</t>
  </si>
  <si>
    <t>B0310SST_STD</t>
  </si>
  <si>
    <t>B0310SST_SLT</t>
  </si>
  <si>
    <t>B0310SST_ST</t>
  </si>
  <si>
    <t>B0310SST_SD</t>
  </si>
  <si>
    <t>B0310SST_TOT</t>
  </si>
  <si>
    <t>B0310SST_C_F</t>
  </si>
  <si>
    <t>B0310SST_C_SWD</t>
  </si>
  <si>
    <t>B0310SST_C_HD</t>
  </si>
  <si>
    <t>B0310SST_C_STD</t>
  </si>
  <si>
    <t>B0310SST_C_SLT</t>
  </si>
  <si>
    <t>B0310SST_C_ST</t>
  </si>
  <si>
    <t>B0310SST_C_SD</t>
  </si>
  <si>
    <t>B0310SST_C_TOT</t>
  </si>
  <si>
    <t>Chemical removals schemes</t>
  </si>
  <si>
    <t>4M.19</t>
  </si>
  <si>
    <t>B0311CRC_F</t>
  </si>
  <si>
    <t>B0311CRC_SWD</t>
  </si>
  <si>
    <t>B0311CRC_HD</t>
  </si>
  <si>
    <t>B0311CRC_STD</t>
  </si>
  <si>
    <t>B0311CRC_SLT</t>
  </si>
  <si>
    <t>B0311CRC_ST</t>
  </si>
  <si>
    <t>B0311CRC_SD</t>
  </si>
  <si>
    <t>B0311CRC_TOT</t>
  </si>
  <si>
    <t>B0311CRC_C_F</t>
  </si>
  <si>
    <t>B0311CRC_C_SWD</t>
  </si>
  <si>
    <t>B0311CRC_C_HD</t>
  </si>
  <si>
    <t>B0311CRC_C_STD</t>
  </si>
  <si>
    <t>B0311CRC_C_SLT</t>
  </si>
  <si>
    <t>B0311CRC_C_ST</t>
  </si>
  <si>
    <t>B0311CRC_C_SD</t>
  </si>
  <si>
    <t>B0311CRC_C_TOT</t>
  </si>
  <si>
    <t>4M.20</t>
  </si>
  <si>
    <t>B0312CRO_F</t>
  </si>
  <si>
    <t>B0312CRO_SWD</t>
  </si>
  <si>
    <t>B0312CRO_HD</t>
  </si>
  <si>
    <t>B0312CRO_STD</t>
  </si>
  <si>
    <t>B0312CRO_SLT</t>
  </si>
  <si>
    <t>B0312CRO_ST</t>
  </si>
  <si>
    <t>B0312CRO_SD</t>
  </si>
  <si>
    <t>B0312CRO_TOT</t>
  </si>
  <si>
    <t>B0312CRO_C_F</t>
  </si>
  <si>
    <t>B0312CRO_C_SWD</t>
  </si>
  <si>
    <t>B0312CRO_C_HD</t>
  </si>
  <si>
    <t>B0312CRO_C_STD</t>
  </si>
  <si>
    <t>B0312CRO_C_SLT</t>
  </si>
  <si>
    <t>B0312CRO_C_ST</t>
  </si>
  <si>
    <t>B0312CRO_C_SD</t>
  </si>
  <si>
    <t>B0312CRO_C_TOT</t>
  </si>
  <si>
    <t>4M.21</t>
  </si>
  <si>
    <t>B0313CRT_F</t>
  </si>
  <si>
    <t>B0313CRT_SWD</t>
  </si>
  <si>
    <t>B0313CRT_HD</t>
  </si>
  <si>
    <t>B0313CRT_STD</t>
  </si>
  <si>
    <t>B0313CRT_SLT</t>
  </si>
  <si>
    <t>B0313CRT_ST</t>
  </si>
  <si>
    <t>B0313CRT_SD</t>
  </si>
  <si>
    <t>B0313CRT_TOT</t>
  </si>
  <si>
    <t>B0313CRT_C_F</t>
  </si>
  <si>
    <t>B0313CRT_C_SWD</t>
  </si>
  <si>
    <t>B0313CRT_C_HD</t>
  </si>
  <si>
    <t>B0313CRT_C_STD</t>
  </si>
  <si>
    <t>B0313CRT_C_SLT</t>
  </si>
  <si>
    <t>B0313CRT_C_ST</t>
  </si>
  <si>
    <t>B0313CRT_C_SD</t>
  </si>
  <si>
    <t>B0313CRT_C_TOT</t>
  </si>
  <si>
    <t>Chemicals monitoring/ investigations/ options appraisals</t>
  </si>
  <si>
    <t>4M.22</t>
  </si>
  <si>
    <t>B0314CMC_F</t>
  </si>
  <si>
    <t>B0314CMC_SWD</t>
  </si>
  <si>
    <t>B0314CMC_HD</t>
  </si>
  <si>
    <t>B0314CMC_STD</t>
  </si>
  <si>
    <t>B0314CMC_SLT</t>
  </si>
  <si>
    <t>B0314CMC_ST</t>
  </si>
  <si>
    <t>B0314CMC_SD</t>
  </si>
  <si>
    <t>B0314CMC_TOT</t>
  </si>
  <si>
    <t>4M.23</t>
  </si>
  <si>
    <t>B0315CMO_F</t>
  </si>
  <si>
    <t>B0315CMO_SWD</t>
  </si>
  <si>
    <t>B0315CMO_HD</t>
  </si>
  <si>
    <t>B0315CMO_STD</t>
  </si>
  <si>
    <t>B0315CMO_SLT</t>
  </si>
  <si>
    <t>B0315CMO_ST</t>
  </si>
  <si>
    <t>B0315CMO_SD</t>
  </si>
  <si>
    <t>B0315CMO_TOT</t>
  </si>
  <si>
    <t>4M.24</t>
  </si>
  <si>
    <t>B0316CMT_F</t>
  </si>
  <si>
    <t>B0316CMT_SWD</t>
  </si>
  <si>
    <t>B0316CMT_HD</t>
  </si>
  <si>
    <t>B0316CMT_STD</t>
  </si>
  <si>
    <t>B0316CMT_SLT</t>
  </si>
  <si>
    <t>B0316CMT_ST</t>
  </si>
  <si>
    <t>B0316CMT_SD</t>
  </si>
  <si>
    <t>B0316CMT_TOT</t>
  </si>
  <si>
    <t>Nitrogen removal</t>
  </si>
  <si>
    <t>4M.25</t>
  </si>
  <si>
    <t>B0317NRC_F</t>
  </si>
  <si>
    <t>B0317NRC_SWD</t>
  </si>
  <si>
    <t>B0317NRC_HD</t>
  </si>
  <si>
    <t>B0317NRC_STD</t>
  </si>
  <si>
    <t>B0317NRC_SLT</t>
  </si>
  <si>
    <t>B0317NRC_ST</t>
  </si>
  <si>
    <t>B0317NRC_SD</t>
  </si>
  <si>
    <t>B0317NRC_TOT</t>
  </si>
  <si>
    <t>4M.26</t>
  </si>
  <si>
    <t>B0318NRO_F</t>
  </si>
  <si>
    <t>B0318NRO_SWD</t>
  </si>
  <si>
    <t>B0318NRO_HD</t>
  </si>
  <si>
    <t>B0318NRO_STD</t>
  </si>
  <si>
    <t>B0318NRO_SLT</t>
  </si>
  <si>
    <t>B0318NRO_ST</t>
  </si>
  <si>
    <t>B0318NRO_SD</t>
  </si>
  <si>
    <t>B0318NRO_TOT</t>
  </si>
  <si>
    <t>4M.27</t>
  </si>
  <si>
    <t>B0319NRT_F</t>
  </si>
  <si>
    <t>B0319NRT_SWD</t>
  </si>
  <si>
    <t>B0319NRT_HD</t>
  </si>
  <si>
    <t>B0319NRT_STD</t>
  </si>
  <si>
    <t>B0319NRT_SLT</t>
  </si>
  <si>
    <t>B0319NRT_ST</t>
  </si>
  <si>
    <t>B0319NRT_SD</t>
  </si>
  <si>
    <t>B0319NRT_TOT</t>
  </si>
  <si>
    <t>Phosphorus removal</t>
  </si>
  <si>
    <t>4M.28</t>
  </si>
  <si>
    <t>B0320PRC_F</t>
  </si>
  <si>
    <t>B0320PRC_SWD</t>
  </si>
  <si>
    <t>B0320PRC_HD</t>
  </si>
  <si>
    <t>B0320PRC_STD</t>
  </si>
  <si>
    <t>B0320PRC_SLT</t>
  </si>
  <si>
    <t>B0320PRC_ST</t>
  </si>
  <si>
    <t>B0320PRC_SD</t>
  </si>
  <si>
    <t>B0320PRC_TOT</t>
  </si>
  <si>
    <t>B0320PRC_C_F</t>
  </si>
  <si>
    <t>B0320PRC_C_SWD</t>
  </si>
  <si>
    <t>B0320PRC_C_HD</t>
  </si>
  <si>
    <t>B0320PRC_C_STD</t>
  </si>
  <si>
    <t>B0320PRC_C_SLT</t>
  </si>
  <si>
    <t>B0320PRC_C_ST</t>
  </si>
  <si>
    <t>B0320PRC_C_SD</t>
  </si>
  <si>
    <t>B0320PRC_C_TOT</t>
  </si>
  <si>
    <t>4M.29</t>
  </si>
  <si>
    <t>B0321PRO_F</t>
  </si>
  <si>
    <t>B0321PRO_SWD</t>
  </si>
  <si>
    <t>B0321PRO_HD</t>
  </si>
  <si>
    <t>B0321PRO_STD</t>
  </si>
  <si>
    <t>B0321PRO_SLT</t>
  </si>
  <si>
    <t>B0321PRO_ST</t>
  </si>
  <si>
    <t>B0321PRO_SD</t>
  </si>
  <si>
    <t>B0321PRO_TOT</t>
  </si>
  <si>
    <t>B0321PRO_C_F</t>
  </si>
  <si>
    <t>B0321PRO_C_SWD</t>
  </si>
  <si>
    <t>B0321PRO_C_HD</t>
  </si>
  <si>
    <t>B0321PRO_C_STD</t>
  </si>
  <si>
    <t>B0321PRO_C_SLT</t>
  </si>
  <si>
    <t>B0321PRO_C_ST</t>
  </si>
  <si>
    <t>B0321PRO_C_SD</t>
  </si>
  <si>
    <t>B0321PRO_C_TOT</t>
  </si>
  <si>
    <t>4M.30</t>
  </si>
  <si>
    <t>B0322PRT_F</t>
  </si>
  <si>
    <t>B0322PRT_SWD</t>
  </si>
  <si>
    <t>B0322PRT_HD</t>
  </si>
  <si>
    <t>B0322PRT_STD</t>
  </si>
  <si>
    <t>B0322PRT_SLT</t>
  </si>
  <si>
    <t>B0322PRT_ST</t>
  </si>
  <si>
    <t>B0322PRT_SD</t>
  </si>
  <si>
    <t>B0322PRT_TOT</t>
  </si>
  <si>
    <t>B0322PRT_C_F</t>
  </si>
  <si>
    <t>B0322PRT_C_SWD</t>
  </si>
  <si>
    <t>B0322PRT_C_HD</t>
  </si>
  <si>
    <t>B0322PRT_C_STD</t>
  </si>
  <si>
    <t>B0322PRT_C_SLT</t>
  </si>
  <si>
    <t>B0322PRT_C_ST</t>
  </si>
  <si>
    <t>B0322PRT_C_SD</t>
  </si>
  <si>
    <t>B0322PRT_C_TOT</t>
  </si>
  <si>
    <t>Reduction of sanitary parameters</t>
  </si>
  <si>
    <t>4M.31</t>
  </si>
  <si>
    <t>B0323RSC_F</t>
  </si>
  <si>
    <t>B0323RSC_SWD</t>
  </si>
  <si>
    <t>B0323RSC_HD</t>
  </si>
  <si>
    <t>B0323RSC_STD</t>
  </si>
  <si>
    <t>B0323RSC_SLT</t>
  </si>
  <si>
    <t>B0323RSC_ST</t>
  </si>
  <si>
    <t>B0323RSC_SD</t>
  </si>
  <si>
    <t>B0323RSC_TOT</t>
  </si>
  <si>
    <t>B0323RSC_C_F</t>
  </si>
  <si>
    <t>B0323RSC_C_SWD</t>
  </si>
  <si>
    <t>B0323RSC_C_HD</t>
  </si>
  <si>
    <t>B0323RSC_C_STD</t>
  </si>
  <si>
    <t>B0323RSC_C_SLT</t>
  </si>
  <si>
    <t>B0323RSC_C_ST</t>
  </si>
  <si>
    <t>B0323RSC_C_SD</t>
  </si>
  <si>
    <t>B0323RSC_C_TOT</t>
  </si>
  <si>
    <t>4M.32</t>
  </si>
  <si>
    <t>B0324RSO_F</t>
  </si>
  <si>
    <t>B0324RSO_SWD</t>
  </si>
  <si>
    <t>B0324RSO_HD</t>
  </si>
  <si>
    <t>B0324RSO_STD</t>
  </si>
  <si>
    <t>B0324RSO_SLT</t>
  </si>
  <si>
    <t>B0324RSO_ST</t>
  </si>
  <si>
    <t>B0324RSO_SD</t>
  </si>
  <si>
    <t>B0324RSO_TOT</t>
  </si>
  <si>
    <t>B0324RSO_C_F</t>
  </si>
  <si>
    <t>B0324RSO_C_SWD</t>
  </si>
  <si>
    <t>B0324RSO_C_HD</t>
  </si>
  <si>
    <t>B0324RSO_C_STD</t>
  </si>
  <si>
    <t>B0324RSO_C_SLT</t>
  </si>
  <si>
    <t>B0324RSO_C_ST</t>
  </si>
  <si>
    <t>B0324RSO_C_SD</t>
  </si>
  <si>
    <t>B0324RSO_C_TOT</t>
  </si>
  <si>
    <t>4M.33</t>
  </si>
  <si>
    <t>B0325RST_F</t>
  </si>
  <si>
    <t>B0325RST_SWD</t>
  </si>
  <si>
    <t>B0325RST_HD</t>
  </si>
  <si>
    <t>B0325RST_STD</t>
  </si>
  <si>
    <t>B0325RST_SLT</t>
  </si>
  <si>
    <t>B0325RST_ST</t>
  </si>
  <si>
    <t>B0325RST_SD</t>
  </si>
  <si>
    <t>B0325RST_TOT</t>
  </si>
  <si>
    <t>B0325RST_C_F</t>
  </si>
  <si>
    <t>B0325RST_C_SWD</t>
  </si>
  <si>
    <t>B0325RST_C_HD</t>
  </si>
  <si>
    <t>B0325RST_C_STD</t>
  </si>
  <si>
    <t>B0325RST_C_SLT</t>
  </si>
  <si>
    <t>B0325RST_C_ST</t>
  </si>
  <si>
    <t>B0325RST_C_SD</t>
  </si>
  <si>
    <t>B0325RST_C_TOT</t>
  </si>
  <si>
    <t>UV disinfection (or similar)</t>
  </si>
  <si>
    <t>4M.34</t>
  </si>
  <si>
    <t>B0326UVC_F</t>
  </si>
  <si>
    <t>B0326UVC_SWD</t>
  </si>
  <si>
    <t>B0326UVC_HD</t>
  </si>
  <si>
    <t>B0326UVC_STD</t>
  </si>
  <si>
    <t>B0326UVC_SLT</t>
  </si>
  <si>
    <t>B0326UVC_ST</t>
  </si>
  <si>
    <t>B0326UVC_SD</t>
  </si>
  <si>
    <t>B0326UVC_TOT</t>
  </si>
  <si>
    <t>B0326UVC_C_F</t>
  </si>
  <si>
    <t>B0326UVC_C_SWD</t>
  </si>
  <si>
    <t>B0326UVC_C_HD</t>
  </si>
  <si>
    <t>B0326UVC_C_STD</t>
  </si>
  <si>
    <t>B0326UVC_C_SLT</t>
  </si>
  <si>
    <t>B0326UVC_C_ST</t>
  </si>
  <si>
    <t>B0326UVC_C_SD</t>
  </si>
  <si>
    <t>B0326UVC_C_TOT</t>
  </si>
  <si>
    <t>4M.35</t>
  </si>
  <si>
    <t>B0327UVO_F</t>
  </si>
  <si>
    <t>B0327UVO_SWD</t>
  </si>
  <si>
    <t>B0327UVO_HD</t>
  </si>
  <si>
    <t>B0327UVO_STD</t>
  </si>
  <si>
    <t>B0327UVO_SLT</t>
  </si>
  <si>
    <t>B0327UVO_ST</t>
  </si>
  <si>
    <t>B0327UVO_SD</t>
  </si>
  <si>
    <t>B0327UVO_TOT</t>
  </si>
  <si>
    <t>B0327UVO_C_F</t>
  </si>
  <si>
    <t>B0327UVO_C_SWD</t>
  </si>
  <si>
    <t>B0327UVO_C_HD</t>
  </si>
  <si>
    <t>B0327UVO_C_STD</t>
  </si>
  <si>
    <t>B0327UVO_C_SLT</t>
  </si>
  <si>
    <t>B0327UVO_C_ST</t>
  </si>
  <si>
    <t>B0327UVO_C_SD</t>
  </si>
  <si>
    <t>B0327UVO_C_TOT</t>
  </si>
  <si>
    <t>4M.36</t>
  </si>
  <si>
    <t>B0328UVT_F</t>
  </si>
  <si>
    <t>B0328UVT_SWD</t>
  </si>
  <si>
    <t>B0328UVT_HD</t>
  </si>
  <si>
    <t>B0328UVT_STD</t>
  </si>
  <si>
    <t>B0328UVT_SLT</t>
  </si>
  <si>
    <t>B0328UVT_ST</t>
  </si>
  <si>
    <t>B0328UVT_SD</t>
  </si>
  <si>
    <t>B0328UVT_TOT</t>
  </si>
  <si>
    <t>B0328UVT_C_F</t>
  </si>
  <si>
    <t>B0328UVT_C_SWD</t>
  </si>
  <si>
    <t>B0328UVT_C_HD</t>
  </si>
  <si>
    <t>B0328UVT_C_STD</t>
  </si>
  <si>
    <t>B0328UVT_C_SLT</t>
  </si>
  <si>
    <t>B0328UVT_C_ST</t>
  </si>
  <si>
    <t>B0328UVT_C_SD</t>
  </si>
  <si>
    <t>B0328UVT_C_TOT</t>
  </si>
  <si>
    <t>4M.37</t>
  </si>
  <si>
    <t>B0329INC_F</t>
  </si>
  <si>
    <t>B0329INC_SWD</t>
  </si>
  <si>
    <t>B0329INC_HD</t>
  </si>
  <si>
    <t>B0329INC_STD</t>
  </si>
  <si>
    <t>B0329INC_SLT</t>
  </si>
  <si>
    <t>B0329INC_ST</t>
  </si>
  <si>
    <t>B0329INC_SD</t>
  </si>
  <si>
    <t>B0329INC_TOT</t>
  </si>
  <si>
    <t>4M.38</t>
  </si>
  <si>
    <t>B0330INO_F</t>
  </si>
  <si>
    <t>B0330INO_SWD</t>
  </si>
  <si>
    <t>B0330INO_HD</t>
  </si>
  <si>
    <t>B0330INO_STD</t>
  </si>
  <si>
    <t>B0330INO_SLT</t>
  </si>
  <si>
    <t>B0330INO_ST</t>
  </si>
  <si>
    <t>B0330INO_SD</t>
  </si>
  <si>
    <t>B0330INO_TOT</t>
  </si>
  <si>
    <t>4M.39</t>
  </si>
  <si>
    <t>B0331INT_F</t>
  </si>
  <si>
    <t>B0331INT_SWD</t>
  </si>
  <si>
    <t>B0331INT_HD</t>
  </si>
  <si>
    <t>B0331INT_STD</t>
  </si>
  <si>
    <t>B0331INT_SLT</t>
  </si>
  <si>
    <t>B0331INT_ST</t>
  </si>
  <si>
    <t>B0331INT_SD</t>
  </si>
  <si>
    <t>B0331INT_TOT</t>
  </si>
  <si>
    <t>4M.40</t>
  </si>
  <si>
    <t>B0332TET_F</t>
  </si>
  <si>
    <t>B0332TET_SWD</t>
  </si>
  <si>
    <t>B0332TET_HD</t>
  </si>
  <si>
    <t>B0332TET_STD</t>
  </si>
  <si>
    <t>B0332TET_SLT</t>
  </si>
  <si>
    <t>B0332TET_ST</t>
  </si>
  <si>
    <t>B0332TET_SD</t>
  </si>
  <si>
    <t>B0332TET_TOT</t>
  </si>
  <si>
    <t>Growth at sewage treatment works (excluding sludge treatment)</t>
  </si>
  <si>
    <t>4M.41</t>
  </si>
  <si>
    <t>B0333GSC_F</t>
  </si>
  <si>
    <t>B0333GSC_SWD</t>
  </si>
  <si>
    <t>B0333GSC_HD</t>
  </si>
  <si>
    <t>B0333GSC_STD</t>
  </si>
  <si>
    <t>B0333GSC_SLT</t>
  </si>
  <si>
    <t>B0333GSC_ST</t>
  </si>
  <si>
    <t>B0333GSC_SD</t>
  </si>
  <si>
    <t>B0333GSC_TOT</t>
  </si>
  <si>
    <t>B0333GSC_C_F</t>
  </si>
  <si>
    <t>B0333GSC_C_SWD</t>
  </si>
  <si>
    <t>B0333GSC_C_HD</t>
  </si>
  <si>
    <t>B0333GSC_C_STD</t>
  </si>
  <si>
    <t>B0333GSC_C_SLT</t>
  </si>
  <si>
    <t>B0333GSC_C_ST</t>
  </si>
  <si>
    <t>B0333GSC_C_SD</t>
  </si>
  <si>
    <t>B0333GSC_C_TOT</t>
  </si>
  <si>
    <t>4M.42</t>
  </si>
  <si>
    <t>B0334GSO_F</t>
  </si>
  <si>
    <t>B0334GSO_SWD</t>
  </si>
  <si>
    <t>B0334GSO_HD</t>
  </si>
  <si>
    <t>B0334GSO_STD</t>
  </si>
  <si>
    <t>B0334GSO_SLT</t>
  </si>
  <si>
    <t>B0334GSO_ST</t>
  </si>
  <si>
    <t>B0334GSO_SD</t>
  </si>
  <si>
    <t>B0334GSO_TOT</t>
  </si>
  <si>
    <t>B0334GSO_C_F</t>
  </si>
  <si>
    <t>B0334GSO_C_SWD</t>
  </si>
  <si>
    <t>B0334GSO_C_HD</t>
  </si>
  <si>
    <t>B0334GSO_C_STD</t>
  </si>
  <si>
    <t>B0334GSO_C_SLT</t>
  </si>
  <si>
    <t>B0334GSO_C_ST</t>
  </si>
  <si>
    <t>B0334GSO_C_SD</t>
  </si>
  <si>
    <t>B0334GSO_C_TOT</t>
  </si>
  <si>
    <t>4M.43</t>
  </si>
  <si>
    <t>B0335GST_F</t>
  </si>
  <si>
    <t>B0335GST_SWD</t>
  </si>
  <si>
    <t>B0335GST_HD</t>
  </si>
  <si>
    <t>B0335GST_STD</t>
  </si>
  <si>
    <t>B0335GST_SLT</t>
  </si>
  <si>
    <t>B0335GST_ST</t>
  </si>
  <si>
    <t>B0335GST_SD</t>
  </si>
  <si>
    <t>B0335GST_TOT</t>
  </si>
  <si>
    <t>B0335GST_C_F</t>
  </si>
  <si>
    <t>B0335GST_C_SWD</t>
  </si>
  <si>
    <t>B0335GST_C_HD</t>
  </si>
  <si>
    <t>B0335GST_C_STD</t>
  </si>
  <si>
    <t>B0335GST_C_SLT</t>
  </si>
  <si>
    <t>B0335GST_C_ST</t>
  </si>
  <si>
    <t>B0335GST_C_SD</t>
  </si>
  <si>
    <t>B0335GST_C_TOT</t>
  </si>
  <si>
    <t>Reduce flooding risk for properties</t>
  </si>
  <si>
    <t>4M.44</t>
  </si>
  <si>
    <t>B0336RFC_F</t>
  </si>
  <si>
    <t>B0336RFC_SWD</t>
  </si>
  <si>
    <t>B0336RFC_HD</t>
  </si>
  <si>
    <t>B0336RFC_STD</t>
  </si>
  <si>
    <t>B0336RFC_SLT</t>
  </si>
  <si>
    <t>B0336RFC_ST</t>
  </si>
  <si>
    <t>B0336RFC_SD</t>
  </si>
  <si>
    <t>B0336RFC_TOT</t>
  </si>
  <si>
    <t>B0336RFC_C_F</t>
  </si>
  <si>
    <t>B0336RFC_C_SWD</t>
  </si>
  <si>
    <t>B0336RFC_C_HD</t>
  </si>
  <si>
    <t>B0336RFC_C_STD</t>
  </si>
  <si>
    <t>B0336RFC_C_SLT</t>
  </si>
  <si>
    <t>B0336RFC_C_ST</t>
  </si>
  <si>
    <t>B0336RFC_C_SD</t>
  </si>
  <si>
    <t>B0336RFC_C_TOT</t>
  </si>
  <si>
    <t>4M.45</t>
  </si>
  <si>
    <t>B0337RFO_F</t>
  </si>
  <si>
    <t>B0337RFO_SWD</t>
  </si>
  <si>
    <t>B0337RFO_HD</t>
  </si>
  <si>
    <t>B0337RFO_STD</t>
  </si>
  <si>
    <t>B0337RFO_SLT</t>
  </si>
  <si>
    <t>B0337RFO_ST</t>
  </si>
  <si>
    <t>B0337RFO_SD</t>
  </si>
  <si>
    <t>B0337RFO_TOT</t>
  </si>
  <si>
    <t>B0337RFO_C_F</t>
  </si>
  <si>
    <t>B0337RFO_C_SWD</t>
  </si>
  <si>
    <t>B0337RFO_C_HD</t>
  </si>
  <si>
    <t>B0337RFO_C_STD</t>
  </si>
  <si>
    <t>B0337RFO_C_SLT</t>
  </si>
  <si>
    <t>B0337RFO_C_ST</t>
  </si>
  <si>
    <t>B0337RFO_C_SD</t>
  </si>
  <si>
    <t>B0337RFO_C_TOT</t>
  </si>
  <si>
    <t>4M.46</t>
  </si>
  <si>
    <t>B0338RFT_F</t>
  </si>
  <si>
    <t>B0338RFT_SWD</t>
  </si>
  <si>
    <t>B0338RFT_HD</t>
  </si>
  <si>
    <t>B0338RFT_STD</t>
  </si>
  <si>
    <t>B0338RFT_SLT</t>
  </si>
  <si>
    <t>B0338RFT_ST</t>
  </si>
  <si>
    <t>B0338RFT_SD</t>
  </si>
  <si>
    <t>B0338RFT_TOT</t>
  </si>
  <si>
    <t>B0338RFT_C_F</t>
  </si>
  <si>
    <t>B0338RFT_C_SWD</t>
  </si>
  <si>
    <t>B0338RFT_C_HD</t>
  </si>
  <si>
    <t>B0338RFT_C_STD</t>
  </si>
  <si>
    <t>B0338RFT_C_SLT</t>
  </si>
  <si>
    <t>B0338RFT_C_ST</t>
  </si>
  <si>
    <t>B0338RFT_C_SD</t>
  </si>
  <si>
    <t>B0338RFT_C_TOT</t>
  </si>
  <si>
    <t>First time sewerage</t>
  </si>
  <si>
    <t>4M.47</t>
  </si>
  <si>
    <t>B0339FTC_F</t>
  </si>
  <si>
    <t>B0339FTC_SWD</t>
  </si>
  <si>
    <t>B0339FTC_HD</t>
  </si>
  <si>
    <t>B0339FTC_STD</t>
  </si>
  <si>
    <t>B0339FTC_SLT</t>
  </si>
  <si>
    <t>B0339FTC_ST</t>
  </si>
  <si>
    <t>B0339FTC_SD</t>
  </si>
  <si>
    <t>B0339FTC_TOT</t>
  </si>
  <si>
    <t>B0339FTC_C_F</t>
  </si>
  <si>
    <t>B0339FTC_C_SWD</t>
  </si>
  <si>
    <t>B0339FTC_C_HD</t>
  </si>
  <si>
    <t>B0339FTC_C_STD</t>
  </si>
  <si>
    <t>B0339FTC_C_SLT</t>
  </si>
  <si>
    <t>B0339FTC_C_ST</t>
  </si>
  <si>
    <t>B0339FTC_C_SD</t>
  </si>
  <si>
    <t>B0339FTC_C_TOT</t>
  </si>
  <si>
    <t>4M.48</t>
  </si>
  <si>
    <t>B0340FTO_F</t>
  </si>
  <si>
    <t>B0340FTO_SWD</t>
  </si>
  <si>
    <t>B0340FTO_HD</t>
  </si>
  <si>
    <t>B0340FTO_STD</t>
  </si>
  <si>
    <t>B0340FTO_SLT</t>
  </si>
  <si>
    <t>B0340FTO_ST</t>
  </si>
  <si>
    <t>B0340FTO_SD</t>
  </si>
  <si>
    <t>B0340FTO_TOT</t>
  </si>
  <si>
    <t>B0340FTO_C_F</t>
  </si>
  <si>
    <t>B0340FTO_C_SWD</t>
  </si>
  <si>
    <t>B0340FTO_C_HD</t>
  </si>
  <si>
    <t>B0340FTO_C_STD</t>
  </si>
  <si>
    <t>B0340FTO_C_SLT</t>
  </si>
  <si>
    <t>B0340FTO_C_ST</t>
  </si>
  <si>
    <t>B0340FTO_C_SD</t>
  </si>
  <si>
    <t>B0340FTO_C_TOT</t>
  </si>
  <si>
    <t>4M.49</t>
  </si>
  <si>
    <t>B0341FTT_F</t>
  </si>
  <si>
    <t>B0341FTT_SWD</t>
  </si>
  <si>
    <t>B0341FTT_HD</t>
  </si>
  <si>
    <t>B0341FTT_STD</t>
  </si>
  <si>
    <t>B0341FTT_SLT</t>
  </si>
  <si>
    <t>B0341FTT_ST</t>
  </si>
  <si>
    <t>B0341FTT_SD</t>
  </si>
  <si>
    <t>B0341FTT_TOT</t>
  </si>
  <si>
    <t>B0341FTT_C_F</t>
  </si>
  <si>
    <t>B0341FTT_C_SWD</t>
  </si>
  <si>
    <t>B0341FTT_C_HD</t>
  </si>
  <si>
    <t>B0341FTT_C_STD</t>
  </si>
  <si>
    <t>B0341FTT_C_SLT</t>
  </si>
  <si>
    <t>B0341FTT_C_ST</t>
  </si>
  <si>
    <t>B0341FTT_C_SD</t>
  </si>
  <si>
    <t>B0341FTT_C_TOT</t>
  </si>
  <si>
    <t>Sludge enhancement (quality)</t>
  </si>
  <si>
    <t>4M.50</t>
  </si>
  <si>
    <t>B0342SEC_F</t>
  </si>
  <si>
    <t>B0342SEC_SWD</t>
  </si>
  <si>
    <t>B0342SEC_HD</t>
  </si>
  <si>
    <t>B0342SEC_STD</t>
  </si>
  <si>
    <t>B0342SEC_SLT</t>
  </si>
  <si>
    <t>B0342SEC_ST</t>
  </si>
  <si>
    <t>B0342SEC_SD</t>
  </si>
  <si>
    <t>B0342SEC_TOT</t>
  </si>
  <si>
    <t>4M.51</t>
  </si>
  <si>
    <t>B0343SEO_F</t>
  </si>
  <si>
    <t>B0343SEO_SWD</t>
  </si>
  <si>
    <t>B0343SEO_HD</t>
  </si>
  <si>
    <t>B0343SEO_STD</t>
  </si>
  <si>
    <t>B0343SEO_SLT</t>
  </si>
  <si>
    <t>B0343SEO_ST</t>
  </si>
  <si>
    <t>B0343SEO_SD</t>
  </si>
  <si>
    <t>B0343SEO_TOT</t>
  </si>
  <si>
    <t>4M.52</t>
  </si>
  <si>
    <t>B0344SET_F</t>
  </si>
  <si>
    <t>B0344SET_SWD</t>
  </si>
  <si>
    <t>B0344SET_HD</t>
  </si>
  <si>
    <t>B0344SET_STD</t>
  </si>
  <si>
    <t>B0344SET_SLT</t>
  </si>
  <si>
    <t>B0344SET_ST</t>
  </si>
  <si>
    <t>B0344SET_SD</t>
  </si>
  <si>
    <t>B0344SET_TOT</t>
  </si>
  <si>
    <t>Sludge enhancement (growth)</t>
  </si>
  <si>
    <t>4M.53</t>
  </si>
  <si>
    <t>B0345SEC_F</t>
  </si>
  <si>
    <t>B0345SEC_SWD</t>
  </si>
  <si>
    <t>B0345SEC_HD</t>
  </si>
  <si>
    <t>B0345SEC_STD</t>
  </si>
  <si>
    <t>B0345SEC_SLT</t>
  </si>
  <si>
    <t>B0345SEC_ST</t>
  </si>
  <si>
    <t>B0345SEC_SD</t>
  </si>
  <si>
    <t>B0345SEC_TOT</t>
  </si>
  <si>
    <t>4M.54</t>
  </si>
  <si>
    <t>B0346SEO_F</t>
  </si>
  <si>
    <t>B0346SEO_SWD</t>
  </si>
  <si>
    <t>B0346SEO_HD</t>
  </si>
  <si>
    <t>B0346SEO_STD</t>
  </si>
  <si>
    <t>B0346SEO_SLT</t>
  </si>
  <si>
    <t>B0346SEO_ST</t>
  </si>
  <si>
    <t>B0346SEO_SD</t>
  </si>
  <si>
    <t>B0346SEO_TOT</t>
  </si>
  <si>
    <t>4M.55</t>
  </si>
  <si>
    <t>B0347SET_F</t>
  </si>
  <si>
    <t>B0347SET_SWD</t>
  </si>
  <si>
    <t>B0347SET_HD</t>
  </si>
  <si>
    <t>B0347SET_STD</t>
  </si>
  <si>
    <t>B0347SET_SLT</t>
  </si>
  <si>
    <t>B0347SET_ST</t>
  </si>
  <si>
    <t>B0347SET_SD</t>
  </si>
  <si>
    <t>B0347SET_TOT</t>
  </si>
  <si>
    <t>Odour</t>
  </si>
  <si>
    <t>4M.56</t>
  </si>
  <si>
    <t>B0348ODC_F</t>
  </si>
  <si>
    <t>B0348ODC_SWD</t>
  </si>
  <si>
    <t>B0348ODC_HD</t>
  </si>
  <si>
    <t>B0348ODC_STD</t>
  </si>
  <si>
    <t>B0348ODC_SLT</t>
  </si>
  <si>
    <t>B0348ODC_ST</t>
  </si>
  <si>
    <t>B0348ODC_SD</t>
  </si>
  <si>
    <t>B0348ODC_TOT</t>
  </si>
  <si>
    <t>4M.57</t>
  </si>
  <si>
    <t>B0349ODO_F</t>
  </si>
  <si>
    <t>B0349ODO_SWD</t>
  </si>
  <si>
    <t>B0349ODO_HD</t>
  </si>
  <si>
    <t>B0349ODO_STD</t>
  </si>
  <si>
    <t>B0349ODO_SLT</t>
  </si>
  <si>
    <t>B0349ODO_ST</t>
  </si>
  <si>
    <t>B0349ODO_SD</t>
  </si>
  <si>
    <t>B0349ODO_TOT</t>
  </si>
  <si>
    <t>4M.58</t>
  </si>
  <si>
    <t>B0350ODT_F</t>
  </si>
  <si>
    <t>B0350ODT_SWD</t>
  </si>
  <si>
    <t>B0350ODT_HD</t>
  </si>
  <si>
    <t>B0350ODT_STD</t>
  </si>
  <si>
    <t>B0350ODT_SLT</t>
  </si>
  <si>
    <t>B0350ODT_ST</t>
  </si>
  <si>
    <t>B0350ODT_SD</t>
  </si>
  <si>
    <t>B0350ODT_TOT</t>
  </si>
  <si>
    <t>4M.59</t>
  </si>
  <si>
    <t>B0351ERC_F</t>
  </si>
  <si>
    <t>B0351ERC_SWD</t>
  </si>
  <si>
    <t>B0351ERC_HD</t>
  </si>
  <si>
    <t>B0351ERC_STD</t>
  </si>
  <si>
    <t>B0351ERC_SLT</t>
  </si>
  <si>
    <t>B0351ERC_ST</t>
  </si>
  <si>
    <t>B0351ERC_SD</t>
  </si>
  <si>
    <t>B0351ERC_TOT</t>
  </si>
  <si>
    <t>B0351ERC_C_F</t>
  </si>
  <si>
    <t>B0351ERC_C_SWD</t>
  </si>
  <si>
    <t>B0351ERC_C_HD</t>
  </si>
  <si>
    <t>B0351ERC_C_STD</t>
  </si>
  <si>
    <t>B0351ERC_C_SLT</t>
  </si>
  <si>
    <t>B0351ERC_C_ST</t>
  </si>
  <si>
    <t>B0351ERC_C_SD</t>
  </si>
  <si>
    <t>B0351ERC_C_TOT</t>
  </si>
  <si>
    <t>4M.60</t>
  </si>
  <si>
    <t>B0352ERO_F</t>
  </si>
  <si>
    <t>B0352ERO_SWD</t>
  </si>
  <si>
    <t>B0352ERO_HD</t>
  </si>
  <si>
    <t>B0352ERO_STD</t>
  </si>
  <si>
    <t>B0352ERO_SLT</t>
  </si>
  <si>
    <t>B0352ERO_ST</t>
  </si>
  <si>
    <t>B0352ERO_SD</t>
  </si>
  <si>
    <t>B0352ERO_TOT</t>
  </si>
  <si>
    <t>B0352ERO_C_F</t>
  </si>
  <si>
    <t>B0352ERO_C_SWD</t>
  </si>
  <si>
    <t>B0352ERO_C_HD</t>
  </si>
  <si>
    <t>B0352ERO_C_STD</t>
  </si>
  <si>
    <t>B0352ERO_C_SLT</t>
  </si>
  <si>
    <t>B0352ERO_C_ST</t>
  </si>
  <si>
    <t>B0352ERO_C_SD</t>
  </si>
  <si>
    <t>B0352ERO_C_TOT</t>
  </si>
  <si>
    <t>4M.61</t>
  </si>
  <si>
    <t>B0353ERT_F</t>
  </si>
  <si>
    <t>B0353ERT_SWD</t>
  </si>
  <si>
    <t>B0353ERT_HD</t>
  </si>
  <si>
    <t>B0353ERT_STD</t>
  </si>
  <si>
    <t>B0353ERT_SLT</t>
  </si>
  <si>
    <t>B0353ERT_ST</t>
  </si>
  <si>
    <t>B0353ERT_SD</t>
  </si>
  <si>
    <t>B0353ERT_TOT</t>
  </si>
  <si>
    <t>B0353ERT_C_F</t>
  </si>
  <si>
    <t>B0353ERT_C_SWD</t>
  </si>
  <si>
    <t>B0353ERT_C_HD</t>
  </si>
  <si>
    <t>B0353ERT_C_STD</t>
  </si>
  <si>
    <t>B0353ERT_C_SLT</t>
  </si>
  <si>
    <t>B0353ERT_C_ST</t>
  </si>
  <si>
    <t>B0353ERT_C_SD</t>
  </si>
  <si>
    <t>B0353ERT_C_TOT</t>
  </si>
  <si>
    <t>4M.62</t>
  </si>
  <si>
    <t>B0354SSC_F</t>
  </si>
  <si>
    <t>B0354SSC_SWD</t>
  </si>
  <si>
    <t>B0354SSC_HD</t>
  </si>
  <si>
    <t>B0354SSC_STD</t>
  </si>
  <si>
    <t>B0354SSC_SLT</t>
  </si>
  <si>
    <t>B0354SSC_ST</t>
  </si>
  <si>
    <t>B0354SSC_SD</t>
  </si>
  <si>
    <t>B0354SSC_TOT</t>
  </si>
  <si>
    <t>B0354SSC_C_F</t>
  </si>
  <si>
    <t>B0354SSC_C_SWD</t>
  </si>
  <si>
    <t>B0354SSC_C_HD</t>
  </si>
  <si>
    <t>B0354SSC_C_STD</t>
  </si>
  <si>
    <t>B0354SSC_C_SLT</t>
  </si>
  <si>
    <t>B0354SSC_C_ST</t>
  </si>
  <si>
    <t>B0354SSC_C_SD</t>
  </si>
  <si>
    <t>B0354SSC_C_TOT</t>
  </si>
  <si>
    <t>4M.63</t>
  </si>
  <si>
    <t>B0355SSO_F</t>
  </si>
  <si>
    <t>B0355SSO_SWD</t>
  </si>
  <si>
    <t>B0355SSO_HD</t>
  </si>
  <si>
    <t>B0355SSO_STD</t>
  </si>
  <si>
    <t>B0355SSO_SLT</t>
  </si>
  <si>
    <t>B0355SSO_ST</t>
  </si>
  <si>
    <t>B0355SSO_SD</t>
  </si>
  <si>
    <t>B0355SSO_TOT</t>
  </si>
  <si>
    <t>B0355SSO_C_F</t>
  </si>
  <si>
    <t>B0355SSO_C_SWD</t>
  </si>
  <si>
    <t>B0355SSO_C_HD</t>
  </si>
  <si>
    <t>B0355SSO_C_STD</t>
  </si>
  <si>
    <t>B0355SSO_C_SLT</t>
  </si>
  <si>
    <t>B0355SSO_C_ST</t>
  </si>
  <si>
    <t>B0355SSO_C_SD</t>
  </si>
  <si>
    <t>B0355SSO_C_TOT</t>
  </si>
  <si>
    <t>4M.64</t>
  </si>
  <si>
    <t>B0356SST_F</t>
  </si>
  <si>
    <t>B0356SST_SWD</t>
  </si>
  <si>
    <t>B0356SST_HD</t>
  </si>
  <si>
    <t>B0356SST_STD</t>
  </si>
  <si>
    <t>B0356SST_SLT</t>
  </si>
  <si>
    <t>B0356SST_ST</t>
  </si>
  <si>
    <t>B0356SST_SD</t>
  </si>
  <si>
    <t>B0356SST_TOT</t>
  </si>
  <si>
    <t>B0356SST_C_F</t>
  </si>
  <si>
    <t>B0356SST_C_SWD</t>
  </si>
  <si>
    <t>B0356SST_C_HD</t>
  </si>
  <si>
    <t>B0356SST_C_STD</t>
  </si>
  <si>
    <t>B0356SST_C_SLT</t>
  </si>
  <si>
    <t>B0356SST_C_ST</t>
  </si>
  <si>
    <t>B0356SST_C_SD</t>
  </si>
  <si>
    <t>B0356SST_C_TOT</t>
  </si>
  <si>
    <t>4M.65</t>
  </si>
  <si>
    <t>B0357SNC_F</t>
  </si>
  <si>
    <t>B0357SNC_SWD</t>
  </si>
  <si>
    <t>B0357SNC_HD</t>
  </si>
  <si>
    <t>B0357SNC_STD</t>
  </si>
  <si>
    <t>B0357SNC_SLT</t>
  </si>
  <si>
    <t>B0357SNC_ST</t>
  </si>
  <si>
    <t>B0357SNC_SD</t>
  </si>
  <si>
    <t>B0357SNC_TOT</t>
  </si>
  <si>
    <t>B0357SNC_C_F</t>
  </si>
  <si>
    <t>B0357SNC_C_SWD</t>
  </si>
  <si>
    <t>B0357SNC_C_HD</t>
  </si>
  <si>
    <t>B0357SNC_C_STD</t>
  </si>
  <si>
    <t>B0357SNC_C_SLT</t>
  </si>
  <si>
    <t>B0357SNC_C_ST</t>
  </si>
  <si>
    <t>B0357SNC_C_SD</t>
  </si>
  <si>
    <t>B0357SNC_C_TOT</t>
  </si>
  <si>
    <t>4M.66</t>
  </si>
  <si>
    <t>B0358SNO_F</t>
  </si>
  <si>
    <t>B0358SNO_SWD</t>
  </si>
  <si>
    <t>B0358SNO_HD</t>
  </si>
  <si>
    <t>B0358SNO_STD</t>
  </si>
  <si>
    <t>B0358SNO_SLT</t>
  </si>
  <si>
    <t>B0358SNO_ST</t>
  </si>
  <si>
    <t>B0358SNO_SD</t>
  </si>
  <si>
    <t>B0358SNO_TOT</t>
  </si>
  <si>
    <t>B0358SNO_C_F</t>
  </si>
  <si>
    <t>B0358SNO_C_SWD</t>
  </si>
  <si>
    <t>B0358SNO_C_HD</t>
  </si>
  <si>
    <t>B0358SNO_C_STD</t>
  </si>
  <si>
    <t>B0358SNO_C_SLT</t>
  </si>
  <si>
    <t>B0358SNO_C_ST</t>
  </si>
  <si>
    <t>B0358SNO_C_SD</t>
  </si>
  <si>
    <t>B0358SNO_C_TOT</t>
  </si>
  <si>
    <t>4M.67</t>
  </si>
  <si>
    <t>B0359SNT_F</t>
  </si>
  <si>
    <t>B0359SNT_SWD</t>
  </si>
  <si>
    <t>B0359SNT_HD</t>
  </si>
  <si>
    <t>B0359SNT_STD</t>
  </si>
  <si>
    <t>B0359SNT_SLT</t>
  </si>
  <si>
    <t>B0359SNT_ST</t>
  </si>
  <si>
    <t>B0359SNT_SD</t>
  </si>
  <si>
    <t>B0359SNT_TOT</t>
  </si>
  <si>
    <t>B0359SNT_C_F</t>
  </si>
  <si>
    <t>B0359SNT_C_SWD</t>
  </si>
  <si>
    <t>B0359SNT_C_HD</t>
  </si>
  <si>
    <t>B0359SNT_C_STD</t>
  </si>
  <si>
    <t>B0359SNT_C_SLT</t>
  </si>
  <si>
    <t>B0359SNT_C_ST</t>
  </si>
  <si>
    <t>B0359SNT_C_SD</t>
  </si>
  <si>
    <t>B0359SNT_C_TOT</t>
  </si>
  <si>
    <t>NEP Groundwater</t>
  </si>
  <si>
    <t>4M.68</t>
  </si>
  <si>
    <t>B0360ADC_F</t>
  </si>
  <si>
    <t>B0360ADC_SWD</t>
  </si>
  <si>
    <t>B0360ADC_HD</t>
  </si>
  <si>
    <t>B0360ADC_STD</t>
  </si>
  <si>
    <t>B0360ADC_SLT</t>
  </si>
  <si>
    <t>B0360ADC_ST</t>
  </si>
  <si>
    <t>B0360ADC_SD</t>
  </si>
  <si>
    <t>B0360ADC_TOT</t>
  </si>
  <si>
    <t>4M.69</t>
  </si>
  <si>
    <t>B0361ADO_F</t>
  </si>
  <si>
    <t>B0361ADO_SWD</t>
  </si>
  <si>
    <t>B0361ADO_HD</t>
  </si>
  <si>
    <t>B0361ADO_STD</t>
  </si>
  <si>
    <t>B0361ADO_SLT</t>
  </si>
  <si>
    <t>B0361ADO_ST</t>
  </si>
  <si>
    <t>B0361ADO_SD</t>
  </si>
  <si>
    <t>B0361ADO_TOT</t>
  </si>
  <si>
    <t>4M.70</t>
  </si>
  <si>
    <t>B0362ADC_F</t>
  </si>
  <si>
    <t>B0362ADC_SWD</t>
  </si>
  <si>
    <t>B0362ADC_HD</t>
  </si>
  <si>
    <t>B0362ADC_STD</t>
  </si>
  <si>
    <t>B0362ADC_SLT</t>
  </si>
  <si>
    <t>B0362ADC_ST</t>
  </si>
  <si>
    <t>B0362ADC_SD</t>
  </si>
  <si>
    <t>B0362ADC_TOT</t>
  </si>
  <si>
    <t>4M.71</t>
  </si>
  <si>
    <t>B0363ADO_F</t>
  </si>
  <si>
    <t>B0363ADO_SWD</t>
  </si>
  <si>
    <t>B0363ADO_HD</t>
  </si>
  <si>
    <t>B0363ADO_STD</t>
  </si>
  <si>
    <t>B0363ADO_SLT</t>
  </si>
  <si>
    <t>B0363ADO_ST</t>
  </si>
  <si>
    <t>B0363ADO_SD</t>
  </si>
  <si>
    <t>B0363ADO_TOT</t>
  </si>
  <si>
    <t>4M.72</t>
  </si>
  <si>
    <t>B0364ADC_F</t>
  </si>
  <si>
    <t>B0364ADC_SWD</t>
  </si>
  <si>
    <t>B0364ADC_HD</t>
  </si>
  <si>
    <t>B0364ADC_STD</t>
  </si>
  <si>
    <t>B0364ADC_SLT</t>
  </si>
  <si>
    <t>B0364ADC_ST</t>
  </si>
  <si>
    <t>B0364ADC_SD</t>
  </si>
  <si>
    <t>B0364ADC_TOT</t>
  </si>
  <si>
    <t>4M.73</t>
  </si>
  <si>
    <t>B0365ADO_F</t>
  </si>
  <si>
    <t>B0365ADO_SWD</t>
  </si>
  <si>
    <t>B0365ADO_HD</t>
  </si>
  <si>
    <t>B0365ADO_STD</t>
  </si>
  <si>
    <t>B0365ADO_SLT</t>
  </si>
  <si>
    <t>B0365ADO_ST</t>
  </si>
  <si>
    <t>B0365ADO_SD</t>
  </si>
  <si>
    <t>B0365ADO_TOT</t>
  </si>
  <si>
    <t>4M.74</t>
  </si>
  <si>
    <t>B0366ADC_F</t>
  </si>
  <si>
    <t>B0366ADC_SWD</t>
  </si>
  <si>
    <t>B0366ADC_HD</t>
  </si>
  <si>
    <t>B0366ADC_STD</t>
  </si>
  <si>
    <t>B0366ADC_SLT</t>
  </si>
  <si>
    <t>B0366ADC_ST</t>
  </si>
  <si>
    <t>B0366ADC_SD</t>
  </si>
  <si>
    <t>B0366ADC_TOT</t>
  </si>
  <si>
    <t>4M.75</t>
  </si>
  <si>
    <t>B0367ADO_F</t>
  </si>
  <si>
    <t>B0367ADO_SWD</t>
  </si>
  <si>
    <t>B0367ADO_HD</t>
  </si>
  <si>
    <t>B0367ADO_STD</t>
  </si>
  <si>
    <t>B0367ADO_SLT</t>
  </si>
  <si>
    <t>B0367ADO_ST</t>
  </si>
  <si>
    <t>B0367ADO_SD</t>
  </si>
  <si>
    <t>B0367ADO_TOT</t>
  </si>
  <si>
    <t>4M.76</t>
  </si>
  <si>
    <t>B0368ADC_F</t>
  </si>
  <si>
    <t>B0368ADC_SWD</t>
  </si>
  <si>
    <t>B0368ADC_HD</t>
  </si>
  <si>
    <t>B0368ADC_STD</t>
  </si>
  <si>
    <t>B0368ADC_SLT</t>
  </si>
  <si>
    <t>B0368ADC_ST</t>
  </si>
  <si>
    <t>B0368ADC_SD</t>
  </si>
  <si>
    <t>B0368ADC_TOT</t>
  </si>
  <si>
    <t>4M.77</t>
  </si>
  <si>
    <t>B0369ADO_F</t>
  </si>
  <si>
    <t>B0369ADO_SWD</t>
  </si>
  <si>
    <t>B0369ADO_HD</t>
  </si>
  <si>
    <t>B0369ADO_STD</t>
  </si>
  <si>
    <t>B0369ADO_SLT</t>
  </si>
  <si>
    <t>B0369ADO_ST</t>
  </si>
  <si>
    <t>B0369ADO_SD</t>
  </si>
  <si>
    <t>B0369ADO_TOT</t>
  </si>
  <si>
    <t>4M.78</t>
  </si>
  <si>
    <t>B0370TET_F</t>
  </si>
  <si>
    <t>B0370TET_SWD</t>
  </si>
  <si>
    <t>B0370TET_HD</t>
  </si>
  <si>
    <t>B0370TET_STD</t>
  </si>
  <si>
    <t>B0370TET_SLT</t>
  </si>
  <si>
    <t>B0370TET_ST</t>
  </si>
  <si>
    <t>B0370TET_SD</t>
  </si>
  <si>
    <t>B0370TET_TOT</t>
  </si>
  <si>
    <t>4M.79</t>
  </si>
  <si>
    <t>B0371TEC_F</t>
  </si>
  <si>
    <t>B0371TEC_SWD</t>
  </si>
  <si>
    <t>B0371TEC_HD</t>
  </si>
  <si>
    <t>B0371TEC_STD</t>
  </si>
  <si>
    <t>B0371TEC_SLT</t>
  </si>
  <si>
    <t>B0371TEC_ST</t>
  </si>
  <si>
    <t>B0371TEC_SD</t>
  </si>
  <si>
    <t>B0371TEC_TOT</t>
  </si>
  <si>
    <t>4M.80</t>
  </si>
  <si>
    <t>B0372TEO_F</t>
  </si>
  <si>
    <t>B0372TEO_SWD</t>
  </si>
  <si>
    <t>B0372TEO_HD</t>
  </si>
  <si>
    <t>B0372TEO_STD</t>
  </si>
  <si>
    <t>B0372TEO_SLT</t>
  </si>
  <si>
    <t>B0372TEO_ST</t>
  </si>
  <si>
    <t>B0372TEO_SD</t>
  </si>
  <si>
    <t>B0372TEO_TOT</t>
  </si>
  <si>
    <t>4M.81</t>
  </si>
  <si>
    <t>B0373TET_F</t>
  </si>
  <si>
    <t>B0373TET_SWD</t>
  </si>
  <si>
    <t>B0373TET_HD</t>
  </si>
  <si>
    <t>B0373TET_STD</t>
  </si>
  <si>
    <t>B0373TET_SLT</t>
  </si>
  <si>
    <t>B0373TET_ST</t>
  </si>
  <si>
    <t>B0373TET_SD</t>
  </si>
  <si>
    <t>B0373TET_TOT</t>
  </si>
  <si>
    <t>Pro forma 4N</t>
  </si>
  <si>
    <t>New connections</t>
  </si>
  <si>
    <t>4N.1</t>
  </si>
  <si>
    <t>B0201DSCWRC</t>
  </si>
  <si>
    <t>B0201DSCRTWNC</t>
  </si>
  <si>
    <t>B0201DSCRSWNC</t>
  </si>
  <si>
    <t>B0201DSCWTWNC</t>
  </si>
  <si>
    <t>B0201DSCTDWNC</t>
  </si>
  <si>
    <t>B0201DSCTOTC</t>
  </si>
  <si>
    <t>4N.2</t>
  </si>
  <si>
    <t>B0201DSCWRO</t>
  </si>
  <si>
    <t>B0201DSCRTWNO</t>
  </si>
  <si>
    <t>B0201DSCRSWNO</t>
  </si>
  <si>
    <t>B0201DSCWTWNO</t>
  </si>
  <si>
    <t>B0201DSCTDWNO</t>
  </si>
  <si>
    <t>B0201DSCTOTO</t>
  </si>
  <si>
    <t>Requisition mains</t>
  </si>
  <si>
    <t>4N.3</t>
  </si>
  <si>
    <t>B0201DSRWRC</t>
  </si>
  <si>
    <t>B0201DSRRTWNC</t>
  </si>
  <si>
    <t>B0201DSRRSWNC</t>
  </si>
  <si>
    <t>B0201DSRWTWNC</t>
  </si>
  <si>
    <t>B0201DSRTDWNC</t>
  </si>
  <si>
    <t>B0201DSRTOTC</t>
  </si>
  <si>
    <t>4N.4</t>
  </si>
  <si>
    <t>B0201DSRWRO</t>
  </si>
  <si>
    <t>B0201DSRRTWNO</t>
  </si>
  <si>
    <t>B0201DSRRSWNO</t>
  </si>
  <si>
    <t>B0201DSRWTWNO</t>
  </si>
  <si>
    <t>B0201DSRTDWNO</t>
  </si>
  <si>
    <t>B0201DSRTOTO</t>
  </si>
  <si>
    <t>Infrastructure network reinforcement</t>
  </si>
  <si>
    <t>4N.5</t>
  </si>
  <si>
    <t>B0201DSIWRC</t>
  </si>
  <si>
    <t>B0201DSIRTWNC</t>
  </si>
  <si>
    <t>B0201DSIRSWNC</t>
  </si>
  <si>
    <t>B0201DSIWTWNC</t>
  </si>
  <si>
    <t>B0201DSITDWNC</t>
  </si>
  <si>
    <t>B0201DSITOTC</t>
  </si>
  <si>
    <t>4N.6</t>
  </si>
  <si>
    <t>B0201DSIWRO</t>
  </si>
  <si>
    <t>B0201DSIRTWNO</t>
  </si>
  <si>
    <t>B0201DSIRSWNO</t>
  </si>
  <si>
    <t>B0201DSIWTWNO</t>
  </si>
  <si>
    <t>B0201DSITDWNO</t>
  </si>
  <si>
    <t>B0201DSITOTO</t>
  </si>
  <si>
    <t>s185 diversions</t>
  </si>
  <si>
    <t>4N.7</t>
  </si>
  <si>
    <t>B0201DSDWRC</t>
  </si>
  <si>
    <t>B0201DSDRTWNC</t>
  </si>
  <si>
    <t>B0201DSDRSWNC</t>
  </si>
  <si>
    <t>B0201DSDWTWNC</t>
  </si>
  <si>
    <t>B0201DSDTDWNC</t>
  </si>
  <si>
    <t>B0201DSDTOTC</t>
  </si>
  <si>
    <t>4N.8</t>
  </si>
  <si>
    <t>B0201DSDWRO</t>
  </si>
  <si>
    <t>B0201DSDRTWNO</t>
  </si>
  <si>
    <t>B0201DSDRSWNO</t>
  </si>
  <si>
    <t>B0201DSDWTWNO</t>
  </si>
  <si>
    <t>B0201DSDTDWNO</t>
  </si>
  <si>
    <t>B0201DSDTOTO</t>
  </si>
  <si>
    <t xml:space="preserve">Other price controlled activities </t>
  </si>
  <si>
    <t>4N.9</t>
  </si>
  <si>
    <t>B0201DSOWRC</t>
  </si>
  <si>
    <t>B0201DSORTWNC</t>
  </si>
  <si>
    <t>B0201DSORSWNC</t>
  </si>
  <si>
    <t>B0201DSOWTWNC</t>
  </si>
  <si>
    <t>B0201DSOTDWNC</t>
  </si>
  <si>
    <t>B0201DSOTOTC</t>
  </si>
  <si>
    <t>4N.10</t>
  </si>
  <si>
    <t>B0201DSOWRO</t>
  </si>
  <si>
    <t>B0201DSORTWNO</t>
  </si>
  <si>
    <t>B0201DSORSWNO</t>
  </si>
  <si>
    <t>B0201DSOWTWNO</t>
  </si>
  <si>
    <t>B0201DSOTDWNO</t>
  </si>
  <si>
    <t>B0201DSOTOTO</t>
  </si>
  <si>
    <t>Total developer services expenditure - capex</t>
  </si>
  <si>
    <t>4N.11</t>
  </si>
  <si>
    <t>B0201DSWRTC</t>
  </si>
  <si>
    <t>B0201DSRTWNTC</t>
  </si>
  <si>
    <t>B0201DSRSWNTC</t>
  </si>
  <si>
    <t>B0201DSWTWNTC</t>
  </si>
  <si>
    <t>B0201DSTDWNTC</t>
  </si>
  <si>
    <t>B0201DSTOTC</t>
  </si>
  <si>
    <t>Total developer services expenditure - opex</t>
  </si>
  <si>
    <t>4N.12</t>
  </si>
  <si>
    <t>B0201DSWRTO</t>
  </si>
  <si>
    <t>B0201DSRTWNTO</t>
  </si>
  <si>
    <t>B0201DSRSWNTO</t>
  </si>
  <si>
    <t>B0201DSWTWNTO</t>
  </si>
  <si>
    <t>B0201DSTDWNTO</t>
  </si>
  <si>
    <t>B0201DSTOTO</t>
  </si>
  <si>
    <t xml:space="preserve">Total developer services expenditure </t>
  </si>
  <si>
    <t>4N.13</t>
  </si>
  <si>
    <t>B0201DSWRT</t>
  </si>
  <si>
    <t>B0201DSRTWNT</t>
  </si>
  <si>
    <t>B0201DSRSWNT</t>
  </si>
  <si>
    <t>B0201DSWTWNT</t>
  </si>
  <si>
    <t>B0201DSTDWNT</t>
  </si>
  <si>
    <t>B0201DSTOT</t>
  </si>
  <si>
    <t>Pro forma 4O</t>
  </si>
  <si>
    <t>New connections and requisition sewers</t>
  </si>
  <si>
    <t>4O.1</t>
  </si>
  <si>
    <t>B0200DSCFWWC</t>
  </si>
  <si>
    <t>B0200DSCWDWWC</t>
  </si>
  <si>
    <t>B0200DSCHDWWC</t>
  </si>
  <si>
    <t>B0200DSCSTWWC</t>
  </si>
  <si>
    <t>B0200DSCSLWWC</t>
  </si>
  <si>
    <t>B0200DSCSTPBC</t>
  </si>
  <si>
    <t>B0200DSCSTMBC</t>
  </si>
  <si>
    <t>B0200DSCSDBC</t>
  </si>
  <si>
    <t>B0200DSCTOTC</t>
  </si>
  <si>
    <t>4O.2</t>
  </si>
  <si>
    <t>B0200DSCFWWO</t>
  </si>
  <si>
    <t>B0200DSCWDWWO</t>
  </si>
  <si>
    <t>B0200DSCHDWWO</t>
  </si>
  <si>
    <t>B0200DSCSTWWO</t>
  </si>
  <si>
    <t>B0200DSCSLWWO</t>
  </si>
  <si>
    <t>B0200DSCSTPBO</t>
  </si>
  <si>
    <t>B0200DSCSTMBO</t>
  </si>
  <si>
    <t>B0200DSCSDBO</t>
  </si>
  <si>
    <t>B0200DSCTOTO</t>
  </si>
  <si>
    <t>4O.3</t>
  </si>
  <si>
    <t>B0200DSIFWWC</t>
  </si>
  <si>
    <t>B0200DSIWDWWC</t>
  </si>
  <si>
    <t>B0200DSIHDWWC</t>
  </si>
  <si>
    <t>B0200DSISTWWC</t>
  </si>
  <si>
    <t>B0200DSISLWWC</t>
  </si>
  <si>
    <t>B0200DSISTPBC</t>
  </si>
  <si>
    <t>B0200DSISTMBC</t>
  </si>
  <si>
    <t>B0200DSISDBC</t>
  </si>
  <si>
    <t>B0200DSITOTC</t>
  </si>
  <si>
    <t>4O.4</t>
  </si>
  <si>
    <t>B0200DSIFWWO</t>
  </si>
  <si>
    <t>B0200DSIWDWWO</t>
  </si>
  <si>
    <t>B0200DSIHDWWO</t>
  </si>
  <si>
    <t>B0200DSISTWWO</t>
  </si>
  <si>
    <t>B0200DSISLWWO</t>
  </si>
  <si>
    <t>B0200DSISTPBO</t>
  </si>
  <si>
    <t>B0200DSISTMBO</t>
  </si>
  <si>
    <t>B0200DSISDBO</t>
  </si>
  <si>
    <t>B0200DSITOTO</t>
  </si>
  <si>
    <t>4O.5</t>
  </si>
  <si>
    <t>B0200DSDFWWC</t>
  </si>
  <si>
    <t>B0200DSDWDWWC</t>
  </si>
  <si>
    <t>B0200DSDHDWWC</t>
  </si>
  <si>
    <t>B0200DSDSTWWC</t>
  </si>
  <si>
    <t>B0200DSDSLWWC</t>
  </si>
  <si>
    <t>B0200DSDSTPBC</t>
  </si>
  <si>
    <t>B0200DSDSTMBC</t>
  </si>
  <si>
    <t>B0200DSDSDBC</t>
  </si>
  <si>
    <t>B0200DSDTOTC</t>
  </si>
  <si>
    <t>4O.6</t>
  </si>
  <si>
    <t>B0200DSDFWWO</t>
  </si>
  <si>
    <t>B0200DSDWDWWO</t>
  </si>
  <si>
    <t>B0200DSDHDWWO</t>
  </si>
  <si>
    <t>B0200DSDSTWWO</t>
  </si>
  <si>
    <t>B0200DSDSLWWO</t>
  </si>
  <si>
    <t>B0200DSDSTPBO</t>
  </si>
  <si>
    <t>B0200DSDSTMBO</t>
  </si>
  <si>
    <t>B0200DSDSDBO</t>
  </si>
  <si>
    <t>B0200DSDTOTO</t>
  </si>
  <si>
    <t>4O.7</t>
  </si>
  <si>
    <t>B0200DSOFWWC</t>
  </si>
  <si>
    <t>B0200DSOWDWWC</t>
  </si>
  <si>
    <t>B0200DSOHDWWC</t>
  </si>
  <si>
    <t>B0200DSOSTWWC</t>
  </si>
  <si>
    <t>B0200DSOSLWWC</t>
  </si>
  <si>
    <t>B0200DSOSTPBC</t>
  </si>
  <si>
    <t>B0200DSOSTMBC</t>
  </si>
  <si>
    <t>B0200DSOSDBC</t>
  </si>
  <si>
    <t>B0200DSOTOTC</t>
  </si>
  <si>
    <t>4O.8</t>
  </si>
  <si>
    <t>B0200DSOFWWO</t>
  </si>
  <si>
    <t>B0200DSOWDWWO</t>
  </si>
  <si>
    <t>B0200DSOHDWWO</t>
  </si>
  <si>
    <t>B0200DSOSTWWO</t>
  </si>
  <si>
    <t>B0200DSOSLWWO</t>
  </si>
  <si>
    <t>B0200DSOSTPBO</t>
  </si>
  <si>
    <t>B0200DSOSTMBO</t>
  </si>
  <si>
    <t>B0200DSOSDBO</t>
  </si>
  <si>
    <t>B0200DSOTOTO</t>
  </si>
  <si>
    <t>Total developer services expenditure</t>
  </si>
  <si>
    <t>4O.9</t>
  </si>
  <si>
    <t>B0200DSFWWTC</t>
  </si>
  <si>
    <t>B0200DSWDWWTC</t>
  </si>
  <si>
    <t>B0200DSHDWWTC</t>
  </si>
  <si>
    <t>B0200DSSTWWTC</t>
  </si>
  <si>
    <t>B0200DSSLWWTC</t>
  </si>
  <si>
    <t>B0200DSSTPBTC</t>
  </si>
  <si>
    <t>B0200DSSTMBTC</t>
  </si>
  <si>
    <t>B0200DSSDBTC</t>
  </si>
  <si>
    <t>B0200DSTOTC</t>
  </si>
  <si>
    <t>4O.10</t>
  </si>
  <si>
    <t>B0200DSFWWTO</t>
  </si>
  <si>
    <t>B0200DSWDWWTO</t>
  </si>
  <si>
    <t>B0200DSHDWWTO</t>
  </si>
  <si>
    <t>B0200DSSTWWTO</t>
  </si>
  <si>
    <t>B0200DSSLWWTO</t>
  </si>
  <si>
    <t>B0200DSSTPBTO</t>
  </si>
  <si>
    <t>B0200DSSTMBTO</t>
  </si>
  <si>
    <t>B0200DSSDBTO</t>
  </si>
  <si>
    <t>B0200DSTOTO</t>
  </si>
  <si>
    <t>4O.11</t>
  </si>
  <si>
    <t>B0200DSFWWT</t>
  </si>
  <si>
    <t>B0200DSWDWWT</t>
  </si>
  <si>
    <t>B0200DSHDWWT</t>
  </si>
  <si>
    <t>B0200DSSTWWT</t>
  </si>
  <si>
    <t>B0200DSSLWWT</t>
  </si>
  <si>
    <t>B0200DSSTPBT</t>
  </si>
  <si>
    <t>B0200DSSTMBT</t>
  </si>
  <si>
    <t>B0200DSSDBT</t>
  </si>
  <si>
    <t>B0200DSTOT</t>
  </si>
  <si>
    <t>Pro forma 4P</t>
  </si>
  <si>
    <t>Expenditure on non-price control diversions 
for the 12 months ended 31 March 2021</t>
  </si>
  <si>
    <t>Non-price control diversions</t>
  </si>
  <si>
    <t>4P.1</t>
  </si>
  <si>
    <t>B0008CDNWR</t>
  </si>
  <si>
    <t>B0008CDNWNP</t>
  </si>
  <si>
    <t>B0008CDNWWNP</t>
  </si>
  <si>
    <t>B0008CDNB</t>
  </si>
  <si>
    <t>B0008CDNT</t>
  </si>
  <si>
    <t>4P.2</t>
  </si>
  <si>
    <t>B0008CDOWR</t>
  </si>
  <si>
    <t>B0008CDOWNP</t>
  </si>
  <si>
    <t>B0008CDOWWNP</t>
  </si>
  <si>
    <t>B0008CD0B</t>
  </si>
  <si>
    <t>B0008CDOT</t>
  </si>
  <si>
    <t>Total expenditure on non-price control diversions</t>
  </si>
  <si>
    <t>4P.3</t>
  </si>
  <si>
    <t>B0008CDWRT</t>
  </si>
  <si>
    <t>B0008CDWNPT</t>
  </si>
  <si>
    <t>B0008CDWWNPT</t>
  </si>
  <si>
    <t>B0008CDBT</t>
  </si>
  <si>
    <t>B0008CDTOT</t>
  </si>
  <si>
    <t>Connections volume data</t>
  </si>
  <si>
    <t>New connections (residential – excluding NAVs)</t>
  </si>
  <si>
    <t>4Q.1</t>
  </si>
  <si>
    <r>
      <t xml:space="preserve">Includes 163 Hartlepool Water connections </t>
    </r>
    <r>
      <rPr>
        <b/>
        <sz val="12"/>
        <rFont val="Calibri"/>
        <family val="2"/>
      </rPr>
      <t>+ SLP connections</t>
    </r>
  </si>
  <si>
    <t>B0007DSCRW</t>
  </si>
  <si>
    <t>B0007DSCRWW</t>
  </si>
  <si>
    <t>B0007DSCRT</t>
  </si>
  <si>
    <t>New connections (business – excluding NAVs)</t>
  </si>
  <si>
    <t>4Q.2</t>
  </si>
  <si>
    <r>
      <t>Includes 3 Hartlepool Water connections</t>
    </r>
    <r>
      <rPr>
        <b/>
        <sz val="12"/>
        <rFont val="Calibri"/>
        <family val="2"/>
      </rPr>
      <t xml:space="preserve"> + SLP connections</t>
    </r>
  </si>
  <si>
    <t>B0007DSCBW</t>
  </si>
  <si>
    <t>B0007DSCBWW</t>
  </si>
  <si>
    <t>B0007DSCBT</t>
  </si>
  <si>
    <t xml:space="preserve">Total new connections served by incumbent </t>
  </si>
  <si>
    <t>4Q.3</t>
  </si>
  <si>
    <t>Wastewater connections are 118% of water connections</t>
  </si>
  <si>
    <t>B0007DSCIWT</t>
  </si>
  <si>
    <t>B0007DSCIWWT</t>
  </si>
  <si>
    <t>B0007DSCIT</t>
  </si>
  <si>
    <t>New connections – SLPs</t>
  </si>
  <si>
    <t>4Q.4</t>
  </si>
  <si>
    <t>7012 Residential
80 Business</t>
  </si>
  <si>
    <t>B0007DSCSLP</t>
  </si>
  <si>
    <t>Properties volume data</t>
  </si>
  <si>
    <t>New properties (residential - excluding NAVs)</t>
  </si>
  <si>
    <t>4Q.5</t>
  </si>
  <si>
    <t>4Q.1 + Inclusion of internal meter fits; 1333 (all residential)</t>
  </si>
  <si>
    <t>B0007DSPRW</t>
  </si>
  <si>
    <t>B0007DSPRWW</t>
  </si>
  <si>
    <t>B0007DSPRT</t>
  </si>
  <si>
    <t>New properties (business - excluding NAVs)</t>
  </si>
  <si>
    <t>4Q.6</t>
  </si>
  <si>
    <t>B0007DSPBW</t>
  </si>
  <si>
    <t>B0007DSPBWW</t>
  </si>
  <si>
    <t>B0007DSPBT</t>
  </si>
  <si>
    <t xml:space="preserve">Total new properties served by incumbent </t>
  </si>
  <si>
    <t>4Q.7</t>
  </si>
  <si>
    <t>B0007DSPIWT</t>
  </si>
  <si>
    <t>B0007DSPIWWT</t>
  </si>
  <si>
    <t>B0007DSPIT</t>
  </si>
  <si>
    <t>New residential properties served by NAVs</t>
  </si>
  <si>
    <t>4Q.8</t>
  </si>
  <si>
    <t>Provided breakdown of connection types from NAV companies</t>
  </si>
  <si>
    <t>B0007DSPRNAVW</t>
  </si>
  <si>
    <t>B0007DSPRNAVWW</t>
  </si>
  <si>
    <t>B0007DSPRNAVT</t>
  </si>
  <si>
    <t>New business properties served by NAVs</t>
  </si>
  <si>
    <t>4Q.9</t>
  </si>
  <si>
    <t>B0007DSPBNAVW</t>
  </si>
  <si>
    <t>B0007DSPBNAVWW</t>
  </si>
  <si>
    <t>B0007DSPBNAVT</t>
  </si>
  <si>
    <t>Total new properties served by NAVs</t>
  </si>
  <si>
    <t>4Q.10</t>
  </si>
  <si>
    <t>B0007DSPNAVWT</t>
  </si>
  <si>
    <t>B0007DSPNAVWWT</t>
  </si>
  <si>
    <t>B0007DSPNAVT</t>
  </si>
  <si>
    <t>Total new properties</t>
  </si>
  <si>
    <t>4Q.11</t>
  </si>
  <si>
    <t>4Q.7+4Q.10</t>
  </si>
  <si>
    <t>B0007DSPWT</t>
  </si>
  <si>
    <t>B0007DSPWWT</t>
  </si>
  <si>
    <t>B0007DSPTOT</t>
  </si>
  <si>
    <t>New properties – SLP connections</t>
  </si>
  <si>
    <t>4Q.12</t>
  </si>
  <si>
    <t>As per 4Q.4</t>
  </si>
  <si>
    <t>B0007DSPSLP</t>
  </si>
  <si>
    <t>New water mains data</t>
  </si>
  <si>
    <t>Length of new mains (km) - requisitions</t>
  </si>
  <si>
    <t>4Q.13</t>
  </si>
  <si>
    <t>B0007DSDLREQ</t>
  </si>
  <si>
    <t>Length of new mains (km) - SLPs</t>
  </si>
  <si>
    <t>4Q.14</t>
  </si>
  <si>
    <t>B0007DSDLSLP</t>
  </si>
  <si>
    <t>Voids</t>
  </si>
  <si>
    <t>Customer numbers - average during the year</t>
  </si>
  <si>
    <t>Residential water only customers</t>
  </si>
  <si>
    <t>4R.1</t>
  </si>
  <si>
    <t>R3017</t>
  </si>
  <si>
    <t>R3018</t>
  </si>
  <si>
    <t>R3042TOT</t>
  </si>
  <si>
    <t>R3050</t>
  </si>
  <si>
    <t>Residential wastewater only customers</t>
  </si>
  <si>
    <t>4R.2</t>
  </si>
  <si>
    <t>R3019</t>
  </si>
  <si>
    <t>R3020</t>
  </si>
  <si>
    <t>R3043TOT</t>
  </si>
  <si>
    <t>R3051</t>
  </si>
  <si>
    <t>Residential water and wastewater customers</t>
  </si>
  <si>
    <t>4R.3</t>
  </si>
  <si>
    <t>R3021</t>
  </si>
  <si>
    <t>R3022</t>
  </si>
  <si>
    <t>R3044TOT</t>
  </si>
  <si>
    <t>R3052</t>
  </si>
  <si>
    <t>Total residential customers</t>
  </si>
  <si>
    <t>4R.4</t>
  </si>
  <si>
    <t>R3030</t>
  </si>
  <si>
    <t>R3031</t>
  </si>
  <si>
    <t>R3100TOT</t>
  </si>
  <si>
    <t>R3053</t>
  </si>
  <si>
    <t>Business water only customers</t>
  </si>
  <si>
    <t>4R.5</t>
  </si>
  <si>
    <t>R3032</t>
  </si>
  <si>
    <t>R3033</t>
  </si>
  <si>
    <t>R3045TOT</t>
  </si>
  <si>
    <t>R3054</t>
  </si>
  <si>
    <t>Business wastewater only customers</t>
  </si>
  <si>
    <t>4R.6</t>
  </si>
  <si>
    <t>R3034</t>
  </si>
  <si>
    <t>R3035</t>
  </si>
  <si>
    <t>R3046TOT</t>
  </si>
  <si>
    <t>R3055</t>
  </si>
  <si>
    <t>Business water &amp; wastewater customers</t>
  </si>
  <si>
    <t>4R.7</t>
  </si>
  <si>
    <t>R3036</t>
  </si>
  <si>
    <t>R3037</t>
  </si>
  <si>
    <t>R3047TOT</t>
  </si>
  <si>
    <t>R3056</t>
  </si>
  <si>
    <t>Total business customers</t>
  </si>
  <si>
    <t>4R.8</t>
  </si>
  <si>
    <t>R3038</t>
  </si>
  <si>
    <t>R3039</t>
  </si>
  <si>
    <t>R3048TOT</t>
  </si>
  <si>
    <t>R3057</t>
  </si>
  <si>
    <t>Total customers</t>
  </si>
  <si>
    <t>4R.9</t>
  </si>
  <si>
    <t>R3040TOT</t>
  </si>
  <si>
    <t>R3041TOT</t>
  </si>
  <si>
    <t>R3049TOT</t>
  </si>
  <si>
    <t>R3058TOT</t>
  </si>
  <si>
    <t>Property numbers - average during the year</t>
  </si>
  <si>
    <t xml:space="preserve">Residential properties billed </t>
  </si>
  <si>
    <t>4R.10</t>
  </si>
  <si>
    <t>BN2100</t>
  </si>
  <si>
    <t>BN2160</t>
  </si>
  <si>
    <t>BN2170</t>
  </si>
  <si>
    <t>BN2130</t>
  </si>
  <si>
    <t>BN2140</t>
  </si>
  <si>
    <t>BN2150</t>
  </si>
  <si>
    <t>Residential void properties</t>
  </si>
  <si>
    <t>4R.11</t>
  </si>
  <si>
    <t>BN2300</t>
  </si>
  <si>
    <t>BN2310</t>
  </si>
  <si>
    <t>Total connected residential properties</t>
  </si>
  <si>
    <t>4R.12</t>
  </si>
  <si>
    <t>BN2400</t>
  </si>
  <si>
    <t>BN2410</t>
  </si>
  <si>
    <t>Business properties billed</t>
  </si>
  <si>
    <t>4R.13</t>
  </si>
  <si>
    <t>BN2200</t>
  </si>
  <si>
    <t>BN2210</t>
  </si>
  <si>
    <t>BN2220</t>
  </si>
  <si>
    <t>BN2250</t>
  </si>
  <si>
    <t>BN2260</t>
  </si>
  <si>
    <t>BN2270</t>
  </si>
  <si>
    <t>Business void properties</t>
  </si>
  <si>
    <t>4R.14</t>
  </si>
  <si>
    <t>BN2500</t>
  </si>
  <si>
    <t>BN2510</t>
  </si>
  <si>
    <t>Total connected business properties</t>
  </si>
  <si>
    <t>4R.15</t>
  </si>
  <si>
    <t>BN2600</t>
  </si>
  <si>
    <t>BN2610</t>
  </si>
  <si>
    <t>Total connected properties</t>
  </si>
  <si>
    <t>4R.16</t>
  </si>
  <si>
    <t>BN2700</t>
  </si>
  <si>
    <t>BN2710</t>
  </si>
  <si>
    <t>No meter</t>
  </si>
  <si>
    <t>Basic meter</t>
  </si>
  <si>
    <t>Smart meter</t>
  </si>
  <si>
    <t>Property and meter numbers - at end of year</t>
  </si>
  <si>
    <t>Total new residential properties connected in year</t>
  </si>
  <si>
    <t>4R.17</t>
  </si>
  <si>
    <t>B0202RCUWN</t>
  </si>
  <si>
    <t>B0202RCUWB</t>
  </si>
  <si>
    <t>B0202RCUWS</t>
  </si>
  <si>
    <t>B0202RCUWT</t>
  </si>
  <si>
    <t>B0202RCMWN</t>
  </si>
  <si>
    <t>B0202RCMWB</t>
  </si>
  <si>
    <t>B0202RCMWS</t>
  </si>
  <si>
    <t>B0202RCMWT</t>
  </si>
  <si>
    <t>B0202RCWTOT</t>
  </si>
  <si>
    <t>Total new business properties connected in year</t>
  </si>
  <si>
    <t>4R.18</t>
  </si>
  <si>
    <t>B0202BCUWN</t>
  </si>
  <si>
    <t>B0202BCUWB</t>
  </si>
  <si>
    <t>B0202BCUWS</t>
  </si>
  <si>
    <t>B0202BCUWT</t>
  </si>
  <si>
    <t>B0202BCMWN</t>
  </si>
  <si>
    <t>B0202BCMWB</t>
  </si>
  <si>
    <t>B0202BCMWS</t>
  </si>
  <si>
    <t>B0202BCMWT</t>
  </si>
  <si>
    <t>B0202BCWTOT</t>
  </si>
  <si>
    <t>Residential properties billed at year end</t>
  </si>
  <si>
    <t>4R.19</t>
  </si>
  <si>
    <t>B0202RPUWN</t>
  </si>
  <si>
    <t>B0202RPUWB</t>
  </si>
  <si>
    <t>B0202RPUWS</t>
  </si>
  <si>
    <t>B0202RPUWT</t>
  </si>
  <si>
    <t>B0202RPMWN</t>
  </si>
  <si>
    <t>B0202RPMWB</t>
  </si>
  <si>
    <t>B0202RPMWS</t>
  </si>
  <si>
    <t>B0202RPMWT</t>
  </si>
  <si>
    <t>B0202RPWTOT</t>
  </si>
  <si>
    <t>Residential void properties at year end</t>
  </si>
  <si>
    <t>4R.20</t>
  </si>
  <si>
    <t>B0202RVUWT</t>
  </si>
  <si>
    <t>B0202RVMWT</t>
  </si>
  <si>
    <t>B0202RVWTOT</t>
  </si>
  <si>
    <t>Total connected residential properties at year end</t>
  </si>
  <si>
    <t>4R.21</t>
  </si>
  <si>
    <t>B0202RPUWTOT</t>
  </si>
  <si>
    <t>B0202RPMWTOT</t>
  </si>
  <si>
    <t>Business properties billed at year end</t>
  </si>
  <si>
    <t>4R.22</t>
  </si>
  <si>
    <t>B0202BPUWN</t>
  </si>
  <si>
    <t>B0202BPUWB</t>
  </si>
  <si>
    <t>B0202BPUWS</t>
  </si>
  <si>
    <t>B0202BPUWT</t>
  </si>
  <si>
    <t>B0202BPMWN</t>
  </si>
  <si>
    <t>B0202BPMWB</t>
  </si>
  <si>
    <t>B0202BPMWS</t>
  </si>
  <si>
    <t>B0202BPMWT</t>
  </si>
  <si>
    <t>B0202BPWTOT</t>
  </si>
  <si>
    <t>Business void properties at year end</t>
  </si>
  <si>
    <t>4R.23</t>
  </si>
  <si>
    <t>B0202BVUWT</t>
  </si>
  <si>
    <t>B0202BVMWT</t>
  </si>
  <si>
    <t>B0202BVWTOT</t>
  </si>
  <si>
    <t>Total connected business properties at year end</t>
  </si>
  <si>
    <t>4R.24</t>
  </si>
  <si>
    <t>B0202BPUWTOT</t>
  </si>
  <si>
    <t>B0202BPMWTOT</t>
  </si>
  <si>
    <t>Total connected properties at year end</t>
  </si>
  <si>
    <t>4R.25</t>
  </si>
  <si>
    <t>B0202UWTOT</t>
  </si>
  <si>
    <t>B0202MWTOT</t>
  </si>
  <si>
    <t>B0202WTOT</t>
  </si>
  <si>
    <t>Population data</t>
  </si>
  <si>
    <t>Resident population</t>
  </si>
  <si>
    <t>4R.26</t>
  </si>
  <si>
    <t>B0202RPOPW</t>
  </si>
  <si>
    <t>B0202RPOPWW</t>
  </si>
  <si>
    <t>Business population</t>
  </si>
  <si>
    <t>4R.27</t>
  </si>
  <si>
    <t>B0202BPOPWW</t>
  </si>
  <si>
    <t>Pro forma 5A</t>
  </si>
  <si>
    <t>Input</t>
  </si>
  <si>
    <t xml:space="preserve">Water resources </t>
  </si>
  <si>
    <t>Water from impounding reservoirs</t>
  </si>
  <si>
    <t>Ml/d</t>
  </si>
  <si>
    <t>5A.1</t>
  </si>
  <si>
    <t>B0009WRAVIR</t>
  </si>
  <si>
    <t>Water from pumped storage reservoirs</t>
  </si>
  <si>
    <t>5A.2</t>
  </si>
  <si>
    <t>B0009WRAVPSR</t>
  </si>
  <si>
    <t>Water from river abstractions</t>
  </si>
  <si>
    <t>5A.3</t>
  </si>
  <si>
    <t>B0009WRAVRA</t>
  </si>
  <si>
    <t>Water from groundwater works,excluding managed aquifer recharge (MAR) water supply schemes</t>
  </si>
  <si>
    <t>5A.4</t>
  </si>
  <si>
    <t>Water from groundwater works, excluding managed aquifer recharge (MAR) water supply schemes</t>
  </si>
  <si>
    <t>B0009WRAVGW</t>
  </si>
  <si>
    <t>Water from artificial recharge (AR) water supply schemes</t>
  </si>
  <si>
    <t>5A.5</t>
  </si>
  <si>
    <t>B0009WRAVAR</t>
  </si>
  <si>
    <t>Water from aquifer storage and recovery (ASR) water supply schemes</t>
  </si>
  <si>
    <t>5A.6</t>
  </si>
  <si>
    <t>B0009WRAVASR</t>
  </si>
  <si>
    <t>Water from saline abstractions</t>
  </si>
  <si>
    <t>5A.7</t>
  </si>
  <si>
    <t>B0009WRAVSA</t>
  </si>
  <si>
    <t>Water from water reuse schemes</t>
  </si>
  <si>
    <t>5A.8</t>
  </si>
  <si>
    <t>B0009WRAVWRS</t>
  </si>
  <si>
    <t>Number of impounding reservoirs</t>
  </si>
  <si>
    <t>5A.9</t>
  </si>
  <si>
    <t>BN4830</t>
  </si>
  <si>
    <t>Number of pumped storage reservoirs</t>
  </si>
  <si>
    <t>5A.10</t>
  </si>
  <si>
    <t>BN4849</t>
  </si>
  <si>
    <t>Number of river abstractions</t>
  </si>
  <si>
    <t>5A.11</t>
  </si>
  <si>
    <t>BN4835</t>
  </si>
  <si>
    <t>Number of groundwater works excluding managed aquifer recharge (MAR) water supply schemes</t>
  </si>
  <si>
    <t>5A.12</t>
  </si>
  <si>
    <t>BN4851</t>
  </si>
  <si>
    <t>Number of artificial recharge (AR) water supply schemes</t>
  </si>
  <si>
    <t>5A.13</t>
  </si>
  <si>
    <t>BN4852</t>
  </si>
  <si>
    <t>Number of aquifer storage and recovery (ASR) water supply schemes</t>
  </si>
  <si>
    <t>5A.14</t>
  </si>
  <si>
    <t>BN4853</t>
  </si>
  <si>
    <t>Number of saline abstraction schemes</t>
  </si>
  <si>
    <t>5A.15</t>
  </si>
  <si>
    <t>BN4856</t>
  </si>
  <si>
    <t>Number of reuse schemes</t>
  </si>
  <si>
    <t>5A.16</t>
  </si>
  <si>
    <t>BN4857</t>
  </si>
  <si>
    <t>Total number of sources</t>
  </si>
  <si>
    <t>5A.17</t>
  </si>
  <si>
    <t>BN4843</t>
  </si>
  <si>
    <t>Total number of water reservoirs</t>
  </si>
  <si>
    <t>5A.18</t>
  </si>
  <si>
    <t>BN10190</t>
  </si>
  <si>
    <t>Total volumetric capacity of water reservoirs</t>
  </si>
  <si>
    <t>5A.19</t>
  </si>
  <si>
    <t>BN10191</t>
  </si>
  <si>
    <t>Total number of intake and source pumping stations</t>
  </si>
  <si>
    <t>5A.20</t>
  </si>
  <si>
    <t>W5003</t>
  </si>
  <si>
    <t>Total installed power capacity of intake and source pumping stations</t>
  </si>
  <si>
    <t>kW</t>
  </si>
  <si>
    <t>5A.21</t>
  </si>
  <si>
    <t>W5003CAP</t>
  </si>
  <si>
    <t>Total length of raw water abstraction mains and other conveyors</t>
  </si>
  <si>
    <t>km</t>
  </si>
  <si>
    <t>5A.22</t>
  </si>
  <si>
    <t>BN10290</t>
  </si>
  <si>
    <t>Average pumping head –  raw water abstraction</t>
  </si>
  <si>
    <t>m.hd</t>
  </si>
  <si>
    <t>5A.23</t>
  </si>
  <si>
    <t>BN4861</t>
  </si>
  <si>
    <t>Energy consumption - raw water abstraction</t>
  </si>
  <si>
    <t>MWh</t>
  </si>
  <si>
    <t>5A.24</t>
  </si>
  <si>
    <t>B0009WRAVEC</t>
  </si>
  <si>
    <t>Total number of raw water abstraction imports</t>
  </si>
  <si>
    <t>5A.25</t>
  </si>
  <si>
    <t>B0009WRAVTNI</t>
  </si>
  <si>
    <t>Water imported from 3rd parties' raw water abstraction systems</t>
  </si>
  <si>
    <t>5A.26</t>
  </si>
  <si>
    <t>B0009WRAVWI3</t>
  </si>
  <si>
    <t>Total number of raw water abstraction exports</t>
  </si>
  <si>
    <t>5A.27</t>
  </si>
  <si>
    <t>B0009WRAVTNE</t>
  </si>
  <si>
    <t>Water exported to 3rd parties' from raw water abstraction systems</t>
  </si>
  <si>
    <t>5A.28</t>
  </si>
  <si>
    <t>B0009WRAVWE3</t>
  </si>
  <si>
    <t>Water resources capacity (measured using water resources yield)</t>
  </si>
  <si>
    <t>5A.29</t>
  </si>
  <si>
    <t>BN4859</t>
  </si>
  <si>
    <t>Impounding Reservoir</t>
  </si>
  <si>
    <t>Pumped Storage</t>
  </si>
  <si>
    <t>River Abstractions</t>
  </si>
  <si>
    <t>Groundwater, excluding MAR water supply schemes</t>
  </si>
  <si>
    <t>Artificial Recharge (AR) water supply schemes</t>
  </si>
  <si>
    <t>Aquifer Storage and Recovery (ASR) water supply schemes</t>
  </si>
  <si>
    <t>Opex analysis</t>
  </si>
  <si>
    <t>5B.1</t>
  </si>
  <si>
    <t>BM102IR</t>
  </si>
  <si>
    <t>BM102PS</t>
  </si>
  <si>
    <t>BM102RS</t>
  </si>
  <si>
    <t>BM102BO</t>
  </si>
  <si>
    <t>BM102AR</t>
  </si>
  <si>
    <t>BM102ASR</t>
  </si>
  <si>
    <t>BM102WROT</t>
  </si>
  <si>
    <t>BM102WRTOT</t>
  </si>
  <si>
    <t>5B.2</t>
  </si>
  <si>
    <t>BM836IR</t>
  </si>
  <si>
    <t>BM836PS</t>
  </si>
  <si>
    <t>BM836RS</t>
  </si>
  <si>
    <t>BM836BO</t>
  </si>
  <si>
    <t>BM836AR</t>
  </si>
  <si>
    <t>BM836ASR</t>
  </si>
  <si>
    <t>BM836WROT</t>
  </si>
  <si>
    <t>BM836WRTOT</t>
  </si>
  <si>
    <t>Abstraction charges / discharge consents</t>
  </si>
  <si>
    <t>5B.3</t>
  </si>
  <si>
    <t>WS1003IR</t>
  </si>
  <si>
    <t>WS1003PS</t>
  </si>
  <si>
    <t>WS1003RS</t>
  </si>
  <si>
    <t>WS1003BO</t>
  </si>
  <si>
    <t>WS1003AR</t>
  </si>
  <si>
    <t>WS1003ASR</t>
  </si>
  <si>
    <t>WS1003WROT</t>
  </si>
  <si>
    <t>WS1003WRTOT</t>
  </si>
  <si>
    <t>5B.4</t>
  </si>
  <si>
    <t>BM240IR</t>
  </si>
  <si>
    <t>BM240PS</t>
  </si>
  <si>
    <t>BM240RS</t>
  </si>
  <si>
    <t>BM240BO</t>
  </si>
  <si>
    <t>BM240AR</t>
  </si>
  <si>
    <t>BM240ASR</t>
  </si>
  <si>
    <t>BM240WROT</t>
  </si>
  <si>
    <t>BM240WRTOT</t>
  </si>
  <si>
    <t>5B.5</t>
  </si>
  <si>
    <t>WS1005IR</t>
  </si>
  <si>
    <t>WS1005PS</t>
  </si>
  <si>
    <t>WS1005RS</t>
  </si>
  <si>
    <t>WS1005BO</t>
  </si>
  <si>
    <t>WS1005AR</t>
  </si>
  <si>
    <t>WS1005ASR</t>
  </si>
  <si>
    <t>WS1005WROT</t>
  </si>
  <si>
    <t>WS1005WRTOT</t>
  </si>
  <si>
    <t>5B.6</t>
  </si>
  <si>
    <t>WS1006IR</t>
  </si>
  <si>
    <t>WS1006PS</t>
  </si>
  <si>
    <t>WS1006RS</t>
  </si>
  <si>
    <t>WS1006BO</t>
  </si>
  <si>
    <t>WS1006AR</t>
  </si>
  <si>
    <t>WS1006ASR</t>
  </si>
  <si>
    <t>WS1006WROT</t>
  </si>
  <si>
    <t>WS1006WRTOT</t>
  </si>
  <si>
    <t>Other operating expenditure excluding renewals - direct</t>
  </si>
  <si>
    <t>5B.7</t>
  </si>
  <si>
    <t>BM108IR</t>
  </si>
  <si>
    <t>BM108PS</t>
  </si>
  <si>
    <t>BM108RS</t>
  </si>
  <si>
    <t>BM108BO</t>
  </si>
  <si>
    <t>BM108AR</t>
  </si>
  <si>
    <t>BM108ASR</t>
  </si>
  <si>
    <t>BM108WROT</t>
  </si>
  <si>
    <t>BM108WRTOT</t>
  </si>
  <si>
    <t>Other operating expenditure excluding renewals - indirect</t>
  </si>
  <si>
    <t>5B.8</t>
  </si>
  <si>
    <t>BM110IR</t>
  </si>
  <si>
    <t>BM110PS</t>
  </si>
  <si>
    <t>BM110RS</t>
  </si>
  <si>
    <t>BM110BO</t>
  </si>
  <si>
    <t>BM110AR</t>
  </si>
  <si>
    <t>BM110ASR</t>
  </si>
  <si>
    <t>BM110WROT</t>
  </si>
  <si>
    <t>BM110WRTOT</t>
  </si>
  <si>
    <t>5B.9</t>
  </si>
  <si>
    <t>BM817IR</t>
  </si>
  <si>
    <t>BM817PS</t>
  </si>
  <si>
    <t>BM817RS</t>
  </si>
  <si>
    <t>BM817BO</t>
  </si>
  <si>
    <t>BM817AR</t>
  </si>
  <si>
    <t>BM817ASR</t>
  </si>
  <si>
    <t>BM817WROT</t>
  </si>
  <si>
    <t>BM817WRTOT</t>
  </si>
  <si>
    <t>Total operating expenditure (excluding 3rd party)</t>
  </si>
  <si>
    <t>5B.10</t>
  </si>
  <si>
    <t>BM316IR</t>
  </si>
  <si>
    <t>BM316PS</t>
  </si>
  <si>
    <t>BM316RS</t>
  </si>
  <si>
    <t>BM316BO</t>
  </si>
  <si>
    <t>BM316AR</t>
  </si>
  <si>
    <t>BM316ASR</t>
  </si>
  <si>
    <t>BM316WROT</t>
  </si>
  <si>
    <t>BM316WRTOT</t>
  </si>
  <si>
    <t>Raw water transport and storage</t>
  </si>
  <si>
    <t>Total number of balancing reservoirs</t>
  </si>
  <si>
    <t>6A.1</t>
  </si>
  <si>
    <t>B0005RWTSTNBR</t>
  </si>
  <si>
    <t>Total volumetric capacity of balancing reservoirs</t>
  </si>
  <si>
    <t>6A.2</t>
  </si>
  <si>
    <t>B0005RWTSTVBR</t>
  </si>
  <si>
    <t>Total number of raw water transport stations</t>
  </si>
  <si>
    <t>6A.3</t>
  </si>
  <si>
    <t>WR001</t>
  </si>
  <si>
    <t>Total installed power capacity of raw water transport pumping stations</t>
  </si>
  <si>
    <t>6A.4</t>
  </si>
  <si>
    <t>B0005RWTSTIPS</t>
  </si>
  <si>
    <t>Total length of raw water transport mains and other conveyors</t>
  </si>
  <si>
    <t>6A.5</t>
  </si>
  <si>
    <t>Average pumping head ~ raw water transport</t>
  </si>
  <si>
    <t>6A.6</t>
  </si>
  <si>
    <t>Average pumping head - raw water transport</t>
  </si>
  <si>
    <t>BN4862</t>
  </si>
  <si>
    <t xml:space="preserve">Energy consumption ~ raw water transport </t>
  </si>
  <si>
    <t>6A.7</t>
  </si>
  <si>
    <t xml:space="preserve">Energy consumption - raw water transport </t>
  </si>
  <si>
    <t>B0005RWTSEC</t>
  </si>
  <si>
    <t>Total number of raw water transport imports</t>
  </si>
  <si>
    <t>6A.8</t>
  </si>
  <si>
    <t>B0005RWTSTNI</t>
  </si>
  <si>
    <t>Water imported from 3rd parties’ raw water transport systems</t>
  </si>
  <si>
    <t>6A.9</t>
  </si>
  <si>
    <t>B0005RWTSWI3</t>
  </si>
  <si>
    <t>Total number of raw water transport exports</t>
  </si>
  <si>
    <t>6A.10</t>
  </si>
  <si>
    <t>B0005RWTSTNE</t>
  </si>
  <si>
    <t>Water exported to 3rd parties’ raw water transport systems</t>
  </si>
  <si>
    <t>6A.11</t>
  </si>
  <si>
    <t>B0005RWTSWE3</t>
  </si>
  <si>
    <t>Total length of raw and pre-treated (non-potable) water transport mains for supplying customers</t>
  </si>
  <si>
    <t>6A.12</t>
  </si>
  <si>
    <t>BN4858</t>
  </si>
  <si>
    <t xml:space="preserve"> Water treatment - treatment type analysis</t>
  </si>
  <si>
    <t>Surface water</t>
  </si>
  <si>
    <t>Ground water</t>
  </si>
  <si>
    <t>Water treated</t>
  </si>
  <si>
    <t>Number of works</t>
  </si>
  <si>
    <t>All SD simple disinfection works</t>
  </si>
  <si>
    <t>6A.13</t>
  </si>
  <si>
    <t>All simple disinfection works</t>
  </si>
  <si>
    <t>CPMW0098</t>
  </si>
  <si>
    <t>CPMW0015</t>
  </si>
  <si>
    <t>CPMW0027</t>
  </si>
  <si>
    <t>CPMW0021</t>
  </si>
  <si>
    <t xml:space="preserve">W1 works </t>
  </si>
  <si>
    <t>6A.14</t>
  </si>
  <si>
    <t>CPMW0104</t>
  </si>
  <si>
    <t>BN10491</t>
  </si>
  <si>
    <t>CPMW0033</t>
  </si>
  <si>
    <t>BN10791</t>
  </si>
  <si>
    <t>W2 works</t>
  </si>
  <si>
    <t>6A.15</t>
  </si>
  <si>
    <t>CPMW0110</t>
  </si>
  <si>
    <t>BN10490</t>
  </si>
  <si>
    <t>CPMW0039</t>
  </si>
  <si>
    <t>BN10790</t>
  </si>
  <si>
    <t>W3 works</t>
  </si>
  <si>
    <t>6A.16</t>
  </si>
  <si>
    <t>CPMW0116</t>
  </si>
  <si>
    <t>BN10590</t>
  </si>
  <si>
    <t>CPMW0045</t>
  </si>
  <si>
    <t>BN10890</t>
  </si>
  <si>
    <t>W4 works</t>
  </si>
  <si>
    <t>6A.17</t>
  </si>
  <si>
    <t>CPMW0165</t>
  </si>
  <si>
    <t>BN10597</t>
  </si>
  <si>
    <t>CPMW0185</t>
  </si>
  <si>
    <t>BN10897</t>
  </si>
  <si>
    <t>W5 works</t>
  </si>
  <si>
    <t>6A.18</t>
  </si>
  <si>
    <t>CPMW0166</t>
  </si>
  <si>
    <t>BN10598</t>
  </si>
  <si>
    <t>CPMW0197</t>
  </si>
  <si>
    <t>BN10898</t>
  </si>
  <si>
    <t>W6 works</t>
  </si>
  <si>
    <t>6A.19</t>
  </si>
  <si>
    <t>CPMW0167</t>
  </si>
  <si>
    <t>BN10599</t>
  </si>
  <si>
    <t>CPMW0198</t>
  </si>
  <si>
    <t>BN10899</t>
  </si>
  <si>
    <t xml:space="preserve"> Water treatment - works size</t>
  </si>
  <si>
    <t>% of total</t>
  </si>
  <si>
    <t xml:space="preserve">Number of works </t>
  </si>
  <si>
    <t>DI</t>
  </si>
  <si>
    <t>WTWs in size band 1</t>
  </si>
  <si>
    <t>6A.20</t>
  </si>
  <si>
    <t>WTW001PN</t>
  </si>
  <si>
    <t>WTW001NR</t>
  </si>
  <si>
    <t>WTWs in size band 2</t>
  </si>
  <si>
    <t>6A.21</t>
  </si>
  <si>
    <t>WTW002PN</t>
  </si>
  <si>
    <t>WTW002NR</t>
  </si>
  <si>
    <t>WTWs in size band 3</t>
  </si>
  <si>
    <t>6A.22</t>
  </si>
  <si>
    <t>WTW003PN</t>
  </si>
  <si>
    <t>WTW003NR</t>
  </si>
  <si>
    <t>WTWs in size band 4</t>
  </si>
  <si>
    <t>6A.23</t>
  </si>
  <si>
    <t>WTW004PN</t>
  </si>
  <si>
    <t>WTW004NR</t>
  </si>
  <si>
    <t>WTWs in size band 5</t>
  </si>
  <si>
    <t>6A.24</t>
  </si>
  <si>
    <t>WTW005PN</t>
  </si>
  <si>
    <t>WTW005NR</t>
  </si>
  <si>
    <t>WTWs in size band 6</t>
  </si>
  <si>
    <t>6A.25</t>
  </si>
  <si>
    <t>WTW006PN</t>
  </si>
  <si>
    <t>WTW006NR</t>
  </si>
  <si>
    <t>WTWs in size band 7</t>
  </si>
  <si>
    <t>6A.26</t>
  </si>
  <si>
    <t>WTW007PN</t>
  </si>
  <si>
    <t>WTW007NR</t>
  </si>
  <si>
    <t>WTWs in size band 8</t>
  </si>
  <si>
    <t>6A.27</t>
  </si>
  <si>
    <t>WTW008PN</t>
  </si>
  <si>
    <t>WTW008NR</t>
  </si>
  <si>
    <t xml:space="preserve"> Water treatment - other information</t>
  </si>
  <si>
    <t>Total water treated at more than one type of works</t>
  </si>
  <si>
    <t>6A.28</t>
  </si>
  <si>
    <t>CPMW001A</t>
  </si>
  <si>
    <t>Number of treatment works requiring remedial action because of raw water deterioration</t>
  </si>
  <si>
    <t>6A.29</t>
  </si>
  <si>
    <t>W4005</t>
  </si>
  <si>
    <t>Zonal population receiving water treated with orthophosphate</t>
  </si>
  <si>
    <t>000's</t>
  </si>
  <si>
    <t>6A.30</t>
  </si>
  <si>
    <t>BN10901</t>
  </si>
  <si>
    <t>Average pumping head – water treatment</t>
  </si>
  <si>
    <t>6A.31</t>
  </si>
  <si>
    <t>BN10902</t>
  </si>
  <si>
    <t>Energy consumption ~ water treatment</t>
  </si>
  <si>
    <t>6A.32</t>
  </si>
  <si>
    <t>Energy consumption - water treatment</t>
  </si>
  <si>
    <t>B0005WTEC</t>
  </si>
  <si>
    <t>Total number of water treatment imports</t>
  </si>
  <si>
    <t>6A.33</t>
  </si>
  <si>
    <t>B0005WTTNI</t>
  </si>
  <si>
    <t>Water imported from 3rd parties' water treatment works</t>
  </si>
  <si>
    <t>6A.34</t>
  </si>
  <si>
    <t>B0005WTWI3</t>
  </si>
  <si>
    <t>Total number of water treatment exports</t>
  </si>
  <si>
    <t>6A.35</t>
  </si>
  <si>
    <t>B0005WTTNE</t>
  </si>
  <si>
    <t>Water exported to 3rd parties' water treatment works</t>
  </si>
  <si>
    <t>6A.36</t>
  </si>
  <si>
    <t>B0005WTWE3</t>
  </si>
  <si>
    <t xml:space="preserve">Treated water distribution - assets and operations for the 12 months ended 31st March 2021 </t>
  </si>
  <si>
    <t>Assets and operations</t>
  </si>
  <si>
    <t>Total installed power capacity of potable water pumping stations</t>
  </si>
  <si>
    <t>6B.1</t>
  </si>
  <si>
    <t>B0006TWDTIPC</t>
  </si>
  <si>
    <t>Total volumetric capacity of service reservoirs</t>
  </si>
  <si>
    <t>6B.2</t>
  </si>
  <si>
    <t>BN10900CAP</t>
  </si>
  <si>
    <t>Total volumetric capacity of water towers</t>
  </si>
  <si>
    <t>6B.3</t>
  </si>
  <si>
    <t>BN11030CAP</t>
  </si>
  <si>
    <t>Distribution input</t>
  </si>
  <si>
    <t>6B.4</t>
  </si>
  <si>
    <t>BN1000</t>
  </si>
  <si>
    <t>Water delivered (non-potable)</t>
  </si>
  <si>
    <t>6B.5</t>
  </si>
  <si>
    <t>BN2350</t>
  </si>
  <si>
    <t>Water delivered (potable)</t>
  </si>
  <si>
    <t>6B.6</t>
  </si>
  <si>
    <t>BN2330</t>
  </si>
  <si>
    <t>Water delivered (billed measured residential)</t>
  </si>
  <si>
    <t>6B.7</t>
  </si>
  <si>
    <t>BN2000</t>
  </si>
  <si>
    <t>Water delivered (billed measured business)</t>
  </si>
  <si>
    <t>6B.8</t>
  </si>
  <si>
    <t>BN2010</t>
  </si>
  <si>
    <t>Total annual leakage</t>
  </si>
  <si>
    <t>6B.9</t>
  </si>
  <si>
    <t>BN2345</t>
  </si>
  <si>
    <t>Distribution losses</t>
  </si>
  <si>
    <t>6B.10</t>
  </si>
  <si>
    <t>BN2340</t>
  </si>
  <si>
    <t>Water taken unbilled</t>
  </si>
  <si>
    <t>6B.11</t>
  </si>
  <si>
    <t>BN2327</t>
  </si>
  <si>
    <t>Proportion of distribution input derived from impounding reservoirs</t>
  </si>
  <si>
    <t>Propn 0 to 1</t>
  </si>
  <si>
    <t>6B.12</t>
  </si>
  <si>
    <t>BN4833</t>
  </si>
  <si>
    <t>Proportion of distribution input derived from pumped storage reservoirs</t>
  </si>
  <si>
    <t>6B.13</t>
  </si>
  <si>
    <t>BN4834</t>
  </si>
  <si>
    <t>Proportion of distribution input derived from river abstractions</t>
  </si>
  <si>
    <t>6B.14</t>
  </si>
  <si>
    <t>BN4838</t>
  </si>
  <si>
    <t>Proportion of distribution input derived from groundwater works, excluding managed aquifer recharge (MAR) water supply schemes</t>
  </si>
  <si>
    <t>6B.15</t>
  </si>
  <si>
    <t>BN4848</t>
  </si>
  <si>
    <t>Proportion of distribution input derived from artificial recharge (AR) water supply schemes</t>
  </si>
  <si>
    <t>6B.16</t>
  </si>
  <si>
    <t>BN4846</t>
  </si>
  <si>
    <t>Proportion of distribution input derived from aquifer storage and recovery (ASR) water supply schemes</t>
  </si>
  <si>
    <t>6B.17</t>
  </si>
  <si>
    <t>BN4847</t>
  </si>
  <si>
    <t>Proportion of distribution input derived from saline abstractions</t>
  </si>
  <si>
    <t>6B.18</t>
  </si>
  <si>
    <t>BN4854</t>
  </si>
  <si>
    <t>Proportion of distribution input derived from water reuse schemes</t>
  </si>
  <si>
    <t>6B.19</t>
  </si>
  <si>
    <t>BN4855</t>
  </si>
  <si>
    <t>Total number of potable water pumping stations that pump into and within the treated water distribution system</t>
  </si>
  <si>
    <t>6B.20</t>
  </si>
  <si>
    <t>B0006TWDPIAW</t>
  </si>
  <si>
    <t>Number of potable water pumping stations delivering treated groundwater into the treated water distribution system</t>
  </si>
  <si>
    <t>6B.21</t>
  </si>
  <si>
    <t>B0006TWDDGW</t>
  </si>
  <si>
    <t>Number of potable water pumping stations delivering surface water into the treated water distribution system</t>
  </si>
  <si>
    <t>6B.22</t>
  </si>
  <si>
    <t>B0006TWDDSW</t>
  </si>
  <si>
    <t>Number of potable water pumping stations that re-pump water already within the treated water distribution system</t>
  </si>
  <si>
    <t>6B.23</t>
  </si>
  <si>
    <t>B0006TWDREP</t>
  </si>
  <si>
    <t>Number of potable water pumping stations that pump water imported from a 3rd party supply into the treated water distribution system</t>
  </si>
  <si>
    <t>6B.24</t>
  </si>
  <si>
    <t>B0006TWDPI3</t>
  </si>
  <si>
    <t>Total number of service reservoirs</t>
  </si>
  <si>
    <t>6B.25</t>
  </si>
  <si>
    <t>BN10990</t>
  </si>
  <si>
    <t>Number of water towers</t>
  </si>
  <si>
    <t>6B.26</t>
  </si>
  <si>
    <t>BN11090</t>
  </si>
  <si>
    <t>Energy consumption ~ treated water distribution</t>
  </si>
  <si>
    <t>6B.27</t>
  </si>
  <si>
    <t>Energy consumption - treated water distribution</t>
  </si>
  <si>
    <t>B0006TWDEC</t>
  </si>
  <si>
    <t>Average pumping head – treated water distribution</t>
  </si>
  <si>
    <t>6B.28</t>
  </si>
  <si>
    <t>BN4870</t>
  </si>
  <si>
    <t>Total number of treated water distribution imports</t>
  </si>
  <si>
    <t>6B.29</t>
  </si>
  <si>
    <t>B0006TWDTNI</t>
  </si>
  <si>
    <t>Water imported from 3rd parties' treated water distribution systems</t>
  </si>
  <si>
    <t>6B.30</t>
  </si>
  <si>
    <t>B0006TWDWI3</t>
  </si>
  <si>
    <t>Total number of treated water distribution exports</t>
  </si>
  <si>
    <t>6B.31</t>
  </si>
  <si>
    <t>B0006TWDTNE</t>
  </si>
  <si>
    <t>Water exported to 3rd parties' treated water distribution systems</t>
  </si>
  <si>
    <t>6B.32</t>
  </si>
  <si>
    <t>B0006TWDWE3</t>
  </si>
  <si>
    <t>Treated water distribution - mains analysis</t>
  </si>
  <si>
    <t>Total length of potable mains as at 31 March</t>
  </si>
  <si>
    <t>6C.1</t>
  </si>
  <si>
    <t>BN1100</t>
  </si>
  <si>
    <t>Total length of potable mains relined</t>
  </si>
  <si>
    <t>6C.2</t>
  </si>
  <si>
    <t>BN1204</t>
  </si>
  <si>
    <t>Total length of potable mains renewed</t>
  </si>
  <si>
    <t>6C.3</t>
  </si>
  <si>
    <t>BN1200</t>
  </si>
  <si>
    <t>Total length of new potable mains</t>
  </si>
  <si>
    <t>6C.4</t>
  </si>
  <si>
    <t>BN1208</t>
  </si>
  <si>
    <t>Total length of potable water mains (≤320mm)</t>
  </si>
  <si>
    <t>6C.5</t>
  </si>
  <si>
    <t>BN14990</t>
  </si>
  <si>
    <t>Total length of potable water mains &gt;320mm and ≤ 450mm</t>
  </si>
  <si>
    <t>6C.6</t>
  </si>
  <si>
    <t>BN14890</t>
  </si>
  <si>
    <t>Total length of potable water mains &gt;450mm and ≤610mm</t>
  </si>
  <si>
    <t>6C.7</t>
  </si>
  <si>
    <t>BN14790</t>
  </si>
  <si>
    <t>Total length of potable water mains  &gt; 610mm</t>
  </si>
  <si>
    <t>6C.8</t>
  </si>
  <si>
    <t>BN14690</t>
  </si>
  <si>
    <t>Communication pipes</t>
  </si>
  <si>
    <t>Number of lead communication pipes</t>
  </si>
  <si>
    <t>6C.9</t>
  </si>
  <si>
    <t>BN11600</t>
  </si>
  <si>
    <t>Number of galvanised iron communication pipes</t>
  </si>
  <si>
    <t>6C.10</t>
  </si>
  <si>
    <t>BN11610</t>
  </si>
  <si>
    <t>Number of other communication pipes</t>
  </si>
  <si>
    <t>6C.11</t>
  </si>
  <si>
    <t>BN11620</t>
  </si>
  <si>
    <t>Treated water distribution - mains age profile</t>
  </si>
  <si>
    <t>Total length of potable mains laid or structurally refurbished pre-1880</t>
  </si>
  <si>
    <t>6C.12</t>
  </si>
  <si>
    <t>BB13000</t>
  </si>
  <si>
    <t>Total length of potable mains laid or structurally refurbished between 1881 and 1900</t>
  </si>
  <si>
    <t>6C.13</t>
  </si>
  <si>
    <t>BB13010</t>
  </si>
  <si>
    <t>Total length of potable mains laid or structurally refurbished between 1901 and 1920</t>
  </si>
  <si>
    <t>6C.14</t>
  </si>
  <si>
    <t>BB13020</t>
  </si>
  <si>
    <t>Total length of potable mains laid or structurally refurbished between 1921 and 1940</t>
  </si>
  <si>
    <t>6C.15</t>
  </si>
  <si>
    <t>BB13030</t>
  </si>
  <si>
    <t>Total length of potable mains laid or structurally refurbished between 1941 and 1960</t>
  </si>
  <si>
    <t>6C.16</t>
  </si>
  <si>
    <t>BB13040</t>
  </si>
  <si>
    <t>Total length of potable mains laid or structurally refurbished between 1961 and 1980</t>
  </si>
  <si>
    <t>6C.17</t>
  </si>
  <si>
    <t>BB13050</t>
  </si>
  <si>
    <t>Total length of potable mains laid or structurally refurbished between 1981 and 2000</t>
  </si>
  <si>
    <t>6C.18</t>
  </si>
  <si>
    <t>BB13060</t>
  </si>
  <si>
    <t>Total length of potable mains laid or structurally refurbished post 2001</t>
  </si>
  <si>
    <t>6C.19</t>
  </si>
  <si>
    <t>BB13070</t>
  </si>
  <si>
    <t>Company area</t>
  </si>
  <si>
    <r>
      <t>km</t>
    </r>
    <r>
      <rPr>
        <vertAlign val="superscript"/>
        <sz val="12"/>
        <color theme="1"/>
        <rFont val="Calibri"/>
        <family val="2"/>
      </rPr>
      <t>2</t>
    </r>
  </si>
  <si>
    <t>6C.20</t>
  </si>
  <si>
    <t>SYS03</t>
  </si>
  <si>
    <t>Number of lead communication pipes replaced for water quality</t>
  </si>
  <si>
    <t>6C.21</t>
  </si>
  <si>
    <t>BN1231</t>
  </si>
  <si>
    <t>Supply-side improvements delivering benefits in 2020-25</t>
  </si>
  <si>
    <t>6C.22</t>
  </si>
  <si>
    <t>B0004WNPSSI</t>
  </si>
  <si>
    <t>Demand-side improvements delivering benefits in 2020-25 (excluding leakage and metering)</t>
  </si>
  <si>
    <t>6C.23</t>
  </si>
  <si>
    <t>B0004WNPDSI</t>
  </si>
  <si>
    <t>Leakage improvements delivering benefits in 2020-25</t>
  </si>
  <si>
    <t>6C.24</t>
  </si>
  <si>
    <t>B0004WNPLI</t>
  </si>
  <si>
    <t>Internal interconnectors delivering benefits in 2020-25</t>
  </si>
  <si>
    <t>6C.25</t>
  </si>
  <si>
    <t>B0004WNPII</t>
  </si>
  <si>
    <t>Event Risk Index</t>
  </si>
  <si>
    <t>6C.26</t>
  </si>
  <si>
    <t>QEBW0184</t>
  </si>
  <si>
    <t>Demand management - Metering and leakage activities for the 12 months ended 31 March 2021</t>
  </si>
  <si>
    <t>Metering activities - Totex expenditure</t>
  </si>
  <si>
    <t>New optant meter installation</t>
  </si>
  <si>
    <t>6D.1</t>
  </si>
  <si>
    <t>B0003DMMATNOBM</t>
  </si>
  <si>
    <t>B0003DMMATNOSM</t>
  </si>
  <si>
    <t>New selective meter installation</t>
  </si>
  <si>
    <t>6D.2</t>
  </si>
  <si>
    <t>B0003DMMATNSBM</t>
  </si>
  <si>
    <t>B0003DMMATNSSM</t>
  </si>
  <si>
    <t>New business meter installation</t>
  </si>
  <si>
    <t>6D.3</t>
  </si>
  <si>
    <t>B0003DMMATNBBM</t>
  </si>
  <si>
    <t>B0003DMMATNBSM</t>
  </si>
  <si>
    <t>Residential meters renewed</t>
  </si>
  <si>
    <t>6D.4</t>
  </si>
  <si>
    <t>B0003DMMATRRBM</t>
  </si>
  <si>
    <t>B0003DMMATRRSM</t>
  </si>
  <si>
    <t>Business meters renewed</t>
  </si>
  <si>
    <t>6D.5</t>
  </si>
  <si>
    <t>B0003DMMATRBBM</t>
  </si>
  <si>
    <t>B0003DMMATRBSM</t>
  </si>
  <si>
    <t>Metering activities - Explanatory variables</t>
  </si>
  <si>
    <t xml:space="preserve">New optant meters installed </t>
  </si>
  <si>
    <t>6D.6</t>
  </si>
  <si>
    <t>B0003DMMAVNOBM</t>
  </si>
  <si>
    <t>B0003DMMAVNOSM</t>
  </si>
  <si>
    <t>New selective meters installed</t>
  </si>
  <si>
    <t>6D.7</t>
  </si>
  <si>
    <t>B0003DMMAVNSBM</t>
  </si>
  <si>
    <t>B0003DMMAVNSSM</t>
  </si>
  <si>
    <t xml:space="preserve">New business meters installed </t>
  </si>
  <si>
    <t>6D.8</t>
  </si>
  <si>
    <t>B0003DMMAVNBBM</t>
  </si>
  <si>
    <t>B0003DMMAVNBSM</t>
  </si>
  <si>
    <t xml:space="preserve">Residential meters renewed </t>
  </si>
  <si>
    <t>6D.9</t>
  </si>
  <si>
    <t>B0003DMMAVRRBM</t>
  </si>
  <si>
    <t>B0003DMMAVRRSM</t>
  </si>
  <si>
    <t xml:space="preserve">Business meters renewed </t>
  </si>
  <si>
    <t>6D.10</t>
  </si>
  <si>
    <t>B0003DMMAVRBBM</t>
  </si>
  <si>
    <t>B0003DMMAVRBSM</t>
  </si>
  <si>
    <t>New residential meters installation – supply-demand balance benefit</t>
  </si>
  <si>
    <t>6D.11</t>
  </si>
  <si>
    <t>B0003DMMAVRSDBM</t>
  </si>
  <si>
    <t>B0003DMMAVRSDSM</t>
  </si>
  <si>
    <t>New business meters installation – supply-demand balance benefit</t>
  </si>
  <si>
    <t>6D.12</t>
  </si>
  <si>
    <t>B0003DMMAVBSDBM</t>
  </si>
  <si>
    <t>B0003DMMAVBSDSM</t>
  </si>
  <si>
    <t>Residential meters renewed - supply-demand balance benefit</t>
  </si>
  <si>
    <t>6D.13</t>
  </si>
  <si>
    <t>B0003DMMAVRRBSM</t>
  </si>
  <si>
    <t>Business meters renewed - supply-demand balance benefit</t>
  </si>
  <si>
    <t>6D.14</t>
  </si>
  <si>
    <t>B0003DMMAVRBBSM</t>
  </si>
  <si>
    <t>Residential properties - meter penetration</t>
  </si>
  <si>
    <t>6D.15</t>
  </si>
  <si>
    <t>B0003DMMAVRPBM</t>
  </si>
  <si>
    <t>B0003DMMAVRPSM</t>
  </si>
  <si>
    <t>Leakage activities - Totex expenditure</t>
  </si>
  <si>
    <t>Maintaining leakage</t>
  </si>
  <si>
    <t>Reducing leakage</t>
  </si>
  <si>
    <t>Total leakage activity</t>
  </si>
  <si>
    <t>6D.16</t>
  </si>
  <si>
    <t>B0003DMLAML</t>
  </si>
  <si>
    <t>B0003DMLARL</t>
  </si>
  <si>
    <t>B0003DMLATOT</t>
  </si>
  <si>
    <t>Per capita consumption  (excluding supply pipe leakage)</t>
  </si>
  <si>
    <t>Per capita consumption (measured customers)</t>
  </si>
  <si>
    <t>l/h/d</t>
  </si>
  <si>
    <t>6D.17</t>
  </si>
  <si>
    <t>B0003DMPCCMC</t>
  </si>
  <si>
    <t>Per capita consumption (unmeasured customers)</t>
  </si>
  <si>
    <t>6D.18</t>
  </si>
  <si>
    <t>B0003DMPCCUC</t>
  </si>
  <si>
    <t>£'000</t>
  </si>
  <si>
    <t>Costs of STWs in size bands 1 to 5</t>
  </si>
  <si>
    <t>Direct costs of STWs in size band 1</t>
  </si>
  <si>
    <t>7A.1</t>
  </si>
  <si>
    <t>STWF011</t>
  </si>
  <si>
    <t>Direct costs of STWs in size band 2</t>
  </si>
  <si>
    <t>7A.2</t>
  </si>
  <si>
    <t>STWF025</t>
  </si>
  <si>
    <t>Direct costs of STWs in size band 3</t>
  </si>
  <si>
    <t>7A.3</t>
  </si>
  <si>
    <t>STWF039</t>
  </si>
  <si>
    <t>Direct costs of STWs in size band 4</t>
  </si>
  <si>
    <t>7A.4</t>
  </si>
  <si>
    <t>STWF053</t>
  </si>
  <si>
    <t>Direct costs of STWs in size band 5</t>
  </si>
  <si>
    <t>7A.5</t>
  </si>
  <si>
    <t>STWF067</t>
  </si>
  <si>
    <t>General &amp; support costs of STWs in size bands 1 to 5</t>
  </si>
  <si>
    <t>7A.6</t>
  </si>
  <si>
    <t>S3026</t>
  </si>
  <si>
    <t>Functional expenditure of STWs in size bands 1 to 5</t>
  </si>
  <si>
    <t>7A.7</t>
  </si>
  <si>
    <t>STWF012</t>
  </si>
  <si>
    <t>Costs of large STWs (size band 6)</t>
  </si>
  <si>
    <t>Service charges for STWs in size band 6</t>
  </si>
  <si>
    <t>7A.8</t>
  </si>
  <si>
    <t>STWB040TOT</t>
  </si>
  <si>
    <t>Estimated terminal pumping costs size band 6 works</t>
  </si>
  <si>
    <t>7A.9</t>
  </si>
  <si>
    <t>STWB038TOT</t>
  </si>
  <si>
    <t>Other direct costs of STWs in size band 6</t>
  </si>
  <si>
    <t>7A.10</t>
  </si>
  <si>
    <t>STWB041TOT</t>
  </si>
  <si>
    <t>Direct costs of STWs in size band 6</t>
  </si>
  <si>
    <t>7A.11</t>
  </si>
  <si>
    <t>STWB033TOT</t>
  </si>
  <si>
    <t>General &amp; support costs of STWs in size band 6</t>
  </si>
  <si>
    <t>7A.12</t>
  </si>
  <si>
    <t>STWB036TOT</t>
  </si>
  <si>
    <t>Functional expenditure of STWs in size band 6</t>
  </si>
  <si>
    <t>7A.13</t>
  </si>
  <si>
    <t>STWB042TOT</t>
  </si>
  <si>
    <t>Costs of STWs - all sizes</t>
  </si>
  <si>
    <t>Costs if STWs - all sizes</t>
  </si>
  <si>
    <t>Total Functional expenditure for Sewage treatment</t>
  </si>
  <si>
    <t>7A.14</t>
  </si>
  <si>
    <t>STWB043TOT</t>
  </si>
  <si>
    <t>7B.2 Validations</t>
  </si>
  <si>
    <t>Total STW</t>
  </si>
  <si>
    <t>Sewage treatment works - Explanatory variables</t>
  </si>
  <si>
    <t>Works name (existing works)</t>
  </si>
  <si>
    <t>text</t>
  </si>
  <si>
    <t>7B.1</t>
  </si>
  <si>
    <t>Primary Treatment</t>
  </si>
  <si>
    <t>Works name (new works)</t>
  </si>
  <si>
    <t>Secondary Activated Sludge</t>
  </si>
  <si>
    <t>Works name</t>
  </si>
  <si>
    <t>Secondary Biological</t>
  </si>
  <si>
    <t>Classification of treatment works</t>
  </si>
  <si>
    <t>Tertiary A2</t>
  </si>
  <si>
    <t>Tertiary B2</t>
  </si>
  <si>
    <t>Tertiary A1</t>
  </si>
  <si>
    <t>7B.2</t>
  </si>
  <si>
    <t>Population equivalent of total load received</t>
  </si>
  <si>
    <t>7B.3</t>
  </si>
  <si>
    <t>Suspended solids consent</t>
  </si>
  <si>
    <t>mg/l</t>
  </si>
  <si>
    <t>7B.4</t>
  </si>
  <si>
    <t>Tertiary B1</t>
  </si>
  <si>
    <r>
      <t>BOD</t>
    </r>
    <r>
      <rPr>
        <i/>
        <vertAlign val="subscript"/>
        <sz val="12"/>
        <color theme="1"/>
        <rFont val="Calibri"/>
        <family val="2"/>
      </rPr>
      <t>5</t>
    </r>
    <r>
      <rPr>
        <sz val="12"/>
        <color theme="1"/>
        <rFont val="Calibri"/>
        <family val="2"/>
      </rPr>
      <t xml:space="preserve"> consent</t>
    </r>
  </si>
  <si>
    <t>7B.5</t>
  </si>
  <si>
    <t>Ammonia consent</t>
  </si>
  <si>
    <t>7B.6</t>
  </si>
  <si>
    <t>Phosphorus consent</t>
  </si>
  <si>
    <t>7B.7</t>
  </si>
  <si>
    <t>UV consent</t>
  </si>
  <si>
    <r>
      <t>mW/s/cm</t>
    </r>
    <r>
      <rPr>
        <vertAlign val="superscript"/>
        <sz val="12"/>
        <rFont val="Calibri"/>
        <family val="2"/>
      </rPr>
      <t>2</t>
    </r>
  </si>
  <si>
    <t>7B.8</t>
  </si>
  <si>
    <t>Load received by STW</t>
  </si>
  <si>
    <r>
      <t>kgBOD</t>
    </r>
    <r>
      <rPr>
        <vertAlign val="subscript"/>
        <sz val="12"/>
        <rFont val="Calibri"/>
        <family val="2"/>
      </rPr>
      <t>5</t>
    </r>
    <r>
      <rPr>
        <sz val="12"/>
        <rFont val="Calibri"/>
        <family val="2"/>
      </rPr>
      <t>/d</t>
    </r>
  </si>
  <si>
    <t>7B.9</t>
  </si>
  <si>
    <t>Flow passed to full treatment</t>
  </si>
  <si>
    <r>
      <t>m</t>
    </r>
    <r>
      <rPr>
        <vertAlign val="superscript"/>
        <sz val="12"/>
        <rFont val="Calibri"/>
        <family val="2"/>
      </rPr>
      <t>3</t>
    </r>
    <r>
      <rPr>
        <sz val="12"/>
        <rFont val="Calibri"/>
        <family val="2"/>
      </rPr>
      <t>/d</t>
    </r>
  </si>
  <si>
    <t>7B.10</t>
  </si>
  <si>
    <t>Sewage treatment works - Functional expenditure</t>
  </si>
  <si>
    <t>Service charges</t>
  </si>
  <si>
    <t>£000s</t>
  </si>
  <si>
    <t>7B.11</t>
  </si>
  <si>
    <t>Estimated terminal pumping expenditure</t>
  </si>
  <si>
    <t>7B.12</t>
  </si>
  <si>
    <t>Other direct expenditure</t>
  </si>
  <si>
    <t>7B.13</t>
  </si>
  <si>
    <t>Total direct expenditure</t>
  </si>
  <si>
    <t>7B.14</t>
  </si>
  <si>
    <t>General and support expenditure</t>
  </si>
  <si>
    <t>7B.15</t>
  </si>
  <si>
    <t>Functional expenditure</t>
  </si>
  <si>
    <t>7B.16</t>
  </si>
  <si>
    <t>Wastewater network+ - Sewer and volume data for the 12 months ended 31st March 2012</t>
  </si>
  <si>
    <t>Wastewater network</t>
  </si>
  <si>
    <t>Connectable properties served by s101A schemes completed in the report year</t>
  </si>
  <si>
    <t>7C.1</t>
  </si>
  <si>
    <t>S4002</t>
  </si>
  <si>
    <t>Number of s101A schemes completed in the report year</t>
  </si>
  <si>
    <t>7C.2</t>
  </si>
  <si>
    <t>S4002A</t>
  </si>
  <si>
    <t>Total pumping station capacity</t>
  </si>
  <si>
    <t>7C.3</t>
  </si>
  <si>
    <t>S4029</t>
  </si>
  <si>
    <t>Number of network pumping stations</t>
  </si>
  <si>
    <t>7C.4</t>
  </si>
  <si>
    <t>S6019</t>
  </si>
  <si>
    <t>Total number of sewer blockages</t>
  </si>
  <si>
    <t>7C.5</t>
  </si>
  <si>
    <t>BN13522</t>
  </si>
  <si>
    <t>Total number of gravity sewer collapses</t>
  </si>
  <si>
    <t>7C.6</t>
  </si>
  <si>
    <t>BN13521</t>
  </si>
  <si>
    <t>Total number of sewer rising main bursts</t>
  </si>
  <si>
    <t>7C.7</t>
  </si>
  <si>
    <t>BN13520</t>
  </si>
  <si>
    <t>Number of combined sewer overflows</t>
  </si>
  <si>
    <t>7C.8</t>
  </si>
  <si>
    <t>CPMS2005</t>
  </si>
  <si>
    <t>Number of emergency overflows</t>
  </si>
  <si>
    <t>7C.9</t>
  </si>
  <si>
    <t>CPMS2004</t>
  </si>
  <si>
    <t xml:space="preserve">Number of settled storm overflows </t>
  </si>
  <si>
    <t>7C.10</t>
  </si>
  <si>
    <t>CPMS2014</t>
  </si>
  <si>
    <t>Sewer age profile (constructed post 2001)</t>
  </si>
  <si>
    <t>7C.11</t>
  </si>
  <si>
    <t>BB2370</t>
  </si>
  <si>
    <t xml:space="preserve">Volume of trade effluent </t>
  </si>
  <si>
    <t>Ml/yr</t>
  </si>
  <si>
    <t>7C.12</t>
  </si>
  <si>
    <t>AS input on 2 June</t>
  </si>
  <si>
    <t>CPMS2012</t>
  </si>
  <si>
    <t>Volume of wastewater receiving treatment at sewage treatment works</t>
  </si>
  <si>
    <t>7C.13</t>
  </si>
  <si>
    <t>CPMS2015</t>
  </si>
  <si>
    <t>Length of gravity sewers rehabilitated</t>
  </si>
  <si>
    <t>7C.14</t>
  </si>
  <si>
    <t>BN13519</t>
  </si>
  <si>
    <t>Length of rising mains replaced or structurally refurbished</t>
  </si>
  <si>
    <t>7C.15</t>
  </si>
  <si>
    <t>BN13523</t>
  </si>
  <si>
    <t>Length of foul (only) public sewers</t>
  </si>
  <si>
    <t>7C.16</t>
  </si>
  <si>
    <t>BN13524</t>
  </si>
  <si>
    <t>Length of surface water (only) public sewers</t>
  </si>
  <si>
    <t>7C.17</t>
  </si>
  <si>
    <t>BN13525</t>
  </si>
  <si>
    <t>Length of combined public sewers</t>
  </si>
  <si>
    <t>7C.18</t>
  </si>
  <si>
    <t>BN13526</t>
  </si>
  <si>
    <t>Length of rising mains</t>
  </si>
  <si>
    <t>7C.19</t>
  </si>
  <si>
    <t>BN13527</t>
  </si>
  <si>
    <t>Length of other wastewater network pipework</t>
  </si>
  <si>
    <t>7C.20</t>
  </si>
  <si>
    <t>BN13534</t>
  </si>
  <si>
    <t>Total length of "legacy" public sewers as at 31 March</t>
  </si>
  <si>
    <t>7C.21</t>
  </si>
  <si>
    <t>BN13535</t>
  </si>
  <si>
    <t>Length of formerly private sewers and lateral drains (s105A sewers)</t>
  </si>
  <si>
    <t>7C.22</t>
  </si>
  <si>
    <t>BN13528</t>
  </si>
  <si>
    <t>Treatment categories</t>
  </si>
  <si>
    <t>Treatment works consents</t>
  </si>
  <si>
    <t>Primary</t>
  </si>
  <si>
    <t>Secondary</t>
  </si>
  <si>
    <t>Tertiary</t>
  </si>
  <si>
    <t>Phosphorus</t>
  </si>
  <si>
    <r>
      <t>BOD</t>
    </r>
    <r>
      <rPr>
        <vertAlign val="subscript"/>
        <sz val="12"/>
        <color rgb="FF0078C9"/>
        <rFont val="Calibri"/>
        <family val="2"/>
      </rPr>
      <t>5</t>
    </r>
  </si>
  <si>
    <t>Ammonia</t>
  </si>
  <si>
    <t>Activated Sludge</t>
  </si>
  <si>
    <t>Biological</t>
  </si>
  <si>
    <t>A1</t>
  </si>
  <si>
    <t>A2</t>
  </si>
  <si>
    <t>B1</t>
  </si>
  <si>
    <t>B2</t>
  </si>
  <si>
    <t>&lt;=0.5mg/l</t>
  </si>
  <si>
    <t>&gt;0.5 to &lt;=1mg/l</t>
  </si>
  <si>
    <t>&gt;1mg/l</t>
  </si>
  <si>
    <t>No permit</t>
  </si>
  <si>
    <t>&lt;=7mg/l</t>
  </si>
  <si>
    <t>&gt;7 to &lt;=10mg/l</t>
  </si>
  <si>
    <t>&gt;10 to &lt;=20mg/l</t>
  </si>
  <si>
    <t>&gt;20mg/l</t>
  </si>
  <si>
    <t>&lt;=1mg/l</t>
  </si>
  <si>
    <t>&gt;1 to &lt;=3mg/l</t>
  </si>
  <si>
    <t>&gt;3 to &lt;=10mg/l</t>
  </si>
  <si>
    <t>&gt;10mg/l</t>
  </si>
  <si>
    <t>Load received at sewage treatment works</t>
  </si>
  <si>
    <t>Load received by STWs in size band 1</t>
  </si>
  <si>
    <r>
      <t>kg BOD</t>
    </r>
    <r>
      <rPr>
        <vertAlign val="subscript"/>
        <sz val="12"/>
        <color indexed="8"/>
        <rFont val="Calibri"/>
        <family val="2"/>
      </rPr>
      <t>5</t>
    </r>
    <r>
      <rPr>
        <sz val="12"/>
        <color indexed="8"/>
        <rFont val="Calibri"/>
        <family val="2"/>
      </rPr>
      <t>/day</t>
    </r>
  </si>
  <si>
    <t>7D.1</t>
  </si>
  <si>
    <t>STWD001</t>
  </si>
  <si>
    <t>STWD002</t>
  </si>
  <si>
    <t>STWD003</t>
  </si>
  <si>
    <t>STWD004</t>
  </si>
  <si>
    <t>STWD005</t>
  </si>
  <si>
    <t>STWD006</t>
  </si>
  <si>
    <t>STWD007</t>
  </si>
  <si>
    <t>STWD012</t>
  </si>
  <si>
    <t>STWDP001</t>
  </si>
  <si>
    <t>STWDP002</t>
  </si>
  <si>
    <t>STWDP003</t>
  </si>
  <si>
    <t>STWDP004</t>
  </si>
  <si>
    <t>STWDP005</t>
  </si>
  <si>
    <t>STWDB001</t>
  </si>
  <si>
    <t>STWDB002</t>
  </si>
  <si>
    <t>STWDB003</t>
  </si>
  <si>
    <t>STWDB004</t>
  </si>
  <si>
    <t>STWDB005</t>
  </si>
  <si>
    <t>STWDB006</t>
  </si>
  <si>
    <t>STWDA001</t>
  </si>
  <si>
    <t>STWDA002</t>
  </si>
  <si>
    <t>STWDA003</t>
  </si>
  <si>
    <t>STWDA004</t>
  </si>
  <si>
    <t>STWDA005</t>
  </si>
  <si>
    <t>STWDA006</t>
  </si>
  <si>
    <t>Load received by STWs in size band 2</t>
  </si>
  <si>
    <t>7D.2</t>
  </si>
  <si>
    <t>STWD015</t>
  </si>
  <si>
    <t>STWD016</t>
  </si>
  <si>
    <t>STWD017</t>
  </si>
  <si>
    <t>STWD018</t>
  </si>
  <si>
    <t>STWD019</t>
  </si>
  <si>
    <t>STWD020</t>
  </si>
  <si>
    <t>STWD021</t>
  </si>
  <si>
    <t>STWD026</t>
  </si>
  <si>
    <t>STWDP015</t>
  </si>
  <si>
    <t>STWDP016</t>
  </si>
  <si>
    <t>STWDP017</t>
  </si>
  <si>
    <t>STWDP018</t>
  </si>
  <si>
    <t>STWDP019</t>
  </si>
  <si>
    <t>STWDB015</t>
  </si>
  <si>
    <t>STWDB016</t>
  </si>
  <si>
    <t>STWDB017</t>
  </si>
  <si>
    <t>STWDB018</t>
  </si>
  <si>
    <t>STWDB019</t>
  </si>
  <si>
    <t>STWDB020</t>
  </si>
  <si>
    <t>STWDA015</t>
  </si>
  <si>
    <t>STWDA016</t>
  </si>
  <si>
    <t>STWDA017</t>
  </si>
  <si>
    <t>STWDA018</t>
  </si>
  <si>
    <t>STWDA019</t>
  </si>
  <si>
    <t>STWDA020</t>
  </si>
  <si>
    <t>Load received by STWs in size band 3</t>
  </si>
  <si>
    <t>7D.3</t>
  </si>
  <si>
    <t>STWD029</t>
  </si>
  <si>
    <t>STWD030</t>
  </si>
  <si>
    <t>STWD031</t>
  </si>
  <si>
    <t>STWD032</t>
  </si>
  <si>
    <t>STWD033</t>
  </si>
  <si>
    <t>STWD034</t>
  </si>
  <si>
    <t>STWD035</t>
  </si>
  <si>
    <t>STWD040</t>
  </si>
  <si>
    <t>STWDP029</t>
  </si>
  <si>
    <t>STWDP030</t>
  </si>
  <si>
    <t>STWDP031</t>
  </si>
  <si>
    <t>STWDP032</t>
  </si>
  <si>
    <t>STWDP033</t>
  </si>
  <si>
    <t>STWDB029</t>
  </si>
  <si>
    <t>STWDB030</t>
  </si>
  <si>
    <t>STWDB031</t>
  </si>
  <si>
    <t>STWDB032</t>
  </si>
  <si>
    <t>STWDB033</t>
  </si>
  <si>
    <t>STWDB034</t>
  </si>
  <si>
    <t>STWDA029</t>
  </si>
  <si>
    <t>STWDA030</t>
  </si>
  <si>
    <t>STWDA031</t>
  </si>
  <si>
    <t>STWDA032</t>
  </si>
  <si>
    <t>STWDA033</t>
  </si>
  <si>
    <t>STWDA034</t>
  </si>
  <si>
    <t>Load received by STWs in size band 4</t>
  </si>
  <si>
    <t>7D.4</t>
  </si>
  <si>
    <t>STWD043</t>
  </si>
  <si>
    <t>STWD044</t>
  </si>
  <si>
    <t>STWD045</t>
  </si>
  <si>
    <t>STWD046</t>
  </si>
  <si>
    <t>STWD047</t>
  </si>
  <si>
    <t>STWD048</t>
  </si>
  <si>
    <t>STWD049</t>
  </si>
  <si>
    <t>STWD054</t>
  </si>
  <si>
    <t>STWDP043</t>
  </si>
  <si>
    <t>STWDP044</t>
  </si>
  <si>
    <t>STWDP045</t>
  </si>
  <si>
    <t>STWDP046</t>
  </si>
  <si>
    <t>STWDP047</t>
  </si>
  <si>
    <t>STWDB043</t>
  </si>
  <si>
    <t>STWDB044</t>
  </si>
  <si>
    <t>STWDB045</t>
  </si>
  <si>
    <t>STWDB046</t>
  </si>
  <si>
    <t>STWDB047</t>
  </si>
  <si>
    <t>STWDB048</t>
  </si>
  <si>
    <t>STWDA043</t>
  </si>
  <si>
    <t>STWDA044</t>
  </si>
  <si>
    <t>STWDA045</t>
  </si>
  <si>
    <t>STWDA046</t>
  </si>
  <si>
    <t>STWDA047</t>
  </si>
  <si>
    <t>STWDA048</t>
  </si>
  <si>
    <t>Load received by STWs in size band 5</t>
  </si>
  <si>
    <t>7D.5</t>
  </si>
  <si>
    <t>STWD057</t>
  </si>
  <si>
    <t>STWD058</t>
  </si>
  <si>
    <t>STWD059</t>
  </si>
  <si>
    <t>STWD060</t>
  </si>
  <si>
    <t>STWD061</t>
  </si>
  <si>
    <t>STWD062</t>
  </si>
  <si>
    <t>STWD063</t>
  </si>
  <si>
    <t>STWD068</t>
  </si>
  <si>
    <t>STWDP057</t>
  </si>
  <si>
    <t>STWDP058</t>
  </si>
  <si>
    <t>STWDP059</t>
  </si>
  <si>
    <t>STWDP060</t>
  </si>
  <si>
    <t>STWDP061</t>
  </si>
  <si>
    <t>STWDB057</t>
  </si>
  <si>
    <t>STWDB058</t>
  </si>
  <si>
    <t>STWDB059</t>
  </si>
  <si>
    <t>STWDB060</t>
  </si>
  <si>
    <t>STWDB061</t>
  </si>
  <si>
    <t>STWDB062</t>
  </si>
  <si>
    <t>STWDA057</t>
  </si>
  <si>
    <t>STWDA058</t>
  </si>
  <si>
    <t>STWDA059</t>
  </si>
  <si>
    <t>STWDA060</t>
  </si>
  <si>
    <t>STWDA061</t>
  </si>
  <si>
    <t>STWDA062</t>
  </si>
  <si>
    <t>Load received by STWs above size band 5</t>
  </si>
  <si>
    <t>7D.6</t>
  </si>
  <si>
    <t>STWD101</t>
  </si>
  <si>
    <t>STWD102</t>
  </si>
  <si>
    <t>STWD103</t>
  </si>
  <si>
    <t>STWD104</t>
  </si>
  <si>
    <t>STWD105</t>
  </si>
  <si>
    <t>STWD106</t>
  </si>
  <si>
    <t>STWD107</t>
  </si>
  <si>
    <t>STWD108</t>
  </si>
  <si>
    <t>STWDP101</t>
  </si>
  <si>
    <t>STWDP102</t>
  </si>
  <si>
    <t>STWDP103</t>
  </si>
  <si>
    <t>STWDP104</t>
  </si>
  <si>
    <t>STWDP105</t>
  </si>
  <si>
    <t>STWDB101</t>
  </si>
  <si>
    <t>STWDB102</t>
  </si>
  <si>
    <t>STWDB103</t>
  </si>
  <si>
    <t>STWDB104</t>
  </si>
  <si>
    <t>STWDB105</t>
  </si>
  <si>
    <t>STWDB106</t>
  </si>
  <si>
    <t>STWDA101</t>
  </si>
  <si>
    <t>STWDA102</t>
  </si>
  <si>
    <t>STWDA103</t>
  </si>
  <si>
    <t>STWDA104</t>
  </si>
  <si>
    <t>STWDA105</t>
  </si>
  <si>
    <t>STWDA106</t>
  </si>
  <si>
    <t>Total load received</t>
  </si>
  <si>
    <t>7D.7</t>
  </si>
  <si>
    <t>STWD121</t>
  </si>
  <si>
    <t>STWD122</t>
  </si>
  <si>
    <t>STWD123</t>
  </si>
  <si>
    <t>STWD124</t>
  </si>
  <si>
    <t>STWD125</t>
  </si>
  <si>
    <t>STWD126</t>
  </si>
  <si>
    <t>STWD127</t>
  </si>
  <si>
    <t>STWD128</t>
  </si>
  <si>
    <t>STWDP121</t>
  </si>
  <si>
    <t>STWDP122</t>
  </si>
  <si>
    <t>STWDP123</t>
  </si>
  <si>
    <t>STWDP124</t>
  </si>
  <si>
    <t>STWDP125</t>
  </si>
  <si>
    <t>STWDB121</t>
  </si>
  <si>
    <t>STWDB122</t>
  </si>
  <si>
    <t>STWDB123</t>
  </si>
  <si>
    <t>STWDB124</t>
  </si>
  <si>
    <t>STWDB125</t>
  </si>
  <si>
    <t>STWDB126</t>
  </si>
  <si>
    <t>STWDA121</t>
  </si>
  <si>
    <t>STWDA122</t>
  </si>
  <si>
    <t>STWDA123</t>
  </si>
  <si>
    <t>STWDA124</t>
  </si>
  <si>
    <t>STWDA125</t>
  </si>
  <si>
    <t>STWDA126</t>
  </si>
  <si>
    <t xml:space="preserve">Load received from trade effluent customers at treatment works </t>
  </si>
  <si>
    <t>7D.8</t>
  </si>
  <si>
    <t>STWD130</t>
  </si>
  <si>
    <t>Number of sewage treatment works</t>
  </si>
  <si>
    <t>STWs in size band 1</t>
  </si>
  <si>
    <t>7D.9</t>
  </si>
  <si>
    <t>STWC001</t>
  </si>
  <si>
    <t>STWC002</t>
  </si>
  <si>
    <t>STWC003</t>
  </si>
  <si>
    <t>STWC004</t>
  </si>
  <si>
    <t>STWC005</t>
  </si>
  <si>
    <t>STWC006</t>
  </si>
  <si>
    <t>STWC007</t>
  </si>
  <si>
    <t>STWC108</t>
  </si>
  <si>
    <t>STWCP001</t>
  </si>
  <si>
    <t>STWCP002</t>
  </si>
  <si>
    <t>STWCP003</t>
  </si>
  <si>
    <t>STWCP004</t>
  </si>
  <si>
    <t>STWCP005</t>
  </si>
  <si>
    <t>STWCB001</t>
  </si>
  <si>
    <t>STWCB002</t>
  </si>
  <si>
    <t>STWCB003</t>
  </si>
  <si>
    <t>STWCB004</t>
  </si>
  <si>
    <t>STWCB005</t>
  </si>
  <si>
    <t>STWCB006</t>
  </si>
  <si>
    <t>STWCA001</t>
  </si>
  <si>
    <t>STWCA002</t>
  </si>
  <si>
    <t>STWCA003</t>
  </si>
  <si>
    <t>STWCA004</t>
  </si>
  <si>
    <t>STWCA005</t>
  </si>
  <si>
    <t>STWCA006</t>
  </si>
  <si>
    <t>STWs in size band 2</t>
  </si>
  <si>
    <t>7D.10</t>
  </si>
  <si>
    <t>STWC015</t>
  </si>
  <si>
    <t>STWC016</t>
  </si>
  <si>
    <t>STWC017</t>
  </si>
  <si>
    <t>STWC018</t>
  </si>
  <si>
    <t>STWC019</t>
  </si>
  <si>
    <t>STWC020</t>
  </si>
  <si>
    <t>STWC021</t>
  </si>
  <si>
    <t>STWC109</t>
  </si>
  <si>
    <t>STWCP015</t>
  </si>
  <si>
    <t>STWCP016</t>
  </si>
  <si>
    <t>STWCP017</t>
  </si>
  <si>
    <t>STWCP018</t>
  </si>
  <si>
    <t>STWCP019</t>
  </si>
  <si>
    <t>STWCB015</t>
  </si>
  <si>
    <t>STWCB016</t>
  </si>
  <si>
    <t>STWCB017</t>
  </si>
  <si>
    <t>STWCB018</t>
  </si>
  <si>
    <t>STWCB019</t>
  </si>
  <si>
    <t>STWCB020</t>
  </si>
  <si>
    <t>STWCA015</t>
  </si>
  <si>
    <t>STWCA016</t>
  </si>
  <si>
    <t>STWCA017</t>
  </si>
  <si>
    <t>STWCA018</t>
  </si>
  <si>
    <t>STWCA019</t>
  </si>
  <si>
    <t>STWCA020</t>
  </si>
  <si>
    <t>STWs in size band 3</t>
  </si>
  <si>
    <t>7D.11</t>
  </si>
  <si>
    <t>STWC029</t>
  </si>
  <si>
    <t>STWC030</t>
  </si>
  <si>
    <t>STWC031</t>
  </si>
  <si>
    <t>STWC032</t>
  </si>
  <si>
    <t>STWC033</t>
  </si>
  <si>
    <t>STWC034</t>
  </si>
  <si>
    <t>STWC035</t>
  </si>
  <si>
    <t>STWC110</t>
  </si>
  <si>
    <t>STWCP029</t>
  </si>
  <si>
    <t>STWCP030</t>
  </si>
  <si>
    <t>STWCP031</t>
  </si>
  <si>
    <t>STWCP032</t>
  </si>
  <si>
    <t>STWCP033</t>
  </si>
  <si>
    <t>STWCB029</t>
  </si>
  <si>
    <t>STWCB030</t>
  </si>
  <si>
    <t>STWCB031</t>
  </si>
  <si>
    <t>STWCB032</t>
  </si>
  <si>
    <t>STWCB033</t>
  </si>
  <si>
    <t>STWCB034</t>
  </si>
  <si>
    <t>STWCA029</t>
  </si>
  <si>
    <t>STWCA030</t>
  </si>
  <si>
    <t>STWCA031</t>
  </si>
  <si>
    <t>STWCA032</t>
  </si>
  <si>
    <t>STWCA033</t>
  </si>
  <si>
    <t>STWCA034</t>
  </si>
  <si>
    <t>STWs in size band 4</t>
  </si>
  <si>
    <t>7D.12</t>
  </si>
  <si>
    <t>STWC043</t>
  </si>
  <si>
    <t>STWC044</t>
  </si>
  <si>
    <t>STWC045</t>
  </si>
  <si>
    <t>STWC046</t>
  </si>
  <si>
    <t>STWC047</t>
  </si>
  <si>
    <t>STWC048</t>
  </si>
  <si>
    <t>STWC049</t>
  </si>
  <si>
    <t>STWC111</t>
  </si>
  <si>
    <t>STWCP043</t>
  </si>
  <si>
    <t>STWCP044</t>
  </si>
  <si>
    <t>STWCP045</t>
  </si>
  <si>
    <t>STWCP046</t>
  </si>
  <si>
    <t>STWCP047</t>
  </si>
  <si>
    <t>STWCB043</t>
  </si>
  <si>
    <t>STWCB044</t>
  </si>
  <si>
    <t>STWCB045</t>
  </si>
  <si>
    <t>STWCB046</t>
  </si>
  <si>
    <t>STWCB047</t>
  </si>
  <si>
    <t>STWCB048</t>
  </si>
  <si>
    <t>STWCA043</t>
  </si>
  <si>
    <t>STWCA044</t>
  </si>
  <si>
    <t>STWCA045</t>
  </si>
  <si>
    <t>STWCA046</t>
  </si>
  <si>
    <t>STWCA047</t>
  </si>
  <si>
    <t>STWCA048</t>
  </si>
  <si>
    <t>STWs in size band 5</t>
  </si>
  <si>
    <t>7D.13</t>
  </si>
  <si>
    <t>STWC057</t>
  </si>
  <si>
    <t>STWC058</t>
  </si>
  <si>
    <t>STWC059</t>
  </si>
  <si>
    <t>STWC060</t>
  </si>
  <si>
    <t>STWC061</t>
  </si>
  <si>
    <t>STWC062</t>
  </si>
  <si>
    <t>STWC063</t>
  </si>
  <si>
    <t>STWC112</t>
  </si>
  <si>
    <t>STWCP057</t>
  </si>
  <si>
    <t>STWCP058</t>
  </si>
  <si>
    <t>STWCP059</t>
  </si>
  <si>
    <t>STWCP060</t>
  </si>
  <si>
    <t>STWCP061</t>
  </si>
  <si>
    <t>STWCB057</t>
  </si>
  <si>
    <t>STWCB058</t>
  </si>
  <si>
    <t>STWCB059</t>
  </si>
  <si>
    <t>STWCB060</t>
  </si>
  <si>
    <t>STWCB061</t>
  </si>
  <si>
    <t>STWCB062</t>
  </si>
  <si>
    <t>STWCA057</t>
  </si>
  <si>
    <t>STWCA058</t>
  </si>
  <si>
    <t>STWCA059</t>
  </si>
  <si>
    <t>STWCA060</t>
  </si>
  <si>
    <t>STWCA061</t>
  </si>
  <si>
    <t>STWCA062</t>
  </si>
  <si>
    <t>STWs above size band 5</t>
  </si>
  <si>
    <t>7D.14</t>
  </si>
  <si>
    <t>STWC101</t>
  </si>
  <si>
    <t>STWC102</t>
  </si>
  <si>
    <t>STWC103</t>
  </si>
  <si>
    <t>STWC104</t>
  </si>
  <si>
    <t>STWC105</t>
  </si>
  <si>
    <t>STWC106</t>
  </si>
  <si>
    <t>STWC107</t>
  </si>
  <si>
    <t>STWC114</t>
  </si>
  <si>
    <t>STWCP101</t>
  </si>
  <si>
    <t>STWCP102</t>
  </si>
  <si>
    <t>STWCP103</t>
  </si>
  <si>
    <t>STWCP104</t>
  </si>
  <si>
    <t>STWCP105</t>
  </si>
  <si>
    <t>STWCB101</t>
  </si>
  <si>
    <t>STWCB102</t>
  </si>
  <si>
    <t>STWCB103</t>
  </si>
  <si>
    <t>STWCB104</t>
  </si>
  <si>
    <t>STWCB105</t>
  </si>
  <si>
    <t>STWCB106</t>
  </si>
  <si>
    <t>STWCA101</t>
  </si>
  <si>
    <t>STWCA102</t>
  </si>
  <si>
    <t>STWCA103</t>
  </si>
  <si>
    <t>STWCA104</t>
  </si>
  <si>
    <t>STWCA105</t>
  </si>
  <si>
    <t>STWCA106</t>
  </si>
  <si>
    <t>Total number of works</t>
  </si>
  <si>
    <t>7D.15</t>
  </si>
  <si>
    <t>STWC121</t>
  </si>
  <si>
    <t>STWC122</t>
  </si>
  <si>
    <t>STWC123</t>
  </si>
  <si>
    <t>STWC124</t>
  </si>
  <si>
    <t>STWC125</t>
  </si>
  <si>
    <t>STWC126</t>
  </si>
  <si>
    <t>STWC127</t>
  </si>
  <si>
    <t>STWC115</t>
  </si>
  <si>
    <t>STWCP121</t>
  </si>
  <si>
    <t>STWCP122</t>
  </si>
  <si>
    <t>STWCP123</t>
  </si>
  <si>
    <t>STWCP124</t>
  </si>
  <si>
    <t>STWCP125</t>
  </si>
  <si>
    <t>STWCB121</t>
  </si>
  <si>
    <t>STWCB122</t>
  </si>
  <si>
    <t>STWCB123</t>
  </si>
  <si>
    <t>STWCB124</t>
  </si>
  <si>
    <t>STWCB125</t>
  </si>
  <si>
    <t>STWCB126</t>
  </si>
  <si>
    <t>STWCA121</t>
  </si>
  <si>
    <t>STWCA122</t>
  </si>
  <si>
    <t>STWCA123</t>
  </si>
  <si>
    <t>STWCA124</t>
  </si>
  <si>
    <t>STWCA125</t>
  </si>
  <si>
    <t>STWCA126</t>
  </si>
  <si>
    <t>Population equivalent</t>
  </si>
  <si>
    <t>Current population equivalent served by STWs</t>
  </si>
  <si>
    <t>7D.16</t>
  </si>
  <si>
    <t>BN1603</t>
  </si>
  <si>
    <t>Current population equivalent served by filter bed or activated sludge STWs with tightened/new P consents</t>
  </si>
  <si>
    <t>7D.17</t>
  </si>
  <si>
    <t>S4030</t>
  </si>
  <si>
    <t>Current population equivalent served by STWs with tightened/new N consents</t>
  </si>
  <si>
    <t>7D.18</t>
  </si>
  <si>
    <t>S4023</t>
  </si>
  <si>
    <t>Current population equivalent served by STWs with tightened/new sanitary parameter consents</t>
  </si>
  <si>
    <t>7D.19</t>
  </si>
  <si>
    <t>S4024</t>
  </si>
  <si>
    <t>Current population equivalent served by STWs with tightened/new UV consents</t>
  </si>
  <si>
    <t>7D.20</t>
  </si>
  <si>
    <t>S4025</t>
  </si>
  <si>
    <t>Population equivalent treatment capacity enhancement</t>
  </si>
  <si>
    <t>7D.21</t>
  </si>
  <si>
    <t>S4027</t>
  </si>
  <si>
    <t>Current population equivalent served by STW with tightened / new consents for chemicals</t>
  </si>
  <si>
    <t>7D.22</t>
  </si>
  <si>
    <t>S4031</t>
  </si>
  <si>
    <t>Cumulative shortfall in FFT addressed by WINEP / NEP schemes to increase STW capacity </t>
  </si>
  <si>
    <t>l/s</t>
  </si>
  <si>
    <t>7D.23</t>
  </si>
  <si>
    <t>S4032</t>
  </si>
  <si>
    <t>Additional storm tank capacity provided at STWs</t>
  </si>
  <si>
    <t>m3</t>
  </si>
  <si>
    <t>7D.24</t>
  </si>
  <si>
    <t>S4033</t>
  </si>
  <si>
    <t>Additional volume of network storage at CSOs etc to reduce spill frequency  </t>
  </si>
  <si>
    <t>7D.25</t>
  </si>
  <si>
    <t>S4034</t>
  </si>
  <si>
    <t>Wastewater network+ - Energy consumption and other data for the 12 months ended 31st March 2021</t>
  </si>
  <si>
    <t>Total sewerage catchment area</t>
  </si>
  <si>
    <r>
      <t>km</t>
    </r>
    <r>
      <rPr>
        <vertAlign val="superscript"/>
        <sz val="12"/>
        <rFont val="Calibri"/>
        <family val="2"/>
      </rPr>
      <t>2</t>
    </r>
  </si>
  <si>
    <t>7E.1</t>
  </si>
  <si>
    <t>BN1176CA</t>
  </si>
  <si>
    <t>Designated coastal bathing waters</t>
  </si>
  <si>
    <t>7E.2</t>
  </si>
  <si>
    <t>BN1615</t>
  </si>
  <si>
    <t>Number of intermittent discharge sites with event duration monitoring</t>
  </si>
  <si>
    <t>7E.3</t>
  </si>
  <si>
    <t>S4016</t>
  </si>
  <si>
    <t>Number of monitors for flow monitoring at STWs</t>
  </si>
  <si>
    <t>7E.4</t>
  </si>
  <si>
    <t>STWM001</t>
  </si>
  <si>
    <t>Number of odour related complaints</t>
  </si>
  <si>
    <t>7E.5</t>
  </si>
  <si>
    <t>S4017</t>
  </si>
  <si>
    <t>Energy consumption</t>
  </si>
  <si>
    <t>Energy consumption - sewage collection</t>
  </si>
  <si>
    <t>7E.6</t>
  </si>
  <si>
    <t>BM902ECSC</t>
  </si>
  <si>
    <t>Energy consumption - sewage treatment</t>
  </si>
  <si>
    <t>7E.7</t>
  </si>
  <si>
    <t>BM902ECST</t>
  </si>
  <si>
    <t>Energy consumption - wastewater network +</t>
  </si>
  <si>
    <t>7E.8</t>
  </si>
  <si>
    <t>BM902ECNPS</t>
  </si>
  <si>
    <t>Notes - not for publication</t>
  </si>
  <si>
    <t>Total sewage sludge produced, treated by incumbents</t>
  </si>
  <si>
    <t>ttds/ year</t>
  </si>
  <si>
    <t>8A.1</t>
  </si>
  <si>
    <t>BP05613</t>
  </si>
  <si>
    <r>
      <t>Total sewage sludge produced, treated by 3</t>
    </r>
    <r>
      <rPr>
        <vertAlign val="superscript"/>
        <sz val="10"/>
        <rFont val="Calibri"/>
        <family val="2"/>
      </rPr>
      <t>rd</t>
    </r>
    <r>
      <rPr>
        <sz val="10"/>
        <rFont val="Calibri"/>
        <family val="2"/>
      </rPr>
      <t xml:space="preserve"> party sludge service provider</t>
    </r>
  </si>
  <si>
    <t>8A.2</t>
  </si>
  <si>
    <t>MP05614</t>
  </si>
  <si>
    <t xml:space="preserve">Total sewage sludge produced </t>
  </si>
  <si>
    <t>8A.3</t>
  </si>
  <si>
    <t>MP05611</t>
  </si>
  <si>
    <t>Total sewage sludge produced from non-appointed liquid waste treatment</t>
  </si>
  <si>
    <t>8A.4</t>
  </si>
  <si>
    <t>MP05613</t>
  </si>
  <si>
    <t>Percentage of sludge produced and treated at a site of STW and STC co-location</t>
  </si>
  <si>
    <t>8A.5</t>
  </si>
  <si>
    <t>MP05615</t>
  </si>
  <si>
    <t>Total sewage sludge disposed by incumbents</t>
  </si>
  <si>
    <t>8A.6</t>
  </si>
  <si>
    <t>BN1623</t>
  </si>
  <si>
    <r>
      <t>Total sewage sludge disposed by 3</t>
    </r>
    <r>
      <rPr>
        <vertAlign val="superscript"/>
        <sz val="12"/>
        <rFont val="Calibri"/>
        <family val="2"/>
      </rPr>
      <t>rd</t>
    </r>
    <r>
      <rPr>
        <sz val="12"/>
        <rFont val="Calibri"/>
        <family val="2"/>
      </rPr>
      <t xml:space="preserve"> party sludge service provider</t>
    </r>
  </si>
  <si>
    <t>8A.7</t>
  </si>
  <si>
    <t>BN1622</t>
  </si>
  <si>
    <t>Total sewage sludge disposed</t>
  </si>
  <si>
    <t>8A.8</t>
  </si>
  <si>
    <t>BN1621</t>
  </si>
  <si>
    <t>Total measure of intersiting 'work' done by pipeline</t>
  </si>
  <si>
    <t>ttds*km/year</t>
  </si>
  <si>
    <t>8A.9</t>
  </si>
  <si>
    <t>BN1640</t>
  </si>
  <si>
    <t>Total measure of intersiting 'work' done by tanker</t>
  </si>
  <si>
    <t>8A.10</t>
  </si>
  <si>
    <t>BN1641</t>
  </si>
  <si>
    <t>Total measure of intersiting 'work' done by truck</t>
  </si>
  <si>
    <t>8A.11</t>
  </si>
  <si>
    <t>BN1642</t>
  </si>
  <si>
    <t>Total measure of intersiting 'work' done (all forms of transportation)</t>
  </si>
  <si>
    <t>8A.12</t>
  </si>
  <si>
    <t>BN1643</t>
  </si>
  <si>
    <t xml:space="preserve">Total measure of of intersiting 'work' done by tanker (by volume transported) </t>
  </si>
  <si>
    <r>
      <t>m</t>
    </r>
    <r>
      <rPr>
        <vertAlign val="superscript"/>
        <sz val="10"/>
        <rFont val="Calibri"/>
        <family val="2"/>
      </rPr>
      <t>3</t>
    </r>
    <r>
      <rPr>
        <sz val="10"/>
        <rFont val="Calibri"/>
        <family val="2"/>
      </rPr>
      <t>*km/yr</t>
    </r>
  </si>
  <si>
    <t>8A.13</t>
  </si>
  <si>
    <t>BN1644</t>
  </si>
  <si>
    <t>Total measure of 'work' done in sludge disposal operations by pipeline</t>
  </si>
  <si>
    <t>8A.14</t>
  </si>
  <si>
    <t>BN1648</t>
  </si>
  <si>
    <t>Total measure of 'work' done in sludge disposal operations by tanker</t>
  </si>
  <si>
    <t>8A.15</t>
  </si>
  <si>
    <t>BN1645</t>
  </si>
  <si>
    <t>Total measure of 'work' done in sludge disposal operations by truck</t>
  </si>
  <si>
    <t>8A.16</t>
  </si>
  <si>
    <t>BN1646</t>
  </si>
  <si>
    <t>Total measure of 'work' done in sludge disposal operations (all forms of transportation)</t>
  </si>
  <si>
    <t>8A.17</t>
  </si>
  <si>
    <t>BN1647</t>
  </si>
  <si>
    <t>Total measure of 'work' done by tanker in sludge disposal operations (by volume transported)</t>
  </si>
  <si>
    <t>8A.18</t>
  </si>
  <si>
    <t>BN1649</t>
  </si>
  <si>
    <t>Chemical P sludge as % of sludge produced at STWs</t>
  </si>
  <si>
    <t>8A.19</t>
  </si>
  <si>
    <t>MP05616</t>
  </si>
  <si>
    <t>Pipeline</t>
  </si>
  <si>
    <t>Tanker</t>
  </si>
  <si>
    <t>Truck</t>
  </si>
  <si>
    <t>Sludge transport method</t>
  </si>
  <si>
    <t>8B.1</t>
  </si>
  <si>
    <t>WWS1001STPPP</t>
  </si>
  <si>
    <t>WWS1001STPTK</t>
  </si>
  <si>
    <t>WWS1001STPTR</t>
  </si>
  <si>
    <t>WWS1001STPTOT</t>
  </si>
  <si>
    <t>8B.2</t>
  </si>
  <si>
    <t>WWS1002STPPP</t>
  </si>
  <si>
    <t>WWS1002STPTK</t>
  </si>
  <si>
    <t>WWS1002STPTR</t>
  </si>
  <si>
    <t>WWS1002STPTOT</t>
  </si>
  <si>
    <t>Discharge consents</t>
  </si>
  <si>
    <t>8B.3</t>
  </si>
  <si>
    <t>WWS1003STPPP</t>
  </si>
  <si>
    <t>WWS1003STPTK</t>
  </si>
  <si>
    <t>WWS1003STPTR</t>
  </si>
  <si>
    <t>WWS1003STPTOT</t>
  </si>
  <si>
    <t>8B.4</t>
  </si>
  <si>
    <t>WWS1004STPPP</t>
  </si>
  <si>
    <t>WWS1004STPTK</t>
  </si>
  <si>
    <t>WWS1004STPTR</t>
  </si>
  <si>
    <t>WWS1004STPTOT</t>
  </si>
  <si>
    <t>8B.5</t>
  </si>
  <si>
    <t>WWS1005STPPP</t>
  </si>
  <si>
    <t>WWS1005STPTK</t>
  </si>
  <si>
    <t>WWS1005STPTR</t>
  </si>
  <si>
    <t>WWS1005STPTOT</t>
  </si>
  <si>
    <t>8B.6</t>
  </si>
  <si>
    <t>WWS1006STPPP</t>
  </si>
  <si>
    <t>WWS1006STPTK</t>
  </si>
  <si>
    <t>WWS1006STPTR</t>
  </si>
  <si>
    <t>WWS1006STPTOT</t>
  </si>
  <si>
    <t>8B.7</t>
  </si>
  <si>
    <t>WWS1007DISTPPP</t>
  </si>
  <si>
    <t>WWS1007DISTPTK</t>
  </si>
  <si>
    <t>WWS1007DISTPTR</t>
  </si>
  <si>
    <t>WWS1007DISTPTOT</t>
  </si>
  <si>
    <t>8B.8</t>
  </si>
  <si>
    <t>WWS1007INSTPPP</t>
  </si>
  <si>
    <t>WWS1007INSTPTK</t>
  </si>
  <si>
    <t>WWS1007INSTPTR</t>
  </si>
  <si>
    <t>WWS1007INSTPTOT</t>
  </si>
  <si>
    <t>Total functional expenditure</t>
  </si>
  <si>
    <t>8B.9</t>
  </si>
  <si>
    <t>BM816STPPP</t>
  </si>
  <si>
    <t>BM816STPTK</t>
  </si>
  <si>
    <t>BM816STPTR</t>
  </si>
  <si>
    <t>BM816STPTOT</t>
  </si>
  <si>
    <t>8B.10</t>
  </si>
  <si>
    <t>WWS1008STPPP</t>
  </si>
  <si>
    <t>WWS1008STPTK</t>
  </si>
  <si>
    <t>WWS1008STPTR</t>
  </si>
  <si>
    <t>WWS1008STPTOT</t>
  </si>
  <si>
    <t>8B.11</t>
  </si>
  <si>
    <t>WWS1009STPPP</t>
  </si>
  <si>
    <t>WWS1009STPTK</t>
  </si>
  <si>
    <t>WWS1009STPTR</t>
  </si>
  <si>
    <t>WWS1009STPTOT</t>
  </si>
  <si>
    <t>Untreated Sludge</t>
  </si>
  <si>
    <t>Raw Sludge liming</t>
  </si>
  <si>
    <t>Conventional AD</t>
  </si>
  <si>
    <t>Incineration of raw sludge</t>
  </si>
  <si>
    <t>Incineration of digested Sludge</t>
  </si>
  <si>
    <t>Photo-conditioning/ composting</t>
  </si>
  <si>
    <t>Advanced Anaerobic Digestion</t>
  </si>
  <si>
    <t>Sludge treatment type</t>
  </si>
  <si>
    <t>8B.12</t>
  </si>
  <si>
    <t>BM402STUTS</t>
  </si>
  <si>
    <t>BM402STRSL</t>
  </si>
  <si>
    <t>BM402STCAD</t>
  </si>
  <si>
    <t>BM402STIRS</t>
  </si>
  <si>
    <t>BM402STIDS</t>
  </si>
  <si>
    <t>BM402STPCC</t>
  </si>
  <si>
    <t>BM402STAD</t>
  </si>
  <si>
    <t>BM402STSLOT</t>
  </si>
  <si>
    <t>BM402STTOT</t>
  </si>
  <si>
    <t>8B.13</t>
  </si>
  <si>
    <t>BM836STUTS</t>
  </si>
  <si>
    <t>BM836STRSL</t>
  </si>
  <si>
    <t>BM836STCAD</t>
  </si>
  <si>
    <t>BM836STIRS</t>
  </si>
  <si>
    <t>BM836STIDS</t>
  </si>
  <si>
    <t>BM836STPCC</t>
  </si>
  <si>
    <t>BM836STAD</t>
  </si>
  <si>
    <t>BM836STSLOT</t>
  </si>
  <si>
    <t>BM836STTOT</t>
  </si>
  <si>
    <t>8B.14</t>
  </si>
  <si>
    <t>WWS1003STUTS</t>
  </si>
  <si>
    <t>WWS1003STRSL</t>
  </si>
  <si>
    <t>WWS1003STCAD</t>
  </si>
  <si>
    <t>WWS1003STIRS</t>
  </si>
  <si>
    <t>WWS1003STIDS</t>
  </si>
  <si>
    <t>WWS1003STPCC</t>
  </si>
  <si>
    <t>WWS1003STAD</t>
  </si>
  <si>
    <t>WWS1003STSLOT</t>
  </si>
  <si>
    <t>WWS1003STTOT</t>
  </si>
  <si>
    <t>8B.15</t>
  </si>
  <si>
    <t>BM240STUTS</t>
  </si>
  <si>
    <t>BM240STRSL</t>
  </si>
  <si>
    <t>BM240STCAD</t>
  </si>
  <si>
    <t>BM240STIRS</t>
  </si>
  <si>
    <t>BM240STIDS</t>
  </si>
  <si>
    <t>BM240STPCC</t>
  </si>
  <si>
    <t>BM240STAD</t>
  </si>
  <si>
    <t>BM240STSLOT</t>
  </si>
  <si>
    <t>BM240STTOT</t>
  </si>
  <si>
    <t>8B.16</t>
  </si>
  <si>
    <t>WWS1005STUTS</t>
  </si>
  <si>
    <t>WWS1005STRSL</t>
  </si>
  <si>
    <t>WWS1005STCAD</t>
  </si>
  <si>
    <t>WWS1005STIRS</t>
  </si>
  <si>
    <t>WWS1005STIDS</t>
  </si>
  <si>
    <t>WWS1005STPCC</t>
  </si>
  <si>
    <t>WWS1005STAD</t>
  </si>
  <si>
    <t>WWS1005STSLOT</t>
  </si>
  <si>
    <t>WWS1005STTOT</t>
  </si>
  <si>
    <t>8B.17</t>
  </si>
  <si>
    <t>WWS1006STUTS</t>
  </si>
  <si>
    <t>WWS1006STRSL</t>
  </si>
  <si>
    <t>WWS1006STCAD</t>
  </si>
  <si>
    <t>WWS1006STIRS</t>
  </si>
  <si>
    <t>WWS1006STIDS</t>
  </si>
  <si>
    <t>WWS1006STPCC</t>
  </si>
  <si>
    <t>WWS1006STAD</t>
  </si>
  <si>
    <t>WWS1006STSLOT</t>
  </si>
  <si>
    <t>WWS1006STTOT</t>
  </si>
  <si>
    <t>8B.18</t>
  </si>
  <si>
    <t>BM408STUTS</t>
  </si>
  <si>
    <t>BM408STRSL</t>
  </si>
  <si>
    <t>BM408STCAD</t>
  </si>
  <si>
    <t>BM408STIRS</t>
  </si>
  <si>
    <t>BM408STIDS</t>
  </si>
  <si>
    <t>BM408STPCC</t>
  </si>
  <si>
    <t>BM408STAD</t>
  </si>
  <si>
    <t>BM408STSLOT</t>
  </si>
  <si>
    <t>BM408STTOT</t>
  </si>
  <si>
    <t>8B.19</t>
  </si>
  <si>
    <t>BM410STUTS</t>
  </si>
  <si>
    <t>BM410STRSL</t>
  </si>
  <si>
    <t>BM410STCAD</t>
  </si>
  <si>
    <t>BM410STIRS</t>
  </si>
  <si>
    <t>BM410STIDS</t>
  </si>
  <si>
    <t>BM410STPCC</t>
  </si>
  <si>
    <t>BM410STAD</t>
  </si>
  <si>
    <t>BM410STSLOT</t>
  </si>
  <si>
    <t>BM410STTOT</t>
  </si>
  <si>
    <t>8B.20</t>
  </si>
  <si>
    <t>BM816STUTS</t>
  </si>
  <si>
    <t>BM816STRSL</t>
  </si>
  <si>
    <t>BM816STCAD</t>
  </si>
  <si>
    <t>BM816STIRS</t>
  </si>
  <si>
    <t>BM816STIDS</t>
  </si>
  <si>
    <t>BM816STPCC</t>
  </si>
  <si>
    <t>BM816STAD</t>
  </si>
  <si>
    <t>BM816STSLOT</t>
  </si>
  <si>
    <t>BM816STTOT</t>
  </si>
  <si>
    <t>8B.21</t>
  </si>
  <si>
    <t>BM817STUTS</t>
  </si>
  <si>
    <t>BM817STRSL</t>
  </si>
  <si>
    <t>BM817STCAD</t>
  </si>
  <si>
    <t>BM817STIRS</t>
  </si>
  <si>
    <t>BM817STIDS</t>
  </si>
  <si>
    <t>BM817STPCC</t>
  </si>
  <si>
    <t>BM817STAD</t>
  </si>
  <si>
    <t>BM817STSLOT</t>
  </si>
  <si>
    <t>BM817STTOT</t>
  </si>
  <si>
    <t>8B.22</t>
  </si>
  <si>
    <t>BM8390STUTS</t>
  </si>
  <si>
    <t>BM8390STRSL</t>
  </si>
  <si>
    <t>BM8390STCAD</t>
  </si>
  <si>
    <t>BM8390STIRS</t>
  </si>
  <si>
    <t>BM8390STIDS</t>
  </si>
  <si>
    <t>BM8390STPCC</t>
  </si>
  <si>
    <t>BM8390STAD</t>
  </si>
  <si>
    <t>BM8390STSLOT</t>
  </si>
  <si>
    <t>BM8390STTOT</t>
  </si>
  <si>
    <t>landfill, raw</t>
  </si>
  <si>
    <t>landfill, partly treated</t>
  </si>
  <si>
    <t>land restoration/ reclamation</t>
  </si>
  <si>
    <t>sludge recycled to farmland</t>
  </si>
  <si>
    <t>Sludge disposal route</t>
  </si>
  <si>
    <t>8B.23</t>
  </si>
  <si>
    <t>BM402SDLFR</t>
  </si>
  <si>
    <t>BM402SDLFP</t>
  </si>
  <si>
    <t>BM402SDLRR</t>
  </si>
  <si>
    <t>BM402SDRTF</t>
  </si>
  <si>
    <t>BM402SDSOT</t>
  </si>
  <si>
    <t>BM402SDTOT</t>
  </si>
  <si>
    <t>8B.24</t>
  </si>
  <si>
    <t>BM836SDLFR</t>
  </si>
  <si>
    <t>BM836SDLFP</t>
  </si>
  <si>
    <t>BM836SDLRR</t>
  </si>
  <si>
    <t>BM836SDRTF</t>
  </si>
  <si>
    <t>BM836SDSOT</t>
  </si>
  <si>
    <t>BM836SDTOT</t>
  </si>
  <si>
    <t>8B.25</t>
  </si>
  <si>
    <t>WWS1003SDLFR</t>
  </si>
  <si>
    <t>WWS1003SDLFP</t>
  </si>
  <si>
    <t>WWS1003SDLRR</t>
  </si>
  <si>
    <t>WWS1003SDRTF</t>
  </si>
  <si>
    <t>WWS1003SDSOT</t>
  </si>
  <si>
    <t>WWS1003SDTOT</t>
  </si>
  <si>
    <t>8B.26</t>
  </si>
  <si>
    <t>BM240SDLFR</t>
  </si>
  <si>
    <t>BM240SDLFP</t>
  </si>
  <si>
    <t>BM240SDLRR</t>
  </si>
  <si>
    <t>BM240SDRTF</t>
  </si>
  <si>
    <t>BM240SDSOT</t>
  </si>
  <si>
    <t>BM240SDTOT</t>
  </si>
  <si>
    <t>8B.27</t>
  </si>
  <si>
    <t>WWS1005SDLFR</t>
  </si>
  <si>
    <t>WWS1005SDLFP</t>
  </si>
  <si>
    <t>WWS1005SDLRR</t>
  </si>
  <si>
    <t>WWS1005SDRTF</t>
  </si>
  <si>
    <t>WWS1005SDSOT</t>
  </si>
  <si>
    <t>WWS1005SDTOT</t>
  </si>
  <si>
    <t>8B.28</t>
  </si>
  <si>
    <t>WWS1006SDLFR</t>
  </si>
  <si>
    <t>WWS1006SDLFP</t>
  </si>
  <si>
    <t>WWS1006SDLRR</t>
  </si>
  <si>
    <t>WWS1006SDRTF</t>
  </si>
  <si>
    <t>WWS1006SDSOT</t>
  </si>
  <si>
    <t>WWS1006SDTOT</t>
  </si>
  <si>
    <t>8B.29</t>
  </si>
  <si>
    <t>BM408SDLFR</t>
  </si>
  <si>
    <t>BM408SDLFP</t>
  </si>
  <si>
    <t>BM408SDLRR</t>
  </si>
  <si>
    <t>BM408SDRTF</t>
  </si>
  <si>
    <t>BM408SDSOT</t>
  </si>
  <si>
    <t>BM408SDTOT</t>
  </si>
  <si>
    <t>8B.30</t>
  </si>
  <si>
    <t>BM410SDLFR</t>
  </si>
  <si>
    <t>BM410SDLFP</t>
  </si>
  <si>
    <t>BM410SDLRR</t>
  </si>
  <si>
    <t>BM410SDRTF</t>
  </si>
  <si>
    <t>BM410SDSOT</t>
  </si>
  <si>
    <t>BM410SDTOT</t>
  </si>
  <si>
    <t>8B.31</t>
  </si>
  <si>
    <t>BM816SDLFR</t>
  </si>
  <si>
    <t>BM816SDLFP</t>
  </si>
  <si>
    <t>BM816SDLRR</t>
  </si>
  <si>
    <t>BM816SDRTF</t>
  </si>
  <si>
    <t>BM816SDSOT</t>
  </si>
  <si>
    <t>BM816SDTOT</t>
  </si>
  <si>
    <t>8B.32</t>
  </si>
  <si>
    <t>BM817SDLFR</t>
  </si>
  <si>
    <t>BM817SDLFP</t>
  </si>
  <si>
    <t>BM817SDLRR</t>
  </si>
  <si>
    <t>BM817SDRTF</t>
  </si>
  <si>
    <t>BM817SDSOT</t>
  </si>
  <si>
    <t>BM817SDTOT</t>
  </si>
  <si>
    <t>8B.33</t>
  </si>
  <si>
    <t>BM8390SDLFR</t>
  </si>
  <si>
    <t>BM8390SDLFP</t>
  </si>
  <si>
    <t>BM8390SDLRR</t>
  </si>
  <si>
    <t>BM8390SDRTF</t>
  </si>
  <si>
    <t>BM8390SDSOT</t>
  </si>
  <si>
    <t>BM8390SDTOT</t>
  </si>
  <si>
    <t>Electricity</t>
  </si>
  <si>
    <t>Heat</t>
  </si>
  <si>
    <t>Biomethane</t>
  </si>
  <si>
    <t>MWh (0 DPs)</t>
  </si>
  <si>
    <t>£m (3 DPs)</t>
  </si>
  <si>
    <t>Energy</t>
  </si>
  <si>
    <t>Energy consumption - bioresources</t>
  </si>
  <si>
    <t>SE Column Headings</t>
  </si>
  <si>
    <t>8C.1</t>
  </si>
  <si>
    <t>B0002BIOECTOT</t>
  </si>
  <si>
    <t>Energy generated by and used in bioresources control</t>
  </si>
  <si>
    <t>8C.2</t>
  </si>
  <si>
    <t>B0002BIOEGBE</t>
  </si>
  <si>
    <t>B0002BIOEGBH</t>
  </si>
  <si>
    <t>B0002BIOEGBB</t>
  </si>
  <si>
    <t>B0002BIOEGBT</t>
  </si>
  <si>
    <t>B0002BIOEUBE</t>
  </si>
  <si>
    <t>B0002BIOEUBH</t>
  </si>
  <si>
    <t>B0002BIOEUBB</t>
  </si>
  <si>
    <t>B0002BIOEUBT</t>
  </si>
  <si>
    <t>Energy generated by bioresources and used in network plus control</t>
  </si>
  <si>
    <t>8C.3</t>
  </si>
  <si>
    <t>B0002BIOEGNE</t>
  </si>
  <si>
    <t>B0002BIOEGNH</t>
  </si>
  <si>
    <t>B0002BIOEGNB</t>
  </si>
  <si>
    <t>B0002BIOEGNT</t>
  </si>
  <si>
    <t>B0002BIOEUNE</t>
  </si>
  <si>
    <t>B0002BIOEUNH</t>
  </si>
  <si>
    <t>B0002BIOEUNB</t>
  </si>
  <si>
    <t>B0002BIOEUNT</t>
  </si>
  <si>
    <t>Energy generated by bioresources and exported to the grid or third party</t>
  </si>
  <si>
    <t>8C.4</t>
  </si>
  <si>
    <t>B0002BIOEGGTE</t>
  </si>
  <si>
    <t>B0002BIOEGGTH</t>
  </si>
  <si>
    <t>B0002BIOEGGTB</t>
  </si>
  <si>
    <t>B0002BIOEGGTT</t>
  </si>
  <si>
    <t>B0002BIOEUGTE</t>
  </si>
  <si>
    <t>B0002BIOEUGTH</t>
  </si>
  <si>
    <t>B0002BIOEUGTB</t>
  </si>
  <si>
    <t>B0002BIOEUGTT</t>
  </si>
  <si>
    <t>Energy generated by bioresources that is unused</t>
  </si>
  <si>
    <t>8C.5</t>
  </si>
  <si>
    <t>B0002BIOEGUE</t>
  </si>
  <si>
    <t>B0002BIOEGUH</t>
  </si>
  <si>
    <t>B0002BIOEGUB</t>
  </si>
  <si>
    <t>B0002BIOEGUT</t>
  </si>
  <si>
    <t>Energy bought from grid or third party and used in bioresources control</t>
  </si>
  <si>
    <t>8C.6</t>
  </si>
  <si>
    <t>B0002BIOEBGTE</t>
  </si>
  <si>
    <t>B0002BIOEBGTH</t>
  </si>
  <si>
    <t>B0002BIOEBGTB</t>
  </si>
  <si>
    <t>B0002BIOEBGTT</t>
  </si>
  <si>
    <t>B0002BIOEUBGTE</t>
  </si>
  <si>
    <t>B0002BIOEUBGTH</t>
  </si>
  <si>
    <t>B0002BIOEUBGTB</t>
  </si>
  <si>
    <t>B0002BIOEUBGTT</t>
  </si>
  <si>
    <t>Income from renewable energy subsidies</t>
  </si>
  <si>
    <t>Unit</t>
  </si>
  <si>
    <t>Value</t>
  </si>
  <si>
    <t>Income claimed from Renewable Energy Certificates (ROCs)</t>
  </si>
  <si>
    <t>8C.7</t>
  </si>
  <si>
    <t>B0002BIOIROC</t>
  </si>
  <si>
    <t>Income claimed from Renewable Heat Incentives (RHIs)</t>
  </si>
  <si>
    <t>8C.8</t>
  </si>
  <si>
    <t>B0002BIOIRHI</t>
  </si>
  <si>
    <t>Income claimed from [other renewable energy subsidy (1)]</t>
  </si>
  <si>
    <t>8C.9</t>
  </si>
  <si>
    <t>B0002BIOIOTH1</t>
  </si>
  <si>
    <t>Income claimed from [other renewable energy subsidy (2)]</t>
  </si>
  <si>
    <t>8C.10</t>
  </si>
  <si>
    <t>B0002BIOIOTH2</t>
  </si>
  <si>
    <t>Income claimed from [other renewable energy subsidy (3)]</t>
  </si>
  <si>
    <t>8C.11</t>
  </si>
  <si>
    <t>B0002BIOIOTH3</t>
  </si>
  <si>
    <t>Total income claimed from renewable energy subsidies</t>
  </si>
  <si>
    <t>8C.12</t>
  </si>
  <si>
    <t>B0002BIOITOT</t>
  </si>
  <si>
    <t>% of total number of renewable energy subsidies due to expire in the next 2 financial years</t>
  </si>
  <si>
    <t>8C.13</t>
  </si>
  <si>
    <t>B0002BIOIPCTEX</t>
  </si>
  <si>
    <t>This year’s value of renewable energy subsidies due to expire in the next 2 financial years</t>
  </si>
  <si>
    <t>8C.14</t>
  </si>
  <si>
    <t>B0002BIOITOTEX</t>
  </si>
  <si>
    <t>Note: Companies to input specific subsidy 
which is being referenced in lines 8C.8 - 8C.10.</t>
  </si>
  <si>
    <t>Bioresources liquors treated by network plus</t>
  </si>
  <si>
    <t>BOD load of liquor or partially treated liquor returned from bioresources to network plus</t>
  </si>
  <si>
    <t>kg/d</t>
  </si>
  <si>
    <t>8C.15</t>
  </si>
  <si>
    <t>B0002BIOTBOD</t>
  </si>
  <si>
    <t>Ammonia load of liquor or partially treated liquor returned from bioresources to network plus</t>
  </si>
  <si>
    <t>kg Amm-N/d</t>
  </si>
  <si>
    <t>8C.16</t>
  </si>
  <si>
    <t>B0002BIOTAMM</t>
  </si>
  <si>
    <t>Recharge to Bioresources by network plus for costs of handling and treating bioresources liquors</t>
  </si>
  <si>
    <t>8C.17</t>
  </si>
  <si>
    <t>B0002BIOTRCHG</t>
  </si>
  <si>
    <t>By incumbent</t>
  </si>
  <si>
    <t>By 3rd party sludge service providers</t>
  </si>
  <si>
    <t>Sludge treatment process</t>
  </si>
  <si>
    <t>% Sludge - untreated</t>
  </si>
  <si>
    <t>8D.1</t>
  </si>
  <si>
    <t>BN5611INC</t>
  </si>
  <si>
    <t>BN5611TPS</t>
  </si>
  <si>
    <t>% Sludge treatment process - raw sludge liming</t>
  </si>
  <si>
    <t>8D.2</t>
  </si>
  <si>
    <t>BN5612INC</t>
  </si>
  <si>
    <t>BN5612TPS</t>
  </si>
  <si>
    <t>% Sludge treatment process - conventional AD</t>
  </si>
  <si>
    <t>8D.3</t>
  </si>
  <si>
    <t>BN5613INC</t>
  </si>
  <si>
    <t>BN5613TPS</t>
  </si>
  <si>
    <t>% Sludge treatment process - advanced AD</t>
  </si>
  <si>
    <t>8D.4</t>
  </si>
  <si>
    <t>BN5614INC</t>
  </si>
  <si>
    <t>BN5614TPS</t>
  </si>
  <si>
    <t>% Sludge treatment process - incineration of raw sludge</t>
  </si>
  <si>
    <t>8D.5</t>
  </si>
  <si>
    <t>BN5615INC</t>
  </si>
  <si>
    <t>BN5615TPS</t>
  </si>
  <si>
    <t>% Sludge treatment process - other (specify)</t>
  </si>
  <si>
    <t>8D.6</t>
  </si>
  <si>
    <t>BN5618INC</t>
  </si>
  <si>
    <t>BN5618TPS</t>
  </si>
  <si>
    <t>% Sludge treatment process - Total</t>
  </si>
  <si>
    <t>8D.7</t>
  </si>
  <si>
    <t>BN5619INC</t>
  </si>
  <si>
    <t>BN5619TPS</t>
  </si>
  <si>
    <t>(Un-incinerated) sludge disposal and recycling route</t>
  </si>
  <si>
    <t>% Sludge disposal route - landfill, raw</t>
  </si>
  <si>
    <t>8D.8</t>
  </si>
  <si>
    <t>BN5620INC</t>
  </si>
  <si>
    <t>BN5620TPS</t>
  </si>
  <si>
    <t>% Sludge disposal route - landfill, partly treated</t>
  </si>
  <si>
    <t>8D.9</t>
  </si>
  <si>
    <t>BN5621INC</t>
  </si>
  <si>
    <t>BN5621TPS</t>
  </si>
  <si>
    <t>% Sludge disposal route - land restoration/ reclamation</t>
  </si>
  <si>
    <t>8D.10</t>
  </si>
  <si>
    <t>BN5622INC</t>
  </si>
  <si>
    <t>BN5622TPS</t>
  </si>
  <si>
    <t>% Sludge disposal route - sludge recycled to farmland</t>
  </si>
  <si>
    <t>8D.11</t>
  </si>
  <si>
    <t>BN5623INC</t>
  </si>
  <si>
    <t>BN5623TPS</t>
  </si>
  <si>
    <t>% Sludge disposal route - other (specify)</t>
  </si>
  <si>
    <t>8D.12</t>
  </si>
  <si>
    <t>BN5624INC</t>
  </si>
  <si>
    <t>BN5624TPS</t>
  </si>
  <si>
    <t>% Sludge disposal route - Total</t>
  </si>
  <si>
    <t>8D.13</t>
  </si>
  <si>
    <t>BN5625INC</t>
  </si>
  <si>
    <t>BN5625TPS</t>
  </si>
  <si>
    <t>Allowed</t>
  </si>
  <si>
    <t>Allowed innovation competition fund price control revenue</t>
  </si>
  <si>
    <t>9A.1</t>
  </si>
  <si>
    <t>B0001INVAR</t>
  </si>
  <si>
    <t>Revenue collected for the purposes of the innovation competition</t>
  </si>
  <si>
    <t xml:space="preserve">Price control revenue collected from customers </t>
  </si>
  <si>
    <t>9A.2</t>
  </si>
  <si>
    <t>B0001INVPR</t>
  </si>
  <si>
    <t>Non-price control revenue (e.g. royalties)</t>
  </si>
  <si>
    <t>9A.3</t>
  </si>
  <si>
    <t>B0001INVNPR</t>
  </si>
  <si>
    <t>Revenue collected from customers and transferred into the innovation competition fund</t>
  </si>
  <si>
    <t>9A.4</t>
  </si>
  <si>
    <t>B0001INVRC</t>
  </si>
  <si>
    <t>Bids accepted and awarded funding for innovation competition</t>
  </si>
  <si>
    <t xml:space="preserve">Forecast expenditure on innovation projects funded through the innovation competition </t>
  </si>
  <si>
    <t>Actual expenditure on innovation projects funded through the innovation competition in year</t>
  </si>
  <si>
    <t xml:space="preserve">Difference between actual and forecast expenditure </t>
  </si>
  <si>
    <t>Cumulative spend on innovation projects</t>
  </si>
  <si>
    <t>Allowed future expenditure on innovation projects funded through the innovation competition</t>
  </si>
  <si>
    <t>Expenditure on innovation projects funded by shareholders</t>
  </si>
  <si>
    <t>Innovation project 1</t>
  </si>
  <si>
    <t>9A.5</t>
  </si>
  <si>
    <t>B0001INVIP1BIDS</t>
  </si>
  <si>
    <t>B0001INVIP1FEXP</t>
  </si>
  <si>
    <t>B0001INVIP1AEXP</t>
  </si>
  <si>
    <t>B0001INVIP1DIFF</t>
  </si>
  <si>
    <t>B0001INVIP1CUMX</t>
  </si>
  <si>
    <t>B0001INVIP1ALEXP</t>
  </si>
  <si>
    <t>B0001INVIP1EXPS</t>
  </si>
  <si>
    <t>Innovation project 2</t>
  </si>
  <si>
    <t>9A.6</t>
  </si>
  <si>
    <t>B0001INVIP2BIDS</t>
  </si>
  <si>
    <t>B0001INVIP2FEXP</t>
  </si>
  <si>
    <t>B0001INVIP2AEXP</t>
  </si>
  <si>
    <t>B0001INVIP2DIFF</t>
  </si>
  <si>
    <t>B0001INVIP2CUMX</t>
  </si>
  <si>
    <t>B0001INVIP2ALEXP</t>
  </si>
  <si>
    <t>B0001INVIP2EXPS</t>
  </si>
  <si>
    <t>Innovation project 3</t>
  </si>
  <si>
    <t>9A.7</t>
  </si>
  <si>
    <t>B0001INVIP3BIDS</t>
  </si>
  <si>
    <t>B0001INVIP3FEXP</t>
  </si>
  <si>
    <t>B0001INVIP3AEXP</t>
  </si>
  <si>
    <t>B0001INVIP3DIFF</t>
  </si>
  <si>
    <t>B0001INVIP3CUMX</t>
  </si>
  <si>
    <t>B0001INVIP3ALEXP</t>
  </si>
  <si>
    <t>B0001INVIP3EXPS</t>
  </si>
  <si>
    <t>Innovation project 4</t>
  </si>
  <si>
    <t>9A.8</t>
  </si>
  <si>
    <t>B0001INVIP4BIDS</t>
  </si>
  <si>
    <t>B0001INVIP4FEXP</t>
  </si>
  <si>
    <t>B0001INVIP4AEXP</t>
  </si>
  <si>
    <t>B0001INVIP4DIFF</t>
  </si>
  <si>
    <t>B0001INVIP4CUMX</t>
  </si>
  <si>
    <t>B0001INVIP4ALEXP</t>
  </si>
  <si>
    <t>B0001INVIP4EXPS</t>
  </si>
  <si>
    <t>Innovation project 5</t>
  </si>
  <si>
    <t>9A.9</t>
  </si>
  <si>
    <t>B0001INVIP5BIDS</t>
  </si>
  <si>
    <t>B0001INVIP5FEXP</t>
  </si>
  <si>
    <t>B0001INVIP5AEXP</t>
  </si>
  <si>
    <t>B0001INVIP5DIFF</t>
  </si>
  <si>
    <t>B0001INVIP5CUMX</t>
  </si>
  <si>
    <t>B0001INVIP5ALEXP</t>
  </si>
  <si>
    <t>B0001INVIP5EXPS</t>
  </si>
  <si>
    <t>Innovation project 6</t>
  </si>
  <si>
    <t>9A.10</t>
  </si>
  <si>
    <t>B0001INVIP6BIDS</t>
  </si>
  <si>
    <t>B0001INVIP6FEXP</t>
  </si>
  <si>
    <t>B0001INVIP6AEXP</t>
  </si>
  <si>
    <t>B0001INVIP6DIFF</t>
  </si>
  <si>
    <t>B0001INVIP6CUMX</t>
  </si>
  <si>
    <t>B0001INVIP6ALEXP</t>
  </si>
  <si>
    <t>B0001INVIP6EXPS</t>
  </si>
  <si>
    <t>Innovation project 7</t>
  </si>
  <si>
    <t>9A.11</t>
  </si>
  <si>
    <t>B0001INVIP7BIDS</t>
  </si>
  <si>
    <t>B0001INVIP7FEXP</t>
  </si>
  <si>
    <t>B0001INVIP7AEXP</t>
  </si>
  <si>
    <t>B0001INVIP7DIFF</t>
  </si>
  <si>
    <t>B0001INVIP7CUMX</t>
  </si>
  <si>
    <t>B0001INVIP7ALEXP</t>
  </si>
  <si>
    <t>B0001INVIP7EXPS</t>
  </si>
  <si>
    <t>Innovation project 8</t>
  </si>
  <si>
    <t>9A.12</t>
  </si>
  <si>
    <t>B0001INVIP8BIDS</t>
  </si>
  <si>
    <t>B0001INVIP8FEXP</t>
  </si>
  <si>
    <t>B0001INVIP8AEXP</t>
  </si>
  <si>
    <t>B0001INVIP8DIFF</t>
  </si>
  <si>
    <t>B0001INVIP8CUMX</t>
  </si>
  <si>
    <t>B0001INVIP8ALEXP</t>
  </si>
  <si>
    <t>B0001INVIP8EXPS</t>
  </si>
  <si>
    <t>Innovation project 9</t>
  </si>
  <si>
    <t>9A.13</t>
  </si>
  <si>
    <t>B0001INVIP9BIDS</t>
  </si>
  <si>
    <t>B0001INVIP9FEXP</t>
  </si>
  <si>
    <t>B0001INVIP9AEXP</t>
  </si>
  <si>
    <t>B0001INVIP9DIFF</t>
  </si>
  <si>
    <t>B0001INVIP9CUMX</t>
  </si>
  <si>
    <t>B0001INVIP9ALEXP</t>
  </si>
  <si>
    <t>B0001INVIP9EXPS</t>
  </si>
  <si>
    <t>Innovation project 10</t>
  </si>
  <si>
    <t>9A.14</t>
  </si>
  <si>
    <t>B0001INVIP10BIDS</t>
  </si>
  <si>
    <t>B0001INVIP10FEXP</t>
  </si>
  <si>
    <t>B0001INVIP10AEXP</t>
  </si>
  <si>
    <t>B0001INVIP10DIFF</t>
  </si>
  <si>
    <t>B0001INVIP10CUMX</t>
  </si>
  <si>
    <t>B0001INVIP10ALEXP</t>
  </si>
  <si>
    <t>B0001INVIP10EXPS</t>
  </si>
  <si>
    <t>Innovation project 11</t>
  </si>
  <si>
    <t>9A.15</t>
  </si>
  <si>
    <t>B0001INVIP11BIDS</t>
  </si>
  <si>
    <t>B0001INVIP11FEXP</t>
  </si>
  <si>
    <t>B0001INVIP11AEXP</t>
  </si>
  <si>
    <t>B0001INVIP11DIFF</t>
  </si>
  <si>
    <t>B0001INVIP11CUMX</t>
  </si>
  <si>
    <t>B0001INVIP11ALEXP</t>
  </si>
  <si>
    <t>B0001INVIP11EXPS</t>
  </si>
  <si>
    <t>Innovation project 12</t>
  </si>
  <si>
    <t>9A.16</t>
  </si>
  <si>
    <t>B0001INVIP12BIDS</t>
  </si>
  <si>
    <t>B0001INVIP12FEXP</t>
  </si>
  <si>
    <t>B0001INVIP12AEXP</t>
  </si>
  <si>
    <t>B0001INVIP12DIFF</t>
  </si>
  <si>
    <t>B0001INVIP12CUMX</t>
  </si>
  <si>
    <t>B0001INVIP12ALEXP</t>
  </si>
  <si>
    <t>B0001INVIP12EXPS</t>
  </si>
  <si>
    <t>Innovation project 13</t>
  </si>
  <si>
    <t>9A.17</t>
  </si>
  <si>
    <t>B0001INVIP13BIDS</t>
  </si>
  <si>
    <t>B0001INVIP13FEXP</t>
  </si>
  <si>
    <t>B0001INVIP13AEXP</t>
  </si>
  <si>
    <t>B0001INVIP13DIFF</t>
  </si>
  <si>
    <t>B0001INVIP13CUMX</t>
  </si>
  <si>
    <t>B0001INVIP13ALEXP</t>
  </si>
  <si>
    <t>B0001INVIP13EXPS</t>
  </si>
  <si>
    <t>Innovation project 14</t>
  </si>
  <si>
    <t>9A.18</t>
  </si>
  <si>
    <t>B0001INVIP14BIDS</t>
  </si>
  <si>
    <t>B0001INVIP14FEXP</t>
  </si>
  <si>
    <t>B0001INVIP14AEXP</t>
  </si>
  <si>
    <t>B0001INVIP14DIFF</t>
  </si>
  <si>
    <t>B0001INVIP14CUMX</t>
  </si>
  <si>
    <t>B0001INVIP14ALEXP</t>
  </si>
  <si>
    <t>B0001INVIP14EXPS</t>
  </si>
  <si>
    <t>Innovation project 15</t>
  </si>
  <si>
    <t>9A.19</t>
  </si>
  <si>
    <t>B0001INVIP15BIDS</t>
  </si>
  <si>
    <t>B0001INVIP15FEXP</t>
  </si>
  <si>
    <t>B0001INVIP15AEXP</t>
  </si>
  <si>
    <t>B0001INVIP15DIFF</t>
  </si>
  <si>
    <t>B0001INVIP15CUMX</t>
  </si>
  <si>
    <t>B0001INVIP15ALEXP</t>
  </si>
  <si>
    <t>B0001INVIP15EXPS</t>
  </si>
  <si>
    <t>9A.20</t>
  </si>
  <si>
    <t>B0001INVTOTBIDS</t>
  </si>
  <si>
    <t>B0001INVTOTFEXP</t>
  </si>
  <si>
    <t>B0001INVT0TAEXP</t>
  </si>
  <si>
    <t>B0001INVTOTDIFF</t>
  </si>
  <si>
    <t>B0001INVTOTCUMX</t>
  </si>
  <si>
    <t>B0001INVTOTALEXP</t>
  </si>
  <si>
    <t>B0001INVTOTEXPS</t>
  </si>
  <si>
    <t>Administration</t>
  </si>
  <si>
    <t xml:space="preserve">Value </t>
  </si>
  <si>
    <t>Administration charge for innovation partner</t>
  </si>
  <si>
    <t>9A.21</t>
  </si>
  <si>
    <t>B0001INVACIP</t>
  </si>
  <si>
    <t>Prior year</t>
  </si>
  <si>
    <t>Turnover</t>
  </si>
  <si>
    <t>Unmeasured  - household</t>
  </si>
  <si>
    <t>S1.1</t>
  </si>
  <si>
    <t>B0509CYUHW</t>
  </si>
  <si>
    <t>B0509CYUHWW</t>
  </si>
  <si>
    <t>B0509CYUHT</t>
  </si>
  <si>
    <t>B0509PYUHW</t>
  </si>
  <si>
    <t>B0509PYUHWW</t>
  </si>
  <si>
    <t>B0509PYUHT</t>
  </si>
  <si>
    <t>Unmeasured  - non-household</t>
  </si>
  <si>
    <t>S1.2</t>
  </si>
  <si>
    <t>B0509CYUBW</t>
  </si>
  <si>
    <t>B0509CYUBWW</t>
  </si>
  <si>
    <t>B0509CYUBT</t>
  </si>
  <si>
    <t>B0509PYUBW</t>
  </si>
  <si>
    <t>B0509PYUBWW</t>
  </si>
  <si>
    <t>B0509PYUBT</t>
  </si>
  <si>
    <t>Measured - household</t>
  </si>
  <si>
    <t>S1.3</t>
  </si>
  <si>
    <t>B0509CYMHW</t>
  </si>
  <si>
    <t>B0509CYMHWW</t>
  </si>
  <si>
    <t>B0509CYMHT</t>
  </si>
  <si>
    <t>B0509PYMHW</t>
  </si>
  <si>
    <t>B0509PYMHWW</t>
  </si>
  <si>
    <t>B0509PYMHT</t>
  </si>
  <si>
    <t>Measured - non-household</t>
  </si>
  <si>
    <t>S1.4</t>
  </si>
  <si>
    <t>B0509CYMBW</t>
  </si>
  <si>
    <t>B0509CYMBWW</t>
  </si>
  <si>
    <t>B0509CYMBT</t>
  </si>
  <si>
    <t>B0509PYMBW</t>
  </si>
  <si>
    <t>B0509PYMBWW</t>
  </si>
  <si>
    <t>B0509PYMBT</t>
  </si>
  <si>
    <t>S1.5</t>
  </si>
  <si>
    <t>B0509CYOW</t>
  </si>
  <si>
    <t>B0509CYOWW</t>
  </si>
  <si>
    <t>B0509CYOT</t>
  </si>
  <si>
    <t>B0509PYOW</t>
  </si>
  <si>
    <t>B0509PYOWW</t>
  </si>
  <si>
    <t>B0509PYOT</t>
  </si>
  <si>
    <t>Total turnover</t>
  </si>
  <si>
    <t>S1.6</t>
  </si>
  <si>
    <t>B0509CYWTT</t>
  </si>
  <si>
    <t>B0509CYWWTT</t>
  </si>
  <si>
    <t>B0509CYTT</t>
  </si>
  <si>
    <t>B0509PYWTT</t>
  </si>
  <si>
    <t>B0509PYWWTT</t>
  </si>
  <si>
    <t>B0509PYTT</t>
  </si>
  <si>
    <t>Retail operating costs</t>
  </si>
  <si>
    <t>S1.7</t>
  </si>
  <si>
    <t>B0509CYCSW</t>
  </si>
  <si>
    <t>B0509CYCSWW</t>
  </si>
  <si>
    <t>B0509CYCST</t>
  </si>
  <si>
    <t>B0509PYCSW</t>
  </si>
  <si>
    <t>B0509PYCSWW</t>
  </si>
  <si>
    <t>B0509PYCST</t>
  </si>
  <si>
    <t>S1.8</t>
  </si>
  <si>
    <t>B0509CYDDW</t>
  </si>
  <si>
    <t>B0509CYDDWW</t>
  </si>
  <si>
    <t>B0509CYDDT</t>
  </si>
  <si>
    <t>B0509PYDDW</t>
  </si>
  <si>
    <t>B0509PYDDWW</t>
  </si>
  <si>
    <t>B0509PYDDT</t>
  </si>
  <si>
    <t>Other operating costs</t>
  </si>
  <si>
    <t>S1.9</t>
  </si>
  <si>
    <t>B0509CYROCW</t>
  </si>
  <si>
    <t>B0509CYROCWW</t>
  </si>
  <si>
    <t>B0509CYROCT</t>
  </si>
  <si>
    <t>B0509PYROCW</t>
  </si>
  <si>
    <t>B0509PYROCWW</t>
  </si>
  <si>
    <t>B0509PYROCT</t>
  </si>
  <si>
    <t>Wholesale operating costs</t>
  </si>
  <si>
    <t>S1.10</t>
  </si>
  <si>
    <t>B0509CYPW</t>
  </si>
  <si>
    <t>B0509CYPWW</t>
  </si>
  <si>
    <t>B0509CYPT</t>
  </si>
  <si>
    <t>B0509PYPW</t>
  </si>
  <si>
    <t>B0509PYPWW</t>
  </si>
  <si>
    <t>B0509PYPT</t>
  </si>
  <si>
    <t>Service charges/ discharge consents</t>
  </si>
  <si>
    <t>S1.11</t>
  </si>
  <si>
    <t>B0509CYSCW</t>
  </si>
  <si>
    <t>B0509CYSCWW</t>
  </si>
  <si>
    <t>B0509CYSCT</t>
  </si>
  <si>
    <t>B0509PYSCW</t>
  </si>
  <si>
    <t>B0509PYSCWW</t>
  </si>
  <si>
    <t>B0509PYSCT</t>
  </si>
  <si>
    <t>S1.12</t>
  </si>
  <si>
    <t>B0509CYBDW</t>
  </si>
  <si>
    <t>B0509CYBDWW</t>
  </si>
  <si>
    <t>B0509CYBDT</t>
  </si>
  <si>
    <t>B0509PYBDW</t>
  </si>
  <si>
    <t>B0509PYBDWW</t>
  </si>
  <si>
    <t>B0509PYBDT</t>
  </si>
  <si>
    <t>S1.13</t>
  </si>
  <si>
    <t>B0509CYWOCW</t>
  </si>
  <si>
    <t>B0509CYWOCWW</t>
  </si>
  <si>
    <t>B0509CYWOCT</t>
  </si>
  <si>
    <t>B0509PYWOCW</t>
  </si>
  <si>
    <t>B0509PYWOCWW</t>
  </si>
  <si>
    <t>B0509PYWOCT</t>
  </si>
  <si>
    <t>Local authority rates</t>
  </si>
  <si>
    <t>S1.14</t>
  </si>
  <si>
    <t>B0509CYLARW</t>
  </si>
  <si>
    <t>B0509CYLARWW</t>
  </si>
  <si>
    <t>B0509CYLART</t>
  </si>
  <si>
    <t>B0509PYLARW</t>
  </si>
  <si>
    <t>B0509PYLARWW</t>
  </si>
  <si>
    <t>B0509PYLART</t>
  </si>
  <si>
    <t>Total operating costs</t>
  </si>
  <si>
    <t>S1.15</t>
  </si>
  <si>
    <t>B0509CYWTC</t>
  </si>
  <si>
    <t>B0509CYWWTC</t>
  </si>
  <si>
    <t>B0509CYTC</t>
  </si>
  <si>
    <t>B0509PYWTC</t>
  </si>
  <si>
    <t>B0509PYWWTC</t>
  </si>
  <si>
    <t>B0509PYTC</t>
  </si>
  <si>
    <t>Depreciation - retail</t>
  </si>
  <si>
    <t>S1.16</t>
  </si>
  <si>
    <t>B0509CDRPW</t>
  </si>
  <si>
    <t>B0509CYDRWW</t>
  </si>
  <si>
    <t>B0509CYDRT</t>
  </si>
  <si>
    <t>B0509PYDRW</t>
  </si>
  <si>
    <t>B0509PYDRWW</t>
  </si>
  <si>
    <t>B0509PYDRT</t>
  </si>
  <si>
    <t>Depreciation - wholesale</t>
  </si>
  <si>
    <t>S1.17</t>
  </si>
  <si>
    <t>B0509CYDWW</t>
  </si>
  <si>
    <t>B0509CYDWWW</t>
  </si>
  <si>
    <t>B0509CYDWT</t>
  </si>
  <si>
    <t>B0509PYDWW</t>
  </si>
  <si>
    <t>B0509PYDWWW</t>
  </si>
  <si>
    <t>B0509PYDWT</t>
  </si>
  <si>
    <t>Total Depreciation</t>
  </si>
  <si>
    <t>S1.18</t>
  </si>
  <si>
    <t>B0509CYWTD</t>
  </si>
  <si>
    <t>B0509CYWWTD</t>
  </si>
  <si>
    <t>B0509CYTD</t>
  </si>
  <si>
    <t>B0509PYWTD</t>
  </si>
  <si>
    <t>B0509PYWWTD</t>
  </si>
  <si>
    <t>B0509PYTD</t>
  </si>
  <si>
    <t>Total operating profit</t>
  </si>
  <si>
    <t>S1.19</t>
  </si>
  <si>
    <t>B0509CYWTOT</t>
  </si>
  <si>
    <t>B0509CYWWTOT</t>
  </si>
  <si>
    <t>B0509CYTOT</t>
  </si>
  <si>
    <t>B0509PYWTOT</t>
  </si>
  <si>
    <t>B0509PYWWTOT</t>
  </si>
  <si>
    <t>B0509PYTOT</t>
  </si>
  <si>
    <t>Nr. of household properties connected</t>
  </si>
  <si>
    <t>Nr. of non-household properties connected</t>
  </si>
  <si>
    <t>Annual site volumes - households</t>
  </si>
  <si>
    <t>Annual site volumes - non-households</t>
  </si>
  <si>
    <t>Household per capita consumption
(excluding supply pipe leakage)</t>
  </si>
  <si>
    <t>Annual leakage</t>
  </si>
  <si>
    <t>Site</t>
  </si>
  <si>
    <t>S2.1</t>
  </si>
  <si>
    <t>SCSTE001</t>
  </si>
  <si>
    <t>SCNOHH01</t>
  </si>
  <si>
    <t>SCNONH01</t>
  </si>
  <si>
    <t>SCCOHHW01</t>
  </si>
  <si>
    <t>SCCOHHWW01</t>
  </si>
  <si>
    <t>SCCONHW01</t>
  </si>
  <si>
    <t>SCCONHWW01</t>
  </si>
  <si>
    <t>SCCOUM01</t>
  </si>
  <si>
    <t>SCCOM01</t>
  </si>
  <si>
    <t>SCCOAL01</t>
  </si>
  <si>
    <t>S2.2</t>
  </si>
  <si>
    <t>SCSTE002</t>
  </si>
  <si>
    <t>SCNOHH02</t>
  </si>
  <si>
    <t>SCNONH02</t>
  </si>
  <si>
    <t>SCCOHHW02</t>
  </si>
  <si>
    <t>SCCOHHWW02</t>
  </si>
  <si>
    <t>SCCONHW02</t>
  </si>
  <si>
    <t>SCCONHWW02</t>
  </si>
  <si>
    <t>SCCOUM02</t>
  </si>
  <si>
    <t>SCCOM02</t>
  </si>
  <si>
    <t>SCCOAL02</t>
  </si>
  <si>
    <t>S2.3</t>
  </si>
  <si>
    <t>SCSTE003</t>
  </si>
  <si>
    <t>SCNOHH03</t>
  </si>
  <si>
    <t>SCNONH03</t>
  </si>
  <si>
    <t>SCCOHHW03</t>
  </si>
  <si>
    <t>SCCOHHWW03</t>
  </si>
  <si>
    <t>SCCONHW03</t>
  </si>
  <si>
    <t>SCCONHWW03</t>
  </si>
  <si>
    <t>SCCOUM03</t>
  </si>
  <si>
    <t>SCCOM03</t>
  </si>
  <si>
    <t>SCCOAL03</t>
  </si>
  <si>
    <t>S2.4</t>
  </si>
  <si>
    <t>SCSTE004</t>
  </si>
  <si>
    <t>SCNOHH04</t>
  </si>
  <si>
    <t>SCNONH04</t>
  </si>
  <si>
    <t>SCCOHHW04</t>
  </si>
  <si>
    <t>SCCOHHWW04</t>
  </si>
  <si>
    <t>SCCONHW04</t>
  </si>
  <si>
    <t>SCCONHWW04</t>
  </si>
  <si>
    <t>SCCOUM04</t>
  </si>
  <si>
    <t>SCCOM04</t>
  </si>
  <si>
    <t>SCCOAL04</t>
  </si>
  <si>
    <t>S2.5</t>
  </si>
  <si>
    <t>SCSTE005</t>
  </si>
  <si>
    <t>SCNOHH05</t>
  </si>
  <si>
    <t>SCNONH05</t>
  </si>
  <si>
    <t>SCCOHHW05</t>
  </si>
  <si>
    <t>SCCOHHWW05</t>
  </si>
  <si>
    <t>SCCONHW05</t>
  </si>
  <si>
    <t>SCCONHWW05</t>
  </si>
  <si>
    <t>SCCOUM05</t>
  </si>
  <si>
    <t>SCCOM05</t>
  </si>
  <si>
    <t>SCCOAL05</t>
  </si>
  <si>
    <t>S2.6</t>
  </si>
  <si>
    <t>SCSTE006</t>
  </si>
  <si>
    <t>SCNOHH06</t>
  </si>
  <si>
    <t>SCNONH06</t>
  </si>
  <si>
    <t>SCCOHHW06</t>
  </si>
  <si>
    <t>SCCOHHWW06</t>
  </si>
  <si>
    <t>SCCONHW06</t>
  </si>
  <si>
    <t>SCCONHWW06</t>
  </si>
  <si>
    <t>SCCOUM06</t>
  </si>
  <si>
    <t>SCCOM06</t>
  </si>
  <si>
    <t>SCCOAL06</t>
  </si>
  <si>
    <t>S2.7</t>
  </si>
  <si>
    <t>SCSTE007</t>
  </si>
  <si>
    <t>SCNOHH07</t>
  </si>
  <si>
    <t>SCNONH07</t>
  </si>
  <si>
    <t>SCCOHHW07</t>
  </si>
  <si>
    <t>SCCOHHWW07</t>
  </si>
  <si>
    <t>SCCONHW07</t>
  </si>
  <si>
    <t>SCCONHWW07</t>
  </si>
  <si>
    <t>SCCOUM07</t>
  </si>
  <si>
    <t>SCCOM07</t>
  </si>
  <si>
    <t>SCCOAL07</t>
  </si>
  <si>
    <t>S2.8</t>
  </si>
  <si>
    <t>SCSTE008</t>
  </si>
  <si>
    <t>SCNOHH08</t>
  </si>
  <si>
    <t>SCNONH08</t>
  </si>
  <si>
    <t>SCCOHHW08</t>
  </si>
  <si>
    <t>SCCOHHWW08</t>
  </si>
  <si>
    <t>SCCONHW08</t>
  </si>
  <si>
    <t>SCCONHWW08</t>
  </si>
  <si>
    <t>SCCOUM08</t>
  </si>
  <si>
    <t>SCCOM08</t>
  </si>
  <si>
    <t>SCCOAL08</t>
  </si>
  <si>
    <t>S2.9</t>
  </si>
  <si>
    <t>SCSTE009</t>
  </si>
  <si>
    <t>SCNOHH09</t>
  </si>
  <si>
    <t>SCNONH09</t>
  </si>
  <si>
    <t>SCCOHHW09</t>
  </si>
  <si>
    <t>SCCOHHWW09</t>
  </si>
  <si>
    <t>SCCONHW09</t>
  </si>
  <si>
    <t>SCCONHWW09</t>
  </si>
  <si>
    <t>SCCOUM09</t>
  </si>
  <si>
    <t>SCCOM09</t>
  </si>
  <si>
    <t>SCCOAL09</t>
  </si>
  <si>
    <t>S2.10</t>
  </si>
  <si>
    <t>SCSTE010</t>
  </si>
  <si>
    <t>SCNOHH10</t>
  </si>
  <si>
    <t>SCNONH10</t>
  </si>
  <si>
    <t>SCCOHHW10</t>
  </si>
  <si>
    <t>SCCOHHWW10</t>
  </si>
  <si>
    <t>SCCONHW10</t>
  </si>
  <si>
    <t>SCCONHWW10</t>
  </si>
  <si>
    <t>SCCOUM10</t>
  </si>
  <si>
    <t>SCCOM10</t>
  </si>
  <si>
    <t>SCCOAL10</t>
  </si>
  <si>
    <t>S2.11</t>
  </si>
  <si>
    <t>SCSTE011</t>
  </si>
  <si>
    <t>SCNOHH11</t>
  </si>
  <si>
    <t>SCNONH11</t>
  </si>
  <si>
    <t>SCCOHHW11</t>
  </si>
  <si>
    <t>SCCOHHWW11</t>
  </si>
  <si>
    <t>SCCONHW11</t>
  </si>
  <si>
    <t>SCCONHWW11</t>
  </si>
  <si>
    <t>SCCOUM11</t>
  </si>
  <si>
    <t>SCCOM11</t>
  </si>
  <si>
    <t>SCCOAL11</t>
  </si>
  <si>
    <t>S2.12</t>
  </si>
  <si>
    <t>SCSTE012</t>
  </si>
  <si>
    <t>SCNOHH12</t>
  </si>
  <si>
    <t>SCNONH12</t>
  </si>
  <si>
    <t>SCCOHHW12</t>
  </si>
  <si>
    <t>SCCOHHWW12</t>
  </si>
  <si>
    <t>SCCONHW12</t>
  </si>
  <si>
    <t>SCCONHWW12</t>
  </si>
  <si>
    <t>SCCOUM12</t>
  </si>
  <si>
    <t>SCCOM12</t>
  </si>
  <si>
    <t>SCCOAL12</t>
  </si>
  <si>
    <t>S2.13</t>
  </si>
  <si>
    <t>SCSTE013</t>
  </si>
  <si>
    <t>SCNOHH13</t>
  </si>
  <si>
    <t>SCNONH13</t>
  </si>
  <si>
    <t>SCCOHHW13</t>
  </si>
  <si>
    <t>SCCOHHWW13</t>
  </si>
  <si>
    <t>SCCONHW13</t>
  </si>
  <si>
    <t>SCCONHWW13</t>
  </si>
  <si>
    <t>SCCOUM13</t>
  </si>
  <si>
    <t>SCCOM13</t>
  </si>
  <si>
    <t>SCCOAL13</t>
  </si>
  <si>
    <t>S2.14</t>
  </si>
  <si>
    <t>SCSTE014</t>
  </si>
  <si>
    <t>SCNOHH14</t>
  </si>
  <si>
    <t>SCNONH14</t>
  </si>
  <si>
    <t>SCCOHHW14</t>
  </si>
  <si>
    <t>SCCOHHWW14</t>
  </si>
  <si>
    <t>SCCONHW14</t>
  </si>
  <si>
    <t>SCCONHWW14</t>
  </si>
  <si>
    <t>SCCOUM14</t>
  </si>
  <si>
    <t>SCCOM14</t>
  </si>
  <si>
    <t>SCCOAL14</t>
  </si>
  <si>
    <t>S2.15</t>
  </si>
  <si>
    <t>SCSTE015</t>
  </si>
  <si>
    <t>SCNOHH15</t>
  </si>
  <si>
    <t>SCNONH15</t>
  </si>
  <si>
    <t>SCCOHHW15</t>
  </si>
  <si>
    <t>SCCOHHWW15</t>
  </si>
  <si>
    <t>SCCONHW15</t>
  </si>
  <si>
    <t>SCCONHWW15</t>
  </si>
  <si>
    <t>SCCOUM15</t>
  </si>
  <si>
    <t>SCCOM15</t>
  </si>
  <si>
    <t>SCCOAL15</t>
  </si>
  <si>
    <t>S2.16</t>
  </si>
  <si>
    <t>SCSTE016</t>
  </si>
  <si>
    <t>SCNOHH16</t>
  </si>
  <si>
    <t>SCNONH16</t>
  </si>
  <si>
    <t>SCCOHHW16</t>
  </si>
  <si>
    <t>SCCOHHWW16</t>
  </si>
  <si>
    <t>SCCONHW16</t>
  </si>
  <si>
    <t>SCCONHWW16</t>
  </si>
  <si>
    <t>SCCOUM16</t>
  </si>
  <si>
    <t>SCCOM16</t>
  </si>
  <si>
    <t>SCCOAL16</t>
  </si>
  <si>
    <t>S2.17</t>
  </si>
  <si>
    <t>SCSTE017</t>
  </si>
  <si>
    <t>SCNOHH17</t>
  </si>
  <si>
    <t>SCNONH17</t>
  </si>
  <si>
    <t>SCCOHHW17</t>
  </si>
  <si>
    <t>SCCOHHWW17</t>
  </si>
  <si>
    <t>SCCONHW17</t>
  </si>
  <si>
    <t>SCCONHWW17</t>
  </si>
  <si>
    <t>SCCOUM17</t>
  </si>
  <si>
    <t>SCCOM17</t>
  </si>
  <si>
    <t>SCCOAL17</t>
  </si>
  <si>
    <t>S2.18</t>
  </si>
  <si>
    <t>SCSTE018</t>
  </si>
  <si>
    <t>SCNOHH18</t>
  </si>
  <si>
    <t>SCNONH18</t>
  </si>
  <si>
    <t>SCCOHHW18</t>
  </si>
  <si>
    <t>SCCOHHWW18</t>
  </si>
  <si>
    <t>SCCONHW18</t>
  </si>
  <si>
    <t>SCCONHWW18</t>
  </si>
  <si>
    <t>SCCOUM18</t>
  </si>
  <si>
    <t>SCCOM18</t>
  </si>
  <si>
    <t>SCCOAL18</t>
  </si>
  <si>
    <t>S2.19</t>
  </si>
  <si>
    <t>SCSTE019</t>
  </si>
  <si>
    <t>SCNOHH19</t>
  </si>
  <si>
    <t>SCNONH19</t>
  </si>
  <si>
    <t>SCCOHHW19</t>
  </si>
  <si>
    <t>SCCOHHWW19</t>
  </si>
  <si>
    <t>SCCONHW19</t>
  </si>
  <si>
    <t>SCCONHWW19</t>
  </si>
  <si>
    <t>SCCOUM19</t>
  </si>
  <si>
    <t>SCCOM19</t>
  </si>
  <si>
    <t>SCCOAL19</t>
  </si>
  <si>
    <t>S2.20</t>
  </si>
  <si>
    <t>SCSTE020</t>
  </si>
  <si>
    <t>SCNOHH20</t>
  </si>
  <si>
    <t>SCNONH20</t>
  </si>
  <si>
    <t>SCCOHHW20</t>
  </si>
  <si>
    <t>SCCOHHWW20</t>
  </si>
  <si>
    <t>SCCONHW20</t>
  </si>
  <si>
    <t>SCCONHWW20</t>
  </si>
  <si>
    <t>SCCOUM20</t>
  </si>
  <si>
    <t>SCCOM20</t>
  </si>
  <si>
    <t>SCCOAL20</t>
  </si>
  <si>
    <t>S2.21</t>
  </si>
  <si>
    <t>SCSTE021</t>
  </si>
  <si>
    <t>SCNOHH21</t>
  </si>
  <si>
    <t>SCNONH21</t>
  </si>
  <si>
    <t>SCCOHHW21</t>
  </si>
  <si>
    <t>SCCOHHWW21</t>
  </si>
  <si>
    <t>SCCONHW21</t>
  </si>
  <si>
    <t>SCCONHWW21</t>
  </si>
  <si>
    <t>SCCOUM21</t>
  </si>
  <si>
    <t>SCCOM21</t>
  </si>
  <si>
    <t>SCCOAL21</t>
  </si>
  <si>
    <t>S2.22</t>
  </si>
  <si>
    <t>SCSTE022</t>
  </si>
  <si>
    <t>SCNOHH22</t>
  </si>
  <si>
    <t>SCNONH22</t>
  </si>
  <si>
    <t>SCCOHHW22</t>
  </si>
  <si>
    <t>SCCOHHWW22</t>
  </si>
  <si>
    <t>SCCONHW22</t>
  </si>
  <si>
    <t>SCCONHWW22</t>
  </si>
  <si>
    <t>SCCOUM22</t>
  </si>
  <si>
    <t>SCCOM22</t>
  </si>
  <si>
    <t>SCCOAL22</t>
  </si>
  <si>
    <t>S2.23</t>
  </si>
  <si>
    <t>SCSTE023</t>
  </si>
  <si>
    <t>SCNOHH23</t>
  </si>
  <si>
    <t>SCNONH23</t>
  </si>
  <si>
    <t>SCCOHHW23</t>
  </si>
  <si>
    <t>SCCOHHWW23</t>
  </si>
  <si>
    <t>SCCONHW23</t>
  </si>
  <si>
    <t>SCCONHWW23</t>
  </si>
  <si>
    <t>SCCOUM23</t>
  </si>
  <si>
    <t>SCCOM23</t>
  </si>
  <si>
    <t>SCCOAL23</t>
  </si>
  <si>
    <t>S2.24</t>
  </si>
  <si>
    <t>SCSTE024</t>
  </si>
  <si>
    <t>SCNOHH24</t>
  </si>
  <si>
    <t>SCNONH24</t>
  </si>
  <si>
    <t>SCCOHHW24</t>
  </si>
  <si>
    <t>SCCOHHWW24</t>
  </si>
  <si>
    <t>SCCONHW24</t>
  </si>
  <si>
    <t>SCCONHWW24</t>
  </si>
  <si>
    <t>SCCOUM24</t>
  </si>
  <si>
    <t>SCCOM24</t>
  </si>
  <si>
    <t>SCCOAL24</t>
  </si>
  <si>
    <t>S2.25</t>
  </si>
  <si>
    <t>SCSTE025</t>
  </si>
  <si>
    <t>SCNOHH25</t>
  </si>
  <si>
    <t>SCNONH25</t>
  </si>
  <si>
    <t>SCCOHHW25</t>
  </si>
  <si>
    <t>SCCOHHWW25</t>
  </si>
  <si>
    <t>SCCONHW25</t>
  </si>
  <si>
    <t>SCCONHWW25</t>
  </si>
  <si>
    <t>SCCOUM25</t>
  </si>
  <si>
    <t>SCCOM25</t>
  </si>
  <si>
    <t>SCCOAL25</t>
  </si>
  <si>
    <t>S2.26</t>
  </si>
  <si>
    <t>SCSTE026</t>
  </si>
  <si>
    <t>SCNOHH26</t>
  </si>
  <si>
    <t>SCNONH26</t>
  </si>
  <si>
    <t>SCCOHHW26</t>
  </si>
  <si>
    <t>SCCOHHWW26</t>
  </si>
  <si>
    <t>SCCONHW26</t>
  </si>
  <si>
    <t>SCCONHWW26</t>
  </si>
  <si>
    <t>SCCOUM26</t>
  </si>
  <si>
    <t>SCCOM26</t>
  </si>
  <si>
    <t>SCCOAL26</t>
  </si>
  <si>
    <t>S2.27</t>
  </si>
  <si>
    <t>SCSTE027</t>
  </si>
  <si>
    <t>SCNOHH27</t>
  </si>
  <si>
    <t>SCNONH27</t>
  </si>
  <si>
    <t>SCCOHHW27</t>
  </si>
  <si>
    <t>SCCOHHWW27</t>
  </si>
  <si>
    <t>SCCONHW27</t>
  </si>
  <si>
    <t>SCCONHWW27</t>
  </si>
  <si>
    <t>SCCOUM27</t>
  </si>
  <si>
    <t>SCCOM27</t>
  </si>
  <si>
    <t>SCCOAL27</t>
  </si>
  <si>
    <t>S2.28</t>
  </si>
  <si>
    <t>SCSTE028</t>
  </si>
  <si>
    <t>SCNOHH28</t>
  </si>
  <si>
    <t>SCNONH28</t>
  </si>
  <si>
    <t>SCCOHHW28</t>
  </si>
  <si>
    <t>SCCOHHWW28</t>
  </si>
  <si>
    <t>SCCONHW28</t>
  </si>
  <si>
    <t>SCCONHWW28</t>
  </si>
  <si>
    <t>SCCOUM28</t>
  </si>
  <si>
    <t>SCCOM28</t>
  </si>
  <si>
    <t>SCCOAL28</t>
  </si>
  <si>
    <t>S2.29</t>
  </si>
  <si>
    <t>SCSTE029</t>
  </si>
  <si>
    <t>SCNOHH29</t>
  </si>
  <si>
    <t>SCNONH29</t>
  </si>
  <si>
    <t>SCCOHHW29</t>
  </si>
  <si>
    <t>SCCOHHWW29</t>
  </si>
  <si>
    <t>SCCONHW29</t>
  </si>
  <si>
    <t>SCCONHWW29</t>
  </si>
  <si>
    <t>SCCOUM29</t>
  </si>
  <si>
    <t>SCCOM29</t>
  </si>
  <si>
    <t>SCCOAL29</t>
  </si>
  <si>
    <t>S2.30</t>
  </si>
  <si>
    <t>SCSTE030</t>
  </si>
  <si>
    <t>SCNOHH30</t>
  </si>
  <si>
    <t>SCNONH30</t>
  </si>
  <si>
    <t>SCCOHHW30</t>
  </si>
  <si>
    <t>SCCOHHWW30</t>
  </si>
  <si>
    <t>SCCONHW30</t>
  </si>
  <si>
    <t>SCCONHWW30</t>
  </si>
  <si>
    <t>SCCOUM30</t>
  </si>
  <si>
    <t>SCCOM30</t>
  </si>
  <si>
    <t>SCCOAL30</t>
  </si>
  <si>
    <t>S2.31</t>
  </si>
  <si>
    <t>SCSTE031</t>
  </si>
  <si>
    <t>SCNOHH31</t>
  </si>
  <si>
    <t>SCNONH31</t>
  </si>
  <si>
    <t>SCCOHHW31</t>
  </si>
  <si>
    <t>SCCOHHWW31</t>
  </si>
  <si>
    <t>SCCONHW31</t>
  </si>
  <si>
    <t>SCCONHWW31</t>
  </si>
  <si>
    <t>SCCOUM31</t>
  </si>
  <si>
    <t>SCCOM31</t>
  </si>
  <si>
    <t>SCCOAL31</t>
  </si>
  <si>
    <t>S2.32</t>
  </si>
  <si>
    <t>SCSTE032</t>
  </si>
  <si>
    <t>SCNOHH32</t>
  </si>
  <si>
    <t>SCNONH32</t>
  </si>
  <si>
    <t>SCCOHHW32</t>
  </si>
  <si>
    <t>SCCOHHWW32</t>
  </si>
  <si>
    <t>SCCONHW32</t>
  </si>
  <si>
    <t>SCCONHWW32</t>
  </si>
  <si>
    <t>SCCOUM32</t>
  </si>
  <si>
    <t>SCCOM32</t>
  </si>
  <si>
    <t>SCCOAL32</t>
  </si>
  <si>
    <t>S2.33</t>
  </si>
  <si>
    <t>SCSTE033</t>
  </si>
  <si>
    <t>SCNOHH33</t>
  </si>
  <si>
    <t>SCNONH33</t>
  </si>
  <si>
    <t>SCCOHHW33</t>
  </si>
  <si>
    <t>SCCOHHWW33</t>
  </si>
  <si>
    <t>SCCONHW33</t>
  </si>
  <si>
    <t>SCCONHWW33</t>
  </si>
  <si>
    <t>SCCOUM33</t>
  </si>
  <si>
    <t>SCCOM33</t>
  </si>
  <si>
    <t>SCCOAL33</t>
  </si>
  <si>
    <t>S2.34</t>
  </si>
  <si>
    <t>SCSTE034</t>
  </si>
  <si>
    <t>SCNOHH34</t>
  </si>
  <si>
    <t>SCNONH34</t>
  </si>
  <si>
    <t>SCCOHHW34</t>
  </si>
  <si>
    <t>SCCOHHWW34</t>
  </si>
  <si>
    <t>SCCONHW34</t>
  </si>
  <si>
    <t>SCCONHWW34</t>
  </si>
  <si>
    <t>SCCOUM34</t>
  </si>
  <si>
    <t>SCCOM34</t>
  </si>
  <si>
    <t>SCCOAL34</t>
  </si>
  <si>
    <t>S2.35</t>
  </si>
  <si>
    <t>SCSTE035</t>
  </si>
  <si>
    <t>SCNOHH35</t>
  </si>
  <si>
    <t>SCNONH35</t>
  </si>
  <si>
    <t>SCCOHHW35</t>
  </si>
  <si>
    <t>SCCOHHWW35</t>
  </si>
  <si>
    <t>SCCONHW35</t>
  </si>
  <si>
    <t>SCCONHWW35</t>
  </si>
  <si>
    <t>SCCOUM35</t>
  </si>
  <si>
    <t>SCCOM35</t>
  </si>
  <si>
    <t>SCCOAL35</t>
  </si>
  <si>
    <t>S2.36</t>
  </si>
  <si>
    <t>SCSTE036</t>
  </si>
  <si>
    <t>SCNOHH36</t>
  </si>
  <si>
    <t>SCNONH36</t>
  </si>
  <si>
    <t>SCCOHHW36</t>
  </si>
  <si>
    <t>SCCOHHWW36</t>
  </si>
  <si>
    <t>SCCONHW36</t>
  </si>
  <si>
    <t>SCCONHWW36</t>
  </si>
  <si>
    <t>SCCOUM36</t>
  </si>
  <si>
    <t>SCCOM36</t>
  </si>
  <si>
    <t>SCCOAL36</t>
  </si>
  <si>
    <t>S2.37</t>
  </si>
  <si>
    <t>SCSTE037</t>
  </si>
  <si>
    <t>SCNOHH37</t>
  </si>
  <si>
    <t>SCNONH37</t>
  </si>
  <si>
    <t>SCCOHHW37</t>
  </si>
  <si>
    <t>SCCOHHWW37</t>
  </si>
  <si>
    <t>SCCONHW37</t>
  </si>
  <si>
    <t>SCCONHWW37</t>
  </si>
  <si>
    <t>SCCOUM37</t>
  </si>
  <si>
    <t>SCCOM37</t>
  </si>
  <si>
    <t>SCCOAL37</t>
  </si>
  <si>
    <t>S2.38</t>
  </si>
  <si>
    <t>SCSTE038</t>
  </si>
  <si>
    <t>SCNOHH38</t>
  </si>
  <si>
    <t>SCNONH38</t>
  </si>
  <si>
    <t>SCCOHHW38</t>
  </si>
  <si>
    <t>SCCOHHWW38</t>
  </si>
  <si>
    <t>SCCONHW38</t>
  </si>
  <si>
    <t>SCCONHWW38</t>
  </si>
  <si>
    <t>SCCOUM38</t>
  </si>
  <si>
    <t>SCCOM38</t>
  </si>
  <si>
    <t>SCCOAL38</t>
  </si>
  <si>
    <t>S2.39</t>
  </si>
  <si>
    <t>SCSTE039</t>
  </si>
  <si>
    <t>SCNOHH39</t>
  </si>
  <si>
    <t>SCNONH39</t>
  </si>
  <si>
    <t>SCCOHHW39</t>
  </si>
  <si>
    <t>SCCOHHWW39</t>
  </si>
  <si>
    <t>SCCONHW39</t>
  </si>
  <si>
    <t>SCCONHWW39</t>
  </si>
  <si>
    <t>SCCOUM39</t>
  </si>
  <si>
    <t>SCCOM39</t>
  </si>
  <si>
    <t>SCCOAL39</t>
  </si>
  <si>
    <t>S2.40</t>
  </si>
  <si>
    <t>SCSTE040</t>
  </si>
  <si>
    <t>SCNOHH40</t>
  </si>
  <si>
    <t>SCNONH40</t>
  </si>
  <si>
    <t>SCCOHHW40</t>
  </si>
  <si>
    <t>SCCOHHWW40</t>
  </si>
  <si>
    <t>SCCONHW40</t>
  </si>
  <si>
    <t>SCCONHWW40</t>
  </si>
  <si>
    <t>SCCOUM40</t>
  </si>
  <si>
    <t>SCCOM40</t>
  </si>
  <si>
    <t>SCCOAL40</t>
  </si>
  <si>
    <t>S2.41</t>
  </si>
  <si>
    <t>SCSTE041</t>
  </si>
  <si>
    <t>SCNOHH41</t>
  </si>
  <si>
    <t>SCNONH41</t>
  </si>
  <si>
    <t>SCCOHHW41</t>
  </si>
  <si>
    <t>SCCOHHWW41</t>
  </si>
  <si>
    <t>SCCONHW41</t>
  </si>
  <si>
    <t>SCCONHWW41</t>
  </si>
  <si>
    <t>SCCOUM41</t>
  </si>
  <si>
    <t>SCCOM41</t>
  </si>
  <si>
    <t>SCCOAL41</t>
  </si>
  <si>
    <t>S2.42</t>
  </si>
  <si>
    <t>SCSTE042</t>
  </si>
  <si>
    <t>SCNOHH42</t>
  </si>
  <si>
    <t>SCNONH42</t>
  </si>
  <si>
    <t>SCCOHHW42</t>
  </si>
  <si>
    <t>SCCOHHWW42</t>
  </si>
  <si>
    <t>SCCONHW42</t>
  </si>
  <si>
    <t>SCCONHWW42</t>
  </si>
  <si>
    <t>SCCOUM42</t>
  </si>
  <si>
    <t>SCCOM42</t>
  </si>
  <si>
    <t>SCCOAL42</t>
  </si>
  <si>
    <t>S2.43</t>
  </si>
  <si>
    <t>SCSTE043</t>
  </si>
  <si>
    <t>SCNOHH43</t>
  </si>
  <si>
    <t>SCNONH43</t>
  </si>
  <si>
    <t>SCCOHHW43</t>
  </si>
  <si>
    <t>SCCOHHWW43</t>
  </si>
  <si>
    <t>SCCONHW43</t>
  </si>
  <si>
    <t>SCCONHWW43</t>
  </si>
  <si>
    <t>SCCOUM43</t>
  </si>
  <si>
    <t>SCCOM43</t>
  </si>
  <si>
    <t>SCCOAL43</t>
  </si>
  <si>
    <t>S2.44</t>
  </si>
  <si>
    <t>SCSTE044</t>
  </si>
  <si>
    <t>SCNOHH44</t>
  </si>
  <si>
    <t>SCNONH44</t>
  </si>
  <si>
    <t>SCCOHHW44</t>
  </si>
  <si>
    <t>SCCOHHWW44</t>
  </si>
  <si>
    <t>SCCONHW44</t>
  </si>
  <si>
    <t>SCCONHWW44</t>
  </si>
  <si>
    <t>SCCOUM44</t>
  </si>
  <si>
    <t>SCCOM44</t>
  </si>
  <si>
    <t>SCCOAL44</t>
  </si>
  <si>
    <t>S2.45</t>
  </si>
  <si>
    <t>SCSTE045</t>
  </si>
  <si>
    <t>SCNOHH45</t>
  </si>
  <si>
    <t>SCNONH45</t>
  </si>
  <si>
    <t>SCCOHHW45</t>
  </si>
  <si>
    <t>SCCOHHWW45</t>
  </si>
  <si>
    <t>SCCONHW45</t>
  </si>
  <si>
    <t>SCCONHWW45</t>
  </si>
  <si>
    <t>SCCOUM45</t>
  </si>
  <si>
    <t>SCCOM45</t>
  </si>
  <si>
    <t>SCCOAL45</t>
  </si>
  <si>
    <t>S2.46</t>
  </si>
  <si>
    <t>SCSTE046</t>
  </si>
  <si>
    <t>SCNOHH46</t>
  </si>
  <si>
    <t>SCNONH46</t>
  </si>
  <si>
    <t>SCCOHHW46</t>
  </si>
  <si>
    <t>SCCOHHWW46</t>
  </si>
  <si>
    <t>SCCONHW46</t>
  </si>
  <si>
    <t>SCCONHWW46</t>
  </si>
  <si>
    <t>SCCOUM46</t>
  </si>
  <si>
    <t>SCCOM46</t>
  </si>
  <si>
    <t>SCCOAL46</t>
  </si>
  <si>
    <t>S2.47</t>
  </si>
  <si>
    <t>SCSTE047</t>
  </si>
  <si>
    <t>SCNOHH47</t>
  </si>
  <si>
    <t>SCNONH47</t>
  </si>
  <si>
    <t>SCCOHHW47</t>
  </si>
  <si>
    <t>SCCOHHWW47</t>
  </si>
  <si>
    <t>SCCONHW47</t>
  </si>
  <si>
    <t>SCCONHWW47</t>
  </si>
  <si>
    <t>SCCOUM47</t>
  </si>
  <si>
    <t>SCCOM47</t>
  </si>
  <si>
    <t>SCCOAL47</t>
  </si>
  <si>
    <t>S2.48</t>
  </si>
  <si>
    <t>SCSTE048</t>
  </si>
  <si>
    <t>SCNOHH48</t>
  </si>
  <si>
    <t>SCNONH48</t>
  </si>
  <si>
    <t>SCCOHHW48</t>
  </si>
  <si>
    <t>SCCOHHWW48</t>
  </si>
  <si>
    <t>SCCONHW48</t>
  </si>
  <si>
    <t>SCCONHWW48</t>
  </si>
  <si>
    <t>SCCOUM48</t>
  </si>
  <si>
    <t>SCCOM48</t>
  </si>
  <si>
    <t>SCCOAL48</t>
  </si>
  <si>
    <t>S2.49</t>
  </si>
  <si>
    <t>SCSTE049</t>
  </si>
  <si>
    <t>SCNOHH49</t>
  </si>
  <si>
    <t>SCNONH49</t>
  </si>
  <si>
    <t>SCCOHHW49</t>
  </si>
  <si>
    <t>SCCOHHWW49</t>
  </si>
  <si>
    <t>SCCONHW49</t>
  </si>
  <si>
    <t>SCCONHWW49</t>
  </si>
  <si>
    <t>SCCOUM49</t>
  </si>
  <si>
    <t>SCCOM49</t>
  </si>
  <si>
    <t>SCCOAL49</t>
  </si>
  <si>
    <t>S2.50</t>
  </si>
  <si>
    <t>SCSTE050</t>
  </si>
  <si>
    <t>SCNOHH50</t>
  </si>
  <si>
    <t>SCNONH50</t>
  </si>
  <si>
    <t>SCCOHHW50</t>
  </si>
  <si>
    <t>SCCOHHWW50</t>
  </si>
  <si>
    <t>SCCONHW50</t>
  </si>
  <si>
    <t>SCCONHWW50</t>
  </si>
  <si>
    <t>SCCOUM50</t>
  </si>
  <si>
    <t>SCCOM50</t>
  </si>
  <si>
    <t>SCCOAL50</t>
  </si>
  <si>
    <t>S2.51</t>
  </si>
  <si>
    <t>SCSTE051</t>
  </si>
  <si>
    <t>SCNOHH51</t>
  </si>
  <si>
    <t>SCNONH51</t>
  </si>
  <si>
    <t>SCCOHHW51</t>
  </si>
  <si>
    <t>SCCOHHWW51</t>
  </si>
  <si>
    <t>SCCONHW51</t>
  </si>
  <si>
    <t>SCCONHWW51</t>
  </si>
  <si>
    <t>SCCOUM51</t>
  </si>
  <si>
    <t>SCCOM51</t>
  </si>
  <si>
    <t>SCCOAL51</t>
  </si>
  <si>
    <t>S2.52</t>
  </si>
  <si>
    <t>SCSTE052</t>
  </si>
  <si>
    <t>SCNOHH52</t>
  </si>
  <si>
    <t>SCNONH52</t>
  </si>
  <si>
    <t>SCCOHHW52</t>
  </si>
  <si>
    <t>SCCOHHWW52</t>
  </si>
  <si>
    <t>SCCONHW52</t>
  </si>
  <si>
    <t>SCCONHWW52</t>
  </si>
  <si>
    <t>SCCOUM52</t>
  </si>
  <si>
    <t>SCCOM52</t>
  </si>
  <si>
    <t>SCCOAL52</t>
  </si>
  <si>
    <t>S2.53</t>
  </si>
  <si>
    <t>SCSTE053</t>
  </si>
  <si>
    <t>SCNOHH53</t>
  </si>
  <si>
    <t>SCNONH53</t>
  </si>
  <si>
    <t>SCCOHHW53</t>
  </si>
  <si>
    <t>SCCOHHWW53</t>
  </si>
  <si>
    <t>SCCONHW53</t>
  </si>
  <si>
    <t>SCCONHWW53</t>
  </si>
  <si>
    <t>SCCOUM53</t>
  </si>
  <si>
    <t>SCCOM53</t>
  </si>
  <si>
    <t>SCCOAL53</t>
  </si>
  <si>
    <t>S2.54</t>
  </si>
  <si>
    <t>SCSTE054</t>
  </si>
  <si>
    <t>SCNOHH54</t>
  </si>
  <si>
    <t>SCNONH54</t>
  </si>
  <si>
    <t>SCCOHHW54</t>
  </si>
  <si>
    <t>SCCOHHWW54</t>
  </si>
  <si>
    <t>SCCONHW54</t>
  </si>
  <si>
    <t>SCCONHWW54</t>
  </si>
  <si>
    <t>SCCOUM54</t>
  </si>
  <si>
    <t>SCCOM54</t>
  </si>
  <si>
    <t>SCCOAL54</t>
  </si>
  <si>
    <t>S2.55</t>
  </si>
  <si>
    <t>SCSTE055</t>
  </si>
  <si>
    <t>SCNOHH55</t>
  </si>
  <si>
    <t>SCNONH55</t>
  </si>
  <si>
    <t>SCCOHHW55</t>
  </si>
  <si>
    <t>SCCOHHWW55</t>
  </si>
  <si>
    <t>SCCONHW55</t>
  </si>
  <si>
    <t>SCCONHWW55</t>
  </si>
  <si>
    <t>SCCOUM55</t>
  </si>
  <si>
    <t>SCCOM55</t>
  </si>
  <si>
    <t>SCCOAL55</t>
  </si>
  <si>
    <t>S2.56</t>
  </si>
  <si>
    <t>SCSTE056</t>
  </si>
  <si>
    <t>SCNOHH56</t>
  </si>
  <si>
    <t>SCNONH56</t>
  </si>
  <si>
    <t>SCCOHHW56</t>
  </si>
  <si>
    <t>SCCOHHWW56</t>
  </si>
  <si>
    <t>SCCONHW56</t>
  </si>
  <si>
    <t>SCCONHWW56</t>
  </si>
  <si>
    <t>SCCOUM56</t>
  </si>
  <si>
    <t>SCCOM56</t>
  </si>
  <si>
    <t>SCCOAL56</t>
  </si>
  <si>
    <t>S2.57</t>
  </si>
  <si>
    <t>SCSTE057</t>
  </si>
  <si>
    <t>SCNOHH57</t>
  </si>
  <si>
    <t>SCNONH57</t>
  </si>
  <si>
    <t>SCCOHHW57</t>
  </si>
  <si>
    <t>SCCOHHWW57</t>
  </si>
  <si>
    <t>SCCONHW57</t>
  </si>
  <si>
    <t>SCCONHWW57</t>
  </si>
  <si>
    <t>SCCOUM57</t>
  </si>
  <si>
    <t>SCCOM57</t>
  </si>
  <si>
    <t>SCCOAL57</t>
  </si>
  <si>
    <t>S2.58</t>
  </si>
  <si>
    <t>SCSTE058</t>
  </si>
  <si>
    <t>SCNOHH58</t>
  </si>
  <si>
    <t>SCNONH58</t>
  </si>
  <si>
    <t>SCCOHHW58</t>
  </si>
  <si>
    <t>SCCOHHWW58</t>
  </si>
  <si>
    <t>SCCONHW58</t>
  </si>
  <si>
    <t>SCCONHWW58</t>
  </si>
  <si>
    <t>SCCOUM58</t>
  </si>
  <si>
    <t>SCCOM58</t>
  </si>
  <si>
    <t>SCCOAL58</t>
  </si>
  <si>
    <t>S2.59</t>
  </si>
  <si>
    <t>SCSTE059</t>
  </si>
  <si>
    <t>SCNOHH59</t>
  </si>
  <si>
    <t>SCNONH59</t>
  </si>
  <si>
    <t>SCCOHHW59</t>
  </si>
  <si>
    <t>SCCOHHWW59</t>
  </si>
  <si>
    <t>SCCONHW59</t>
  </si>
  <si>
    <t>SCCONHWW59</t>
  </si>
  <si>
    <t>SCCOUM59</t>
  </si>
  <si>
    <t>SCCOM59</t>
  </si>
  <si>
    <t>SCCOAL59</t>
  </si>
  <si>
    <t>S2.60</t>
  </si>
  <si>
    <t>SCSTE060</t>
  </si>
  <si>
    <t>SCNOHH60</t>
  </si>
  <si>
    <t>SCNONH60</t>
  </si>
  <si>
    <t>SCCOHHW60</t>
  </si>
  <si>
    <t>SCCOHHWW60</t>
  </si>
  <si>
    <t>SCCONHW60</t>
  </si>
  <si>
    <t>SCCONHWW60</t>
  </si>
  <si>
    <t>SCCOUM60</t>
  </si>
  <si>
    <t>SCCOM60</t>
  </si>
  <si>
    <t>SCCOAL60</t>
  </si>
  <si>
    <t>S2.61</t>
  </si>
  <si>
    <t>SCSTE061</t>
  </si>
  <si>
    <t>SCNOHH61</t>
  </si>
  <si>
    <t>SCNONH61</t>
  </si>
  <si>
    <t>SCCOHHW61</t>
  </si>
  <si>
    <t>SCCOHHWW61</t>
  </si>
  <si>
    <t>SCCONHW61</t>
  </si>
  <si>
    <t>SCCONHWW61</t>
  </si>
  <si>
    <t>SCCOUM61</t>
  </si>
  <si>
    <t>SCCOM61</t>
  </si>
  <si>
    <t>SCCOAL61</t>
  </si>
  <si>
    <t>S2.62</t>
  </si>
  <si>
    <t>SCSTE062</t>
  </si>
  <si>
    <t>SCNOHH62</t>
  </si>
  <si>
    <t>SCNONH62</t>
  </si>
  <si>
    <t>SCCOHHW62</t>
  </si>
  <si>
    <t>SCCOHHWW62</t>
  </si>
  <si>
    <t>SCCONHW62</t>
  </si>
  <si>
    <t>SCCONHWW62</t>
  </si>
  <si>
    <t>SCCOUM62</t>
  </si>
  <si>
    <t>SCCOM62</t>
  </si>
  <si>
    <t>SCCOAL62</t>
  </si>
  <si>
    <t>S2.63</t>
  </si>
  <si>
    <t>SCSTE063</t>
  </si>
  <si>
    <t>SCNOHH63</t>
  </si>
  <si>
    <t>SCNONH63</t>
  </si>
  <si>
    <t>SCCOHHW63</t>
  </si>
  <si>
    <t>SCCOHHWW63</t>
  </si>
  <si>
    <t>SCCONHW63</t>
  </si>
  <si>
    <t>SCCONHWW63</t>
  </si>
  <si>
    <t>SCCOUM63</t>
  </si>
  <si>
    <t>SCCOM63</t>
  </si>
  <si>
    <t>SCCOAL63</t>
  </si>
  <si>
    <t>S2.64</t>
  </si>
  <si>
    <t>SCSTE064</t>
  </si>
  <si>
    <t>SCNOHH64</t>
  </si>
  <si>
    <t>SCNONH64</t>
  </si>
  <si>
    <t>SCCOHHW64</t>
  </si>
  <si>
    <t>SCCOHHWW64</t>
  </si>
  <si>
    <t>SCCONHW64</t>
  </si>
  <si>
    <t>SCCONHWW64</t>
  </si>
  <si>
    <t>SCCOUM64</t>
  </si>
  <si>
    <t>SCCOM64</t>
  </si>
  <si>
    <t>SCCOAL64</t>
  </si>
  <si>
    <t>S2.65</t>
  </si>
  <si>
    <t>SCSTE065</t>
  </si>
  <si>
    <t>SCNOHH65</t>
  </si>
  <si>
    <t>SCNONH65</t>
  </si>
  <si>
    <t>SCCOHHW65</t>
  </si>
  <si>
    <t>SCCOHHWW65</t>
  </si>
  <si>
    <t>SCCONHW65</t>
  </si>
  <si>
    <t>SCCONHWW65</t>
  </si>
  <si>
    <t>SCCOUM65</t>
  </si>
  <si>
    <t>SCCOM65</t>
  </si>
  <si>
    <t>SCCOAL65</t>
  </si>
  <si>
    <t>S2.66</t>
  </si>
  <si>
    <t>SCSTE066</t>
  </si>
  <si>
    <t>SCNOHH66</t>
  </si>
  <si>
    <t>SCNONH66</t>
  </si>
  <si>
    <t>SCCOHHW66</t>
  </si>
  <si>
    <t>SCCOHHWW66</t>
  </si>
  <si>
    <t>SCCONHW66</t>
  </si>
  <si>
    <t>SCCONHWW66</t>
  </si>
  <si>
    <t>SCCOUM66</t>
  </si>
  <si>
    <t>SCCOM66</t>
  </si>
  <si>
    <t>SCCOAL66</t>
  </si>
  <si>
    <t>S2.67</t>
  </si>
  <si>
    <t>SCSTE067</t>
  </si>
  <si>
    <t>SCNOHH67</t>
  </si>
  <si>
    <t>SCNONH67</t>
  </si>
  <si>
    <t>SCCOHHW67</t>
  </si>
  <si>
    <t>SCCOHHWW67</t>
  </si>
  <si>
    <t>SCCONHW67</t>
  </si>
  <si>
    <t>SCCONHWW67</t>
  </si>
  <si>
    <t>SCCOUM67</t>
  </si>
  <si>
    <t>SCCOM67</t>
  </si>
  <si>
    <t>SCCOAL67</t>
  </si>
  <si>
    <t>S2.68</t>
  </si>
  <si>
    <t>SCSTE068</t>
  </si>
  <si>
    <t>SCNOHH68</t>
  </si>
  <si>
    <t>SCNONH68</t>
  </si>
  <si>
    <t>SCCOHHW68</t>
  </si>
  <si>
    <t>SCCOHHWW68</t>
  </si>
  <si>
    <t>SCCONHW68</t>
  </si>
  <si>
    <t>SCCONHWW68</t>
  </si>
  <si>
    <t>SCCOUM68</t>
  </si>
  <si>
    <t>SCCOM68</t>
  </si>
  <si>
    <t>SCCOAL68</t>
  </si>
  <si>
    <t>S2.69</t>
  </si>
  <si>
    <t>SCSTE069</t>
  </si>
  <si>
    <t>SCNOHH69</t>
  </si>
  <si>
    <t>SCNONH69</t>
  </si>
  <si>
    <t>SCCOHHW69</t>
  </si>
  <si>
    <t>SCCOHHWW69</t>
  </si>
  <si>
    <t>SCCONHW69</t>
  </si>
  <si>
    <t>SCCONHWW69</t>
  </si>
  <si>
    <t>SCCOUM69</t>
  </si>
  <si>
    <t>SCCOM69</t>
  </si>
  <si>
    <t>SCCOAL69</t>
  </si>
  <si>
    <t>S2.70</t>
  </si>
  <si>
    <t>SCSTE070</t>
  </si>
  <si>
    <t>SCNOHH70</t>
  </si>
  <si>
    <t>SCNONH70</t>
  </si>
  <si>
    <t>SCCOHHW70</t>
  </si>
  <si>
    <t>SCCOHHWW70</t>
  </si>
  <si>
    <t>SCCONHW70</t>
  </si>
  <si>
    <t>SCCONHWW70</t>
  </si>
  <si>
    <t>SCCOUM70</t>
  </si>
  <si>
    <t>SCCOM70</t>
  </si>
  <si>
    <t>SCCOAL70</t>
  </si>
  <si>
    <t>S2.71</t>
  </si>
  <si>
    <t>SCSTE071</t>
  </si>
  <si>
    <t>SCNOHH71</t>
  </si>
  <si>
    <t>SCNONH71</t>
  </si>
  <si>
    <t>SCCOHHW71</t>
  </si>
  <si>
    <t>SCCOHHWW71</t>
  </si>
  <si>
    <t>SCCONHW71</t>
  </si>
  <si>
    <t>SCCONHWW71</t>
  </si>
  <si>
    <t>SCCOUM71</t>
  </si>
  <si>
    <t>SCCOM71</t>
  </si>
  <si>
    <t>SCCOAL71</t>
  </si>
  <si>
    <t>S2.72</t>
  </si>
  <si>
    <t>SCSTE072</t>
  </si>
  <si>
    <t>SCNOHH72</t>
  </si>
  <si>
    <t>SCNONH72</t>
  </si>
  <si>
    <t>SCCOHHW72</t>
  </si>
  <si>
    <t>SCCOHHWW72</t>
  </si>
  <si>
    <t>SCCONHW72</t>
  </si>
  <si>
    <t>SCCONHWW72</t>
  </si>
  <si>
    <t>SCCOUM72</t>
  </si>
  <si>
    <t>SCCOM72</t>
  </si>
  <si>
    <t>SCCOAL72</t>
  </si>
  <si>
    <t>S2.73</t>
  </si>
  <si>
    <t>SCSTE073</t>
  </si>
  <si>
    <t>SCNOHH73</t>
  </si>
  <si>
    <t>SCNONH73</t>
  </si>
  <si>
    <t>SCCOHHW73</t>
  </si>
  <si>
    <t>SCCOHHWW73</t>
  </si>
  <si>
    <t>SCCONHW73</t>
  </si>
  <si>
    <t>SCCONHWW73</t>
  </si>
  <si>
    <t>SCCOUM73</t>
  </si>
  <si>
    <t>SCCOM73</t>
  </si>
  <si>
    <t>SCCOAL73</t>
  </si>
  <si>
    <t>S2.74</t>
  </si>
  <si>
    <t>SCSTE074</t>
  </si>
  <si>
    <t>SCNOHH74</t>
  </si>
  <si>
    <t>SCNONH74</t>
  </si>
  <si>
    <t>SCCOHHW74</t>
  </si>
  <si>
    <t>SCCOHHWW74</t>
  </si>
  <si>
    <t>SCCONHW74</t>
  </si>
  <si>
    <t>SCCONHWW74</t>
  </si>
  <si>
    <t>SCCOUM74</t>
  </si>
  <si>
    <t>SCCOM74</t>
  </si>
  <si>
    <t>SCCOAL74</t>
  </si>
  <si>
    <t>S2.75</t>
  </si>
  <si>
    <t>SCSTE075</t>
  </si>
  <si>
    <t>SCNOHH75</t>
  </si>
  <si>
    <t>SCNONH75</t>
  </si>
  <si>
    <t>SCCOHHW75</t>
  </si>
  <si>
    <t>SCCOHHWW75</t>
  </si>
  <si>
    <t>SCCONHW75</t>
  </si>
  <si>
    <t>SCCONHWW75</t>
  </si>
  <si>
    <t>SCCOUM75</t>
  </si>
  <si>
    <t>SCCOM75</t>
  </si>
  <si>
    <t>SCCOAL75</t>
  </si>
  <si>
    <t>S2.76</t>
  </si>
  <si>
    <t>SCSTE076</t>
  </si>
  <si>
    <t>SCNOHH76</t>
  </si>
  <si>
    <t>SCNONH76</t>
  </si>
  <si>
    <t>SCCOHHW76</t>
  </si>
  <si>
    <t>SCCOHHWW76</t>
  </si>
  <si>
    <t>SCCONHW76</t>
  </si>
  <si>
    <t>SCCONHWW76</t>
  </si>
  <si>
    <t>SCCOUM76</t>
  </si>
  <si>
    <t>SCCOM76</t>
  </si>
  <si>
    <t>SCCOAL76</t>
  </si>
  <si>
    <t>S2.77</t>
  </si>
  <si>
    <t>SCSTE077</t>
  </si>
  <si>
    <t>SCNOHH77</t>
  </si>
  <si>
    <t>SCNONH77</t>
  </si>
  <si>
    <t>SCCOHHW77</t>
  </si>
  <si>
    <t>SCCOHHWW77</t>
  </si>
  <si>
    <t>SCCONHW77</t>
  </si>
  <si>
    <t>SCCONHWW77</t>
  </si>
  <si>
    <t>SCCOUM77</t>
  </si>
  <si>
    <t>SCCOM77</t>
  </si>
  <si>
    <t>SCCOAL77</t>
  </si>
  <si>
    <t>S2.78</t>
  </si>
  <si>
    <t>SCSTE078</t>
  </si>
  <si>
    <t>SCNOHH78</t>
  </si>
  <si>
    <t>SCNONH78</t>
  </si>
  <si>
    <t>SCCOHHW78</t>
  </si>
  <si>
    <t>SCCOHHWW78</t>
  </si>
  <si>
    <t>SCCONHW78</t>
  </si>
  <si>
    <t>SCCONHWW78</t>
  </si>
  <si>
    <t>SCCOUM78</t>
  </si>
  <si>
    <t>SCCOM78</t>
  </si>
  <si>
    <t>SCCOAL78</t>
  </si>
  <si>
    <t>S2.79</t>
  </si>
  <si>
    <t>SCSTE079</t>
  </si>
  <si>
    <t>SCNOHH79</t>
  </si>
  <si>
    <t>SCNONH79</t>
  </si>
  <si>
    <t>SCCOHHW79</t>
  </si>
  <si>
    <t>SCCOHHWW79</t>
  </si>
  <si>
    <t>SCCONHW79</t>
  </si>
  <si>
    <t>SCCONHWW79</t>
  </si>
  <si>
    <t>SCCOUM79</t>
  </si>
  <si>
    <t>SCCOM79</t>
  </si>
  <si>
    <t>SCCOAL79</t>
  </si>
  <si>
    <t>S2.80</t>
  </si>
  <si>
    <t>SCSTE080</t>
  </si>
  <si>
    <t>SCNOHH80</t>
  </si>
  <si>
    <t>SCNONH80</t>
  </si>
  <si>
    <t>SCCOHHW80</t>
  </si>
  <si>
    <t>SCCOHHWW80</t>
  </si>
  <si>
    <t>SCCONHW80</t>
  </si>
  <si>
    <t>SCCONHWW80</t>
  </si>
  <si>
    <t>SCCOUM80</t>
  </si>
  <si>
    <t>SCCOM80</t>
  </si>
  <si>
    <t>SCCOAL80</t>
  </si>
  <si>
    <t>S2.81</t>
  </si>
  <si>
    <t>SCSTE081</t>
  </si>
  <si>
    <t>SCNOHH81</t>
  </si>
  <si>
    <t>SCNONH81</t>
  </si>
  <si>
    <t>SCCOHHW81</t>
  </si>
  <si>
    <t>SCCOHHWW81</t>
  </si>
  <si>
    <t>SCCONHW81</t>
  </si>
  <si>
    <t>SCCONHWW81</t>
  </si>
  <si>
    <t>SCCOUM81</t>
  </si>
  <si>
    <t>SCCOM81</t>
  </si>
  <si>
    <t>SCCOAL81</t>
  </si>
  <si>
    <t>S2.82</t>
  </si>
  <si>
    <t>SCSTE082</t>
  </si>
  <si>
    <t>SCNOHH82</t>
  </si>
  <si>
    <t>SCNONH82</t>
  </si>
  <si>
    <t>SCCOHHW82</t>
  </si>
  <si>
    <t>SCCOHHWW82</t>
  </si>
  <si>
    <t>SCCONHW82</t>
  </si>
  <si>
    <t>SCCONHWW82</t>
  </si>
  <si>
    <t>SCCOUM82</t>
  </si>
  <si>
    <t>SCCOM82</t>
  </si>
  <si>
    <t>SCCOAL82</t>
  </si>
  <si>
    <t>S2.83</t>
  </si>
  <si>
    <t>SCSTE083</t>
  </si>
  <si>
    <t>SCNOHH83</t>
  </si>
  <si>
    <t>SCNONH83</t>
  </si>
  <si>
    <t>SCCOHHW83</t>
  </si>
  <si>
    <t>SCCOHHWW83</t>
  </si>
  <si>
    <t>SCCONHW83</t>
  </si>
  <si>
    <t>SCCONHWW83</t>
  </si>
  <si>
    <t>SCCOUM83</t>
  </si>
  <si>
    <t>SCCOM83</t>
  </si>
  <si>
    <t>SCCOAL83</t>
  </si>
  <si>
    <t>S2.84</t>
  </si>
  <si>
    <t>SCSTE084</t>
  </si>
  <si>
    <t>SCNOHH84</t>
  </si>
  <si>
    <t>SCNONH84</t>
  </si>
  <si>
    <t>SCCOHHW84</t>
  </si>
  <si>
    <t>SCCOHHWW84</t>
  </si>
  <si>
    <t>SCCONHW84</t>
  </si>
  <si>
    <t>SCCONHWW84</t>
  </si>
  <si>
    <t>SCCOUM84</t>
  </si>
  <si>
    <t>SCCOM84</t>
  </si>
  <si>
    <t>SCCOAL84</t>
  </si>
  <si>
    <t>S2.85</t>
  </si>
  <si>
    <t>SCSTE085</t>
  </si>
  <si>
    <t>SCNOHH85</t>
  </si>
  <si>
    <t>SCNONH85</t>
  </si>
  <si>
    <t>SCCOHHW85</t>
  </si>
  <si>
    <t>SCCOHHWW85</t>
  </si>
  <si>
    <t>SCCONHW85</t>
  </si>
  <si>
    <t>SCCONHWW85</t>
  </si>
  <si>
    <t>SCCOUM85</t>
  </si>
  <si>
    <t>SCCOM85</t>
  </si>
  <si>
    <t>SCCOAL85</t>
  </si>
  <si>
    <t>S2.86</t>
  </si>
  <si>
    <t>SCSTE086</t>
  </si>
  <si>
    <t>SCNOHH86</t>
  </si>
  <si>
    <t>SCNONH86</t>
  </si>
  <si>
    <t>SCCOHHW86</t>
  </si>
  <si>
    <t>SCCOHHWW86</t>
  </si>
  <si>
    <t>SCCONHW86</t>
  </si>
  <si>
    <t>SCCONHWW86</t>
  </si>
  <si>
    <t>SCCOUM86</t>
  </si>
  <si>
    <t>SCCOM86</t>
  </si>
  <si>
    <t>SCCOAL86</t>
  </si>
  <si>
    <t>S2.87</t>
  </si>
  <si>
    <t>SCSTE087</t>
  </si>
  <si>
    <t>SCNOHH87</t>
  </si>
  <si>
    <t>SCNONH87</t>
  </si>
  <si>
    <t>SCCOHHW87</t>
  </si>
  <si>
    <t>SCCOHHWW87</t>
  </si>
  <si>
    <t>SCCONHW87</t>
  </si>
  <si>
    <t>SCCONHWW87</t>
  </si>
  <si>
    <t>SCCOUM87</t>
  </si>
  <si>
    <t>SCCOM87</t>
  </si>
  <si>
    <t>SCCOAL87</t>
  </si>
  <si>
    <t>S2.88</t>
  </si>
  <si>
    <t>SCSTE088</t>
  </si>
  <si>
    <t>SCNOHH88</t>
  </si>
  <si>
    <t>SCNONH88</t>
  </si>
  <si>
    <t>SCCOHHW88</t>
  </si>
  <si>
    <t>SCCOHHWW88</t>
  </si>
  <si>
    <t>SCCONHW88</t>
  </si>
  <si>
    <t>SCCONHWW88</t>
  </si>
  <si>
    <t>SCCOUM88</t>
  </si>
  <si>
    <t>SCCOM88</t>
  </si>
  <si>
    <t>SCCOAL88</t>
  </si>
  <si>
    <t>S2.89</t>
  </si>
  <si>
    <t>SCSTE089</t>
  </si>
  <si>
    <t>SCNOHH89</t>
  </si>
  <si>
    <t>SCNONH89</t>
  </si>
  <si>
    <t>SCCOHHW89</t>
  </si>
  <si>
    <t>SCCOHHWW89</t>
  </si>
  <si>
    <t>SCCONHW89</t>
  </si>
  <si>
    <t>SCCONHWW89</t>
  </si>
  <si>
    <t>SCCOUM89</t>
  </si>
  <si>
    <t>SCCOM89</t>
  </si>
  <si>
    <t>SCCOAL89</t>
  </si>
  <si>
    <t>S2.90</t>
  </si>
  <si>
    <t>SCSTE090</t>
  </si>
  <si>
    <t>SCNOHH90</t>
  </si>
  <si>
    <t>SCNONH90</t>
  </si>
  <si>
    <t>SCCOHHW90</t>
  </si>
  <si>
    <t>SCCOHHWW90</t>
  </si>
  <si>
    <t>SCCONHW90</t>
  </si>
  <si>
    <t>SCCONHWW90</t>
  </si>
  <si>
    <t>SCCOUM90</t>
  </si>
  <si>
    <t>SCCOM90</t>
  </si>
  <si>
    <t>SCCOAL90</t>
  </si>
  <si>
    <t>S2.91</t>
  </si>
  <si>
    <t>SCSTE091</t>
  </si>
  <si>
    <t>SCNOHH91</t>
  </si>
  <si>
    <t>SCNONH91</t>
  </si>
  <si>
    <t>SCCOHHW91</t>
  </si>
  <si>
    <t>SCCOHHWW91</t>
  </si>
  <si>
    <t>SCCONHW91</t>
  </si>
  <si>
    <t>SCCONHWW91</t>
  </si>
  <si>
    <t>SCCOUM91</t>
  </si>
  <si>
    <t>SCCOM91</t>
  </si>
  <si>
    <t>SCCOAL91</t>
  </si>
  <si>
    <t>S2.92</t>
  </si>
  <si>
    <t>SCSTE092</t>
  </si>
  <si>
    <t>SCNOHH92</t>
  </si>
  <si>
    <t>SCNONH92</t>
  </si>
  <si>
    <t>SCCOHHW92</t>
  </si>
  <si>
    <t>SCCOHHWW92</t>
  </si>
  <si>
    <t>SCCONHW92</t>
  </si>
  <si>
    <t>SCCONHWW92</t>
  </si>
  <si>
    <t>SCCOUM92</t>
  </si>
  <si>
    <t>SCCOM92</t>
  </si>
  <si>
    <t>SCCOAL92</t>
  </si>
  <si>
    <t>S2.93</t>
  </si>
  <si>
    <t>SCSTE093</t>
  </si>
  <si>
    <t>SCNOHH93</t>
  </si>
  <si>
    <t>SCNONH93</t>
  </si>
  <si>
    <t>SCCOHHW93</t>
  </si>
  <si>
    <t>SCCOHHWW93</t>
  </si>
  <si>
    <t>SCCONHW93</t>
  </si>
  <si>
    <t>SCCONHWW93</t>
  </si>
  <si>
    <t>SCCOUM93</t>
  </si>
  <si>
    <t>SCCOM93</t>
  </si>
  <si>
    <t>SCCOAL93</t>
  </si>
  <si>
    <t>S2.94</t>
  </si>
  <si>
    <t>SCSTE094</t>
  </si>
  <si>
    <t>SCNOHH94</t>
  </si>
  <si>
    <t>SCNONH94</t>
  </si>
  <si>
    <t>SCCOHHW94</t>
  </si>
  <si>
    <t>SCCOHHWW94</t>
  </si>
  <si>
    <t>SCCONHW94</t>
  </si>
  <si>
    <t>SCCONHWW94</t>
  </si>
  <si>
    <t>SCCOUM94</t>
  </si>
  <si>
    <t>SCCOM94</t>
  </si>
  <si>
    <t>SCCOAL94</t>
  </si>
  <si>
    <t>S2.95</t>
  </si>
  <si>
    <t>SCSTE095</t>
  </si>
  <si>
    <t>SCNOHH95</t>
  </si>
  <si>
    <t>SCNONH95</t>
  </si>
  <si>
    <t>SCCOHHW95</t>
  </si>
  <si>
    <t>SCCOHHWW95</t>
  </si>
  <si>
    <t>SCCONHW95</t>
  </si>
  <si>
    <t>SCCONHWW95</t>
  </si>
  <si>
    <t>SCCOUM95</t>
  </si>
  <si>
    <t>SCCOM95</t>
  </si>
  <si>
    <t>SCCOAL95</t>
  </si>
  <si>
    <t>S2.96</t>
  </si>
  <si>
    <t>SCSTE096</t>
  </si>
  <si>
    <t>SCNOHH96</t>
  </si>
  <si>
    <t>SCNONH96</t>
  </si>
  <si>
    <t>SCCOHHW96</t>
  </si>
  <si>
    <t>SCCOHHWW96</t>
  </si>
  <si>
    <t>SCCONHW96</t>
  </si>
  <si>
    <t>SCCONHWW96</t>
  </si>
  <si>
    <t>SCCOUM96</t>
  </si>
  <si>
    <t>SCCOM96</t>
  </si>
  <si>
    <t>SCCOAL96</t>
  </si>
  <si>
    <t>S2.97</t>
  </si>
  <si>
    <t>SCSTE097</t>
  </si>
  <si>
    <t>SCNOHH97</t>
  </si>
  <si>
    <t>SCNONH97</t>
  </si>
  <si>
    <t>SCCOHHW97</t>
  </si>
  <si>
    <t>SCCOHHWW97</t>
  </si>
  <si>
    <t>SCCONHW97</t>
  </si>
  <si>
    <t>SCCONHWW97</t>
  </si>
  <si>
    <t>SCCOUM97</t>
  </si>
  <si>
    <t>SCCOM97</t>
  </si>
  <si>
    <t>SCCOAL97</t>
  </si>
  <si>
    <t>S2.98</t>
  </si>
  <si>
    <t>SCSTE098</t>
  </si>
  <si>
    <t>SCNOHH98</t>
  </si>
  <si>
    <t>SCNONH98</t>
  </si>
  <si>
    <t>SCCOHHW98</t>
  </si>
  <si>
    <t>SCCOHHWW98</t>
  </si>
  <si>
    <t>SCCONHW98</t>
  </si>
  <si>
    <t>SCCONHWW98</t>
  </si>
  <si>
    <t>SCCOUM98</t>
  </si>
  <si>
    <t>SCCOM98</t>
  </si>
  <si>
    <t>SCCOAL98</t>
  </si>
  <si>
    <t>S2.99</t>
  </si>
  <si>
    <t>SCSTE099</t>
  </si>
  <si>
    <t>SCNOHH99</t>
  </si>
  <si>
    <t>SCNONH99</t>
  </si>
  <si>
    <t>SCCOHHW99</t>
  </si>
  <si>
    <t>SCCOHHWW99</t>
  </si>
  <si>
    <t>SCCONHW99</t>
  </si>
  <si>
    <t>SCCONHWW99</t>
  </si>
  <si>
    <t>SCCOUM99</t>
  </si>
  <si>
    <t>SCCOM99</t>
  </si>
  <si>
    <t>SCCOAL99</t>
  </si>
  <si>
    <t>S2.100</t>
  </si>
  <si>
    <t>SCSTE100</t>
  </si>
  <si>
    <t>SCNOHH100</t>
  </si>
  <si>
    <t>SCNONH100</t>
  </si>
  <si>
    <t>SCCOHHW100</t>
  </si>
  <si>
    <t>SCCOHHWW100</t>
  </si>
  <si>
    <t>SCCONHW100</t>
  </si>
  <si>
    <t>SCCONHWW100</t>
  </si>
  <si>
    <t>SCCOUM100</t>
  </si>
  <si>
    <t>SCCOM100</t>
  </si>
  <si>
    <t>SCCOAL100</t>
  </si>
  <si>
    <t>S2.101</t>
  </si>
  <si>
    <t>SCSTE101</t>
  </si>
  <si>
    <t>SCNOHH101</t>
  </si>
  <si>
    <t>SCNONH101</t>
  </si>
  <si>
    <t>SCCOHHW101</t>
  </si>
  <si>
    <t>SCCOHHWW101</t>
  </si>
  <si>
    <t>SCCONHW101</t>
  </si>
  <si>
    <t>SCCONHWW101</t>
  </si>
  <si>
    <t>SCCOUM101</t>
  </si>
  <si>
    <t>SCCOM101</t>
  </si>
  <si>
    <t>SCCOAL101</t>
  </si>
  <si>
    <t>S2.102</t>
  </si>
  <si>
    <t>SCSTE102</t>
  </si>
  <si>
    <t>SCNOHH102</t>
  </si>
  <si>
    <t>SCNONH102</t>
  </si>
  <si>
    <t>SCCOHHW102</t>
  </si>
  <si>
    <t>SCCOHHWW102</t>
  </si>
  <si>
    <t>SCCONHW102</t>
  </si>
  <si>
    <t>SCCONHWW102</t>
  </si>
  <si>
    <t>SCCOUM102</t>
  </si>
  <si>
    <t>SCCOM102</t>
  </si>
  <si>
    <t>SCCOAL102</t>
  </si>
  <si>
    <t>S2.103</t>
  </si>
  <si>
    <t>SCSTE103</t>
  </si>
  <si>
    <t>SCNOHH103</t>
  </si>
  <si>
    <t>SCNONH103</t>
  </si>
  <si>
    <t>SCCOHHW103</t>
  </si>
  <si>
    <t>SCCOHHWW103</t>
  </si>
  <si>
    <t>SCCONHW103</t>
  </si>
  <si>
    <t>SCCONHWW103</t>
  </si>
  <si>
    <t>SCCOUM103</t>
  </si>
  <si>
    <t>SCCOM103</t>
  </si>
  <si>
    <t>SCCOAL103</t>
  </si>
  <si>
    <t>S2.104</t>
  </si>
  <si>
    <t>SCSTE104</t>
  </si>
  <si>
    <t>SCNOHH104</t>
  </si>
  <si>
    <t>SCNONH104</t>
  </si>
  <si>
    <t>SCCOHHW104</t>
  </si>
  <si>
    <t>SCCOHHWW104</t>
  </si>
  <si>
    <t>SCCONHW104</t>
  </si>
  <si>
    <t>SCCONHWW104</t>
  </si>
  <si>
    <t>SCCOUM104</t>
  </si>
  <si>
    <t>SCCOM104</t>
  </si>
  <si>
    <t>SCCOAL104</t>
  </si>
  <si>
    <t>S2.105</t>
  </si>
  <si>
    <t>SCSTE105</t>
  </si>
  <si>
    <t>SCNOHH105</t>
  </si>
  <si>
    <t>SCNONH105</t>
  </si>
  <si>
    <t>SCCOHHW105</t>
  </si>
  <si>
    <t>SCCOHHWW105</t>
  </si>
  <si>
    <t>SCCONHW105</t>
  </si>
  <si>
    <t>SCCONHWW105</t>
  </si>
  <si>
    <t>SCCOUM105</t>
  </si>
  <si>
    <t>SCCOM105</t>
  </si>
  <si>
    <t>SCCOAL105</t>
  </si>
  <si>
    <t>S2.106</t>
  </si>
  <si>
    <t>SCSTE106</t>
  </si>
  <si>
    <t>SCNOHH106</t>
  </si>
  <si>
    <t>SCNONH106</t>
  </si>
  <si>
    <t>SCCOHHW106</t>
  </si>
  <si>
    <t>SCCOHHWW106</t>
  </si>
  <si>
    <t>SCCONHW106</t>
  </si>
  <si>
    <t>SCCONHWW106</t>
  </si>
  <si>
    <t>SCCOUM106</t>
  </si>
  <si>
    <t>SCCOM106</t>
  </si>
  <si>
    <t>SCCOAL106</t>
  </si>
  <si>
    <t>S2.107</t>
  </si>
  <si>
    <t>SCSTE107</t>
  </si>
  <si>
    <t>SCNOHH107</t>
  </si>
  <si>
    <t>SCNONH107</t>
  </si>
  <si>
    <t>SCCOHHW107</t>
  </si>
  <si>
    <t>SCCOHHWW107</t>
  </si>
  <si>
    <t>SCCONHW107</t>
  </si>
  <si>
    <t>SCCONHWW107</t>
  </si>
  <si>
    <t>SCCOUM107</t>
  </si>
  <si>
    <t>SCCOM107</t>
  </si>
  <si>
    <t>SCCOAL107</t>
  </si>
  <si>
    <t>S2.108</t>
  </si>
  <si>
    <t>SCSTE108</t>
  </si>
  <si>
    <t>SCNOHH108</t>
  </si>
  <si>
    <t>SCNONH108</t>
  </si>
  <si>
    <t>SCCOHHW108</t>
  </si>
  <si>
    <t>SCCOHHWW108</t>
  </si>
  <si>
    <t>SCCONHW108</t>
  </si>
  <si>
    <t>SCCONHWW108</t>
  </si>
  <si>
    <t>SCCOUM108</t>
  </si>
  <si>
    <t>SCCOM108</t>
  </si>
  <si>
    <t>SCCOAL108</t>
  </si>
  <si>
    <t>S2.109</t>
  </si>
  <si>
    <t>SCSTE109</t>
  </si>
  <si>
    <t>SCNOHH109</t>
  </si>
  <si>
    <t>SCNONH109</t>
  </si>
  <si>
    <t>SCCOHHW109</t>
  </si>
  <si>
    <t>SCCOHHWW109</t>
  </si>
  <si>
    <t>SCCONHW109</t>
  </si>
  <si>
    <t>SCCONHWW109</t>
  </si>
  <si>
    <t>SCCOUM109</t>
  </si>
  <si>
    <t>SCCOM109</t>
  </si>
  <si>
    <t>SCCOAL109</t>
  </si>
  <si>
    <t>S2.110</t>
  </si>
  <si>
    <t>SCSTE110</t>
  </si>
  <si>
    <t>SCNOHH110</t>
  </si>
  <si>
    <t>SCNONH110</t>
  </si>
  <si>
    <t>SCCOHHW110</t>
  </si>
  <si>
    <t>SCCOHHWW110</t>
  </si>
  <si>
    <t>SCCONHW110</t>
  </si>
  <si>
    <t>SCCONHWW110</t>
  </si>
  <si>
    <t>SCCOUM110</t>
  </si>
  <si>
    <t>SCCOM110</t>
  </si>
  <si>
    <t>SCCOAL110</t>
  </si>
  <si>
    <t>S2.111</t>
  </si>
  <si>
    <t>SCSTE111</t>
  </si>
  <si>
    <t>SCNOHH111</t>
  </si>
  <si>
    <t>SCNONH111</t>
  </si>
  <si>
    <t>SCCOHHW111</t>
  </si>
  <si>
    <t>SCCOHHWW111</t>
  </si>
  <si>
    <t>SCCONHW111</t>
  </si>
  <si>
    <t>SCCONHWW111</t>
  </si>
  <si>
    <t>SCCOUM111</t>
  </si>
  <si>
    <t>SCCOM111</t>
  </si>
  <si>
    <t>SCCOAL111</t>
  </si>
  <si>
    <t>S2.112</t>
  </si>
  <si>
    <t>SCSTE112</t>
  </si>
  <si>
    <t>SCNOHH112</t>
  </si>
  <si>
    <t>SCNONH112</t>
  </si>
  <si>
    <t>SCCOHHW112</t>
  </si>
  <si>
    <t>SCCOHHWW112</t>
  </si>
  <si>
    <t>SCCONHW112</t>
  </si>
  <si>
    <t>SCCONHWW112</t>
  </si>
  <si>
    <t>SCCOUM112</t>
  </si>
  <si>
    <t>SCCOM112</t>
  </si>
  <si>
    <t>SCCOAL112</t>
  </si>
  <si>
    <t>S2.113</t>
  </si>
  <si>
    <t>SCSTE113</t>
  </si>
  <si>
    <t>SCNOHH113</t>
  </si>
  <si>
    <t>SCNONH113</t>
  </si>
  <si>
    <t>SCCOHHW113</t>
  </si>
  <si>
    <t>SCCOHHWW113</t>
  </si>
  <si>
    <t>SCCONHW113</t>
  </si>
  <si>
    <t>SCCONHWW113</t>
  </si>
  <si>
    <t>SCCOUM113</t>
  </si>
  <si>
    <t>SCCOM113</t>
  </si>
  <si>
    <t>SCCOAL113</t>
  </si>
  <si>
    <t>S2.114</t>
  </si>
  <si>
    <t>SCSTE114</t>
  </si>
  <si>
    <t>SCNOHH114</t>
  </si>
  <si>
    <t>SCNONH114</t>
  </si>
  <si>
    <t>SCCOHHW114</t>
  </si>
  <si>
    <t>SCCOHHWW114</t>
  </si>
  <si>
    <t>SCCONHW114</t>
  </si>
  <si>
    <t>SCCONHWW114</t>
  </si>
  <si>
    <t>SCCOUM114</t>
  </si>
  <si>
    <t>SCCOM114</t>
  </si>
  <si>
    <t>SCCOAL114</t>
  </si>
  <si>
    <t>S2.115</t>
  </si>
  <si>
    <t>SCSTE115</t>
  </si>
  <si>
    <t>SCNOHH115</t>
  </si>
  <si>
    <t>SCNONH115</t>
  </si>
  <si>
    <t>SCCOHHW115</t>
  </si>
  <si>
    <t>SCCOHHWW115</t>
  </si>
  <si>
    <t>SCCONHW115</t>
  </si>
  <si>
    <t>SCCONHWW115</t>
  </si>
  <si>
    <t>SCCOUM115</t>
  </si>
  <si>
    <t>SCCOM115</t>
  </si>
  <si>
    <t>SCCOAL115</t>
  </si>
  <si>
    <t>S2.116</t>
  </si>
  <si>
    <t>SCSTE116</t>
  </si>
  <si>
    <t>SCNOHH116</t>
  </si>
  <si>
    <t>SCNONH116</t>
  </si>
  <si>
    <t>SCCOHHW116</t>
  </si>
  <si>
    <t>SCCOHHWW116</t>
  </si>
  <si>
    <t>SCCONHW116</t>
  </si>
  <si>
    <t>SCCONHWW116</t>
  </si>
  <si>
    <t>SCCOUM116</t>
  </si>
  <si>
    <t>SCCOM116</t>
  </si>
  <si>
    <t>SCCOAL116</t>
  </si>
  <si>
    <t>S2.117</t>
  </si>
  <si>
    <t>SCSTE117</t>
  </si>
  <si>
    <t>SCNOHH117</t>
  </si>
  <si>
    <t>SCNONH117</t>
  </si>
  <si>
    <t>SCCOHHW117</t>
  </si>
  <si>
    <t>SCCOHHWW117</t>
  </si>
  <si>
    <t>SCCONHW117</t>
  </si>
  <si>
    <t>SCCONHWW117</t>
  </si>
  <si>
    <t>SCCOUM117</t>
  </si>
  <si>
    <t>SCCOM117</t>
  </si>
  <si>
    <t>SCCOAL117</t>
  </si>
  <si>
    <t>S2.118</t>
  </si>
  <si>
    <t>SCSTE118</t>
  </si>
  <si>
    <t>SCNOHH118</t>
  </si>
  <si>
    <t>SCNONH118</t>
  </si>
  <si>
    <t>SCCOHHW118</t>
  </si>
  <si>
    <t>SCCOHHWW118</t>
  </si>
  <si>
    <t>SCCONHW118</t>
  </si>
  <si>
    <t>SCCONHWW118</t>
  </si>
  <si>
    <t>SCCOUM118</t>
  </si>
  <si>
    <t>SCCOM118</t>
  </si>
  <si>
    <t>SCCOAL118</t>
  </si>
  <si>
    <t>S2.119</t>
  </si>
  <si>
    <t>SCSTE119</t>
  </si>
  <si>
    <t>SCNOHH119</t>
  </si>
  <si>
    <t>SCNONH119</t>
  </si>
  <si>
    <t>SCCOHHW119</t>
  </si>
  <si>
    <t>SCCOHHWW119</t>
  </si>
  <si>
    <t>SCCONHW119</t>
  </si>
  <si>
    <t>SCCONHWW119</t>
  </si>
  <si>
    <t>SCCOUM119</t>
  </si>
  <si>
    <t>SCCOM119</t>
  </si>
  <si>
    <t>SCCOAL119</t>
  </si>
  <si>
    <t>S2.120</t>
  </si>
  <si>
    <t>SCSTE120</t>
  </si>
  <si>
    <t>SCNOHH120</t>
  </si>
  <si>
    <t>SCNONH120</t>
  </si>
  <si>
    <t>SCCOHHW120</t>
  </si>
  <si>
    <t>SCCOHHWW120</t>
  </si>
  <si>
    <t>SCCONHW120</t>
  </si>
  <si>
    <t>SCCONHWW120</t>
  </si>
  <si>
    <t>SCCOUM120</t>
  </si>
  <si>
    <t>SCCOM120</t>
  </si>
  <si>
    <t>SCCOAL120</t>
  </si>
  <si>
    <t>S2.121</t>
  </si>
  <si>
    <t>SCSTE121</t>
  </si>
  <si>
    <t>SCNOHH121</t>
  </si>
  <si>
    <t>SCNONH121</t>
  </si>
  <si>
    <t>SCCOHHW121</t>
  </si>
  <si>
    <t>SCCOHHWW121</t>
  </si>
  <si>
    <t>SCCONHW121</t>
  </si>
  <si>
    <t>SCCONHWW121</t>
  </si>
  <si>
    <t>SCCOUM121</t>
  </si>
  <si>
    <t>SCCOM121</t>
  </si>
  <si>
    <t>SCCOAL121</t>
  </si>
  <si>
    <t>S2.122</t>
  </si>
  <si>
    <t>SCSTE122</t>
  </si>
  <si>
    <t>SCNOHH122</t>
  </si>
  <si>
    <t>SCNONH122</t>
  </si>
  <si>
    <t>SCCOHHW122</t>
  </si>
  <si>
    <t>SCCOHHWW122</t>
  </si>
  <si>
    <t>SCCONHW122</t>
  </si>
  <si>
    <t>SCCONHWW122</t>
  </si>
  <si>
    <t>SCCOUM122</t>
  </si>
  <si>
    <t>SCCOM122</t>
  </si>
  <si>
    <t>SCCOAL122</t>
  </si>
  <si>
    <t>S2.123</t>
  </si>
  <si>
    <t>SCSTE123</t>
  </si>
  <si>
    <t>SCNOHH123</t>
  </si>
  <si>
    <t>SCNONH123</t>
  </si>
  <si>
    <t>SCCOHHW123</t>
  </si>
  <si>
    <t>SCCOHHWW123</t>
  </si>
  <si>
    <t>SCCONHW123</t>
  </si>
  <si>
    <t>SCCONHWW123</t>
  </si>
  <si>
    <t>SCCOUM123</t>
  </si>
  <si>
    <t>SCCOM123</t>
  </si>
  <si>
    <t>SCCOAL123</t>
  </si>
  <si>
    <t>S2.124</t>
  </si>
  <si>
    <t>SCSTE124</t>
  </si>
  <si>
    <t>SCNOHH124</t>
  </si>
  <si>
    <t>SCNONH124</t>
  </si>
  <si>
    <t>SCCOHHW124</t>
  </si>
  <si>
    <t>SCCOHHWW124</t>
  </si>
  <si>
    <t>SCCONHW124</t>
  </si>
  <si>
    <t>SCCONHWW124</t>
  </si>
  <si>
    <t>SCCOUM124</t>
  </si>
  <si>
    <t>SCCOM124</t>
  </si>
  <si>
    <t>SCCOAL124</t>
  </si>
  <si>
    <t>S2.125</t>
  </si>
  <si>
    <t>SCSTE125</t>
  </si>
  <si>
    <t>SCNOHH125</t>
  </si>
  <si>
    <t>SCNONH125</t>
  </si>
  <si>
    <t>SCCOHHW125</t>
  </si>
  <si>
    <t>SCCOHHWW125</t>
  </si>
  <si>
    <t>SCCONHW125</t>
  </si>
  <si>
    <t>SCCONHWW125</t>
  </si>
  <si>
    <t>SCCOUM125</t>
  </si>
  <si>
    <t>SCCOM125</t>
  </si>
  <si>
    <t>SCCOAL125</t>
  </si>
  <si>
    <t>S2.126</t>
  </si>
  <si>
    <t>SCSTE126</t>
  </si>
  <si>
    <t>SCNOHH126</t>
  </si>
  <si>
    <t>SCNONH126</t>
  </si>
  <si>
    <t>SCCOHHW126</t>
  </si>
  <si>
    <t>SCCOHHWW126</t>
  </si>
  <si>
    <t>SCCONHW126</t>
  </si>
  <si>
    <t>SCCONHWW126</t>
  </si>
  <si>
    <t>SCCOUM126</t>
  </si>
  <si>
    <t>SCCOM126</t>
  </si>
  <si>
    <t>SCCOAL126</t>
  </si>
  <si>
    <t>S2.127</t>
  </si>
  <si>
    <t>SCSTE127</t>
  </si>
  <si>
    <t>SCNOHH127</t>
  </si>
  <si>
    <t>SCNONH127</t>
  </si>
  <si>
    <t>SCCOHHW127</t>
  </si>
  <si>
    <t>SCCOHHWW127</t>
  </si>
  <si>
    <t>SCCONHW127</t>
  </si>
  <si>
    <t>SCCONHWW127</t>
  </si>
  <si>
    <t>SCCOUM127</t>
  </si>
  <si>
    <t>SCCOM127</t>
  </si>
  <si>
    <t>SCCOAL127</t>
  </si>
  <si>
    <t>S2.128</t>
  </si>
  <si>
    <t>SCSTE128</t>
  </si>
  <si>
    <t>SCNOHH128</t>
  </si>
  <si>
    <t>SCNONH128</t>
  </si>
  <si>
    <t>SCCOHHW128</t>
  </si>
  <si>
    <t>SCCOHHWW128</t>
  </si>
  <si>
    <t>SCCONHW128</t>
  </si>
  <si>
    <t>SCCONHWW128</t>
  </si>
  <si>
    <t>SCCOUM128</t>
  </si>
  <si>
    <t>SCCOM128</t>
  </si>
  <si>
    <t>SCCOAL128</t>
  </si>
  <si>
    <t>S2.129</t>
  </si>
  <si>
    <t>SCSTE129</t>
  </si>
  <si>
    <t>SCNOHH129</t>
  </si>
  <si>
    <t>SCNONH129</t>
  </si>
  <si>
    <t>SCCOHHW129</t>
  </si>
  <si>
    <t>SCCOHHWW129</t>
  </si>
  <si>
    <t>SCCONHW129</t>
  </si>
  <si>
    <t>SCCONHWW129</t>
  </si>
  <si>
    <t>SCCOUM129</t>
  </si>
  <si>
    <t>SCCOM129</t>
  </si>
  <si>
    <t>SCCOAL129</t>
  </si>
  <si>
    <t>S2.130</t>
  </si>
  <si>
    <t>SCSTE130</t>
  </si>
  <si>
    <t>SCNOHH130</t>
  </si>
  <si>
    <t>SCNONH130</t>
  </si>
  <si>
    <t>SCCOHHW130</t>
  </si>
  <si>
    <t>SCCOHHWW130</t>
  </si>
  <si>
    <t>SCCONHW130</t>
  </si>
  <si>
    <t>SCCONHWW130</t>
  </si>
  <si>
    <t>SCCOUM130</t>
  </si>
  <si>
    <t>SCCOM130</t>
  </si>
  <si>
    <t>SCCOAL130</t>
  </si>
  <si>
    <t>S2.131</t>
  </si>
  <si>
    <t>SCSTE131</t>
  </si>
  <si>
    <t>SCNOHH131</t>
  </si>
  <si>
    <t>SCNONH131</t>
  </si>
  <si>
    <t>SCCOHHW131</t>
  </si>
  <si>
    <t>SCCOHHWW131</t>
  </si>
  <si>
    <t>SCCONHW131</t>
  </si>
  <si>
    <t>SCCONHWW131</t>
  </si>
  <si>
    <t>SCCOUM131</t>
  </si>
  <si>
    <t>SCCOM131</t>
  </si>
  <si>
    <t>SCCOAL131</t>
  </si>
  <si>
    <t>S2.132</t>
  </si>
  <si>
    <t>SCSTE132</t>
  </si>
  <si>
    <t>SCNOHH132</t>
  </si>
  <si>
    <t>SCNONH132</t>
  </si>
  <si>
    <t>SCCOHHW132</t>
  </si>
  <si>
    <t>SCCOHHWW132</t>
  </si>
  <si>
    <t>SCCONHW132</t>
  </si>
  <si>
    <t>SCCONHWW132</t>
  </si>
  <si>
    <t>SCCOUM132</t>
  </si>
  <si>
    <t>SCCOM132</t>
  </si>
  <si>
    <t>SCCOAL132</t>
  </si>
  <si>
    <t>S2.133</t>
  </si>
  <si>
    <t>SCSTE133</t>
  </si>
  <si>
    <t>SCNOHH133</t>
  </si>
  <si>
    <t>SCNONH133</t>
  </si>
  <si>
    <t>SCCOHHW133</t>
  </si>
  <si>
    <t>SCCOHHWW133</t>
  </si>
  <si>
    <t>SCCONHW133</t>
  </si>
  <si>
    <t>SCCONHWW133</t>
  </si>
  <si>
    <t>SCCOUM133</t>
  </si>
  <si>
    <t>SCCOM133</t>
  </si>
  <si>
    <t>SCCOAL133</t>
  </si>
  <si>
    <t>S2.134</t>
  </si>
  <si>
    <t>SCSTE134</t>
  </si>
  <si>
    <t>SCNOHH134</t>
  </si>
  <si>
    <t>SCNONH134</t>
  </si>
  <si>
    <t>SCCOHHW134</t>
  </si>
  <si>
    <t>SCCOHHWW134</t>
  </si>
  <si>
    <t>SCCONHW134</t>
  </si>
  <si>
    <t>SCCONHWW134</t>
  </si>
  <si>
    <t>SCCOUM134</t>
  </si>
  <si>
    <t>SCCOM134</t>
  </si>
  <si>
    <t>SCCOAL134</t>
  </si>
  <si>
    <t>S2.135</t>
  </si>
  <si>
    <t>SCSTE135</t>
  </si>
  <si>
    <t>SCNOHH135</t>
  </si>
  <si>
    <t>SCNONH135</t>
  </si>
  <si>
    <t>SCCOHHW135</t>
  </si>
  <si>
    <t>SCCOHHWW135</t>
  </si>
  <si>
    <t>SCCONHW135</t>
  </si>
  <si>
    <t>SCCONHWW135</t>
  </si>
  <si>
    <t>SCCOUM135</t>
  </si>
  <si>
    <t>SCCOM135</t>
  </si>
  <si>
    <t>SCCOAL135</t>
  </si>
  <si>
    <t>S2.136</t>
  </si>
  <si>
    <t>SCSTE136</t>
  </si>
  <si>
    <t>SCNOHH136</t>
  </si>
  <si>
    <t>SCNONH136</t>
  </si>
  <si>
    <t>SCCOHHW136</t>
  </si>
  <si>
    <t>SCCOHHWW136</t>
  </si>
  <si>
    <t>SCCONHW136</t>
  </si>
  <si>
    <t>SCCONHWW136</t>
  </si>
  <si>
    <t>SCCOUM136</t>
  </si>
  <si>
    <t>SCCOM136</t>
  </si>
  <si>
    <t>SCCOAL136</t>
  </si>
  <si>
    <t>S2.137</t>
  </si>
  <si>
    <t>SCSTE137</t>
  </si>
  <si>
    <t>SCNOHH137</t>
  </si>
  <si>
    <t>SCNONH137</t>
  </si>
  <si>
    <t>SCCOHHW137</t>
  </si>
  <si>
    <t>SCCOHHWW137</t>
  </si>
  <si>
    <t>SCCONHW137</t>
  </si>
  <si>
    <t>SCCONHWW137</t>
  </si>
  <si>
    <t>SCCOUM137</t>
  </si>
  <si>
    <t>SCCOM137</t>
  </si>
  <si>
    <t>SCCOAL137</t>
  </si>
  <si>
    <t>S2.138</t>
  </si>
  <si>
    <t>SCSTE138</t>
  </si>
  <si>
    <t>SCNOHH138</t>
  </si>
  <si>
    <t>SCNONH138</t>
  </si>
  <si>
    <t>SCCOHHW138</t>
  </si>
  <si>
    <t>SCCOHHWW138</t>
  </si>
  <si>
    <t>SCCONHW138</t>
  </si>
  <si>
    <t>SCCONHWW138</t>
  </si>
  <si>
    <t>SCCOUM138</t>
  </si>
  <si>
    <t>SCCOM138</t>
  </si>
  <si>
    <t>SCCOAL138</t>
  </si>
  <si>
    <t>S2.139</t>
  </si>
  <si>
    <t>SCSTE139</t>
  </si>
  <si>
    <t>SCNOHH139</t>
  </si>
  <si>
    <t>SCNONH139</t>
  </si>
  <si>
    <t>SCCOHHW139</t>
  </si>
  <si>
    <t>SCCOHHWW139</t>
  </si>
  <si>
    <t>SCCONHW139</t>
  </si>
  <si>
    <t>SCCONHWW139</t>
  </si>
  <si>
    <t>SCCOUM139</t>
  </si>
  <si>
    <t>SCCOM139</t>
  </si>
  <si>
    <t>SCCOAL139</t>
  </si>
  <si>
    <t>S2.140</t>
  </si>
  <si>
    <t>SCSTE140</t>
  </si>
  <si>
    <t>SCNOHH140</t>
  </si>
  <si>
    <t>SCNONH140</t>
  </si>
  <si>
    <t>SCCOHHW140</t>
  </si>
  <si>
    <t>SCCOHHWW140</t>
  </si>
  <si>
    <t>SCCONHW140</t>
  </si>
  <si>
    <t>SCCONHWW140</t>
  </si>
  <si>
    <t>SCCOUM140</t>
  </si>
  <si>
    <t>SCCOM140</t>
  </si>
  <si>
    <t>SCCOAL140</t>
  </si>
  <si>
    <t>S2.141</t>
  </si>
  <si>
    <t>SCSTE141</t>
  </si>
  <si>
    <t>SCNOHH141</t>
  </si>
  <si>
    <t>SCNONH141</t>
  </si>
  <si>
    <t>SCCOHHW141</t>
  </si>
  <si>
    <t>SCCOHHWW141</t>
  </si>
  <si>
    <t>SCCONHW141</t>
  </si>
  <si>
    <t>SCCONHWW141</t>
  </si>
  <si>
    <t>SCCOUM141</t>
  </si>
  <si>
    <t>SCCOM141</t>
  </si>
  <si>
    <t>SCCOAL141</t>
  </si>
  <si>
    <t>S2.142</t>
  </si>
  <si>
    <t>SCSTE142</t>
  </si>
  <si>
    <t>SCNOHH142</t>
  </si>
  <si>
    <t>SCNONH142</t>
  </si>
  <si>
    <t>SCCOHHW142</t>
  </si>
  <si>
    <t>SCCOHHWW142</t>
  </si>
  <si>
    <t>SCCONHW142</t>
  </si>
  <si>
    <t>SCCONHWW142</t>
  </si>
  <si>
    <t>SCCOUM142</t>
  </si>
  <si>
    <t>SCCOM142</t>
  </si>
  <si>
    <t>SCCOAL142</t>
  </si>
  <si>
    <t>S2.143</t>
  </si>
  <si>
    <t>SCSTE143</t>
  </si>
  <si>
    <t>SCNOHH143</t>
  </si>
  <si>
    <t>SCNONH143</t>
  </si>
  <si>
    <t>SCCOHHW143</t>
  </si>
  <si>
    <t>SCCOHHWW143</t>
  </si>
  <si>
    <t>SCCONHW143</t>
  </si>
  <si>
    <t>SCCONHWW143</t>
  </si>
  <si>
    <t>SCCOUM143</t>
  </si>
  <si>
    <t>SCCOM143</t>
  </si>
  <si>
    <t>SCCOAL143</t>
  </si>
  <si>
    <t>S2.144</t>
  </si>
  <si>
    <t>SCSTE144</t>
  </si>
  <si>
    <t>SCNOHH144</t>
  </si>
  <si>
    <t>SCNONH144</t>
  </si>
  <si>
    <t>SCCOHHW144</t>
  </si>
  <si>
    <t>SCCOHHWW144</t>
  </si>
  <si>
    <t>SCCONHW144</t>
  </si>
  <si>
    <t>SCCONHWW144</t>
  </si>
  <si>
    <t>SCCOUM144</t>
  </si>
  <si>
    <t>SCCOM144</t>
  </si>
  <si>
    <t>SCCOAL144</t>
  </si>
  <si>
    <t>S2.145</t>
  </si>
  <si>
    <t>SCSTE145</t>
  </si>
  <si>
    <t>SCNOHH145</t>
  </si>
  <si>
    <t>SCNONH145</t>
  </si>
  <si>
    <t>SCCOHHW145</t>
  </si>
  <si>
    <t>SCCOHHWW145</t>
  </si>
  <si>
    <t>SCCONHW145</t>
  </si>
  <si>
    <t>SCCONHWW145</t>
  </si>
  <si>
    <t>SCCOUM145</t>
  </si>
  <si>
    <t>SCCOM145</t>
  </si>
  <si>
    <t>SCCOAL145</t>
  </si>
  <si>
    <t>S2.146</t>
  </si>
  <si>
    <t>SCSTE146</t>
  </si>
  <si>
    <t>SCNOHH146</t>
  </si>
  <si>
    <t>SCNONH146</t>
  </si>
  <si>
    <t>SCCOHHW146</t>
  </si>
  <si>
    <t>SCCOHHWW146</t>
  </si>
  <si>
    <t>SCCONHW146</t>
  </si>
  <si>
    <t>SCCONHWW146</t>
  </si>
  <si>
    <t>SCCOUM146</t>
  </si>
  <si>
    <t>SCCOM146</t>
  </si>
  <si>
    <t>SCCOAL146</t>
  </si>
  <si>
    <t>S2.147</t>
  </si>
  <si>
    <t>SCSTE147</t>
  </si>
  <si>
    <t>SCNOHH147</t>
  </si>
  <si>
    <t>SCNONH147</t>
  </si>
  <si>
    <t>SCCOHHW147</t>
  </si>
  <si>
    <t>SCCOHHWW147</t>
  </si>
  <si>
    <t>SCCONHW147</t>
  </si>
  <si>
    <t>SCCONHWW147</t>
  </si>
  <si>
    <t>SCCOUM147</t>
  </si>
  <si>
    <t>SCCOM147</t>
  </si>
  <si>
    <t>SCCOAL147</t>
  </si>
  <si>
    <t>S2.148</t>
  </si>
  <si>
    <t>SCSTE148</t>
  </si>
  <si>
    <t>SCNOHH148</t>
  </si>
  <si>
    <t>SCNONH148</t>
  </si>
  <si>
    <t>SCCOHHW148</t>
  </si>
  <si>
    <t>SCCOHHWW148</t>
  </si>
  <si>
    <t>SCCONHW148</t>
  </si>
  <si>
    <t>SCCONHWW148</t>
  </si>
  <si>
    <t>SCCOUM148</t>
  </si>
  <si>
    <t>SCCOM148</t>
  </si>
  <si>
    <t>SCCOAL148</t>
  </si>
  <si>
    <t>S2.149</t>
  </si>
  <si>
    <t>SCSTE149</t>
  </si>
  <si>
    <t>SCNOHH149</t>
  </si>
  <si>
    <t>SCNONH149</t>
  </si>
  <si>
    <t>SCCOHHW149</t>
  </si>
  <si>
    <t>SCCOHHWW149</t>
  </si>
  <si>
    <t>SCCONHW149</t>
  </si>
  <si>
    <t>SCCONHWW149</t>
  </si>
  <si>
    <t>SCCOUM149</t>
  </si>
  <si>
    <t>SCCOM149</t>
  </si>
  <si>
    <t>SCCOAL149</t>
  </si>
  <si>
    <t>S2.150</t>
  </si>
  <si>
    <t>SCSTE150</t>
  </si>
  <si>
    <t>SCNOHH150</t>
  </si>
  <si>
    <t>SCNONH150</t>
  </si>
  <si>
    <t>SCCOHHW150</t>
  </si>
  <si>
    <t>SCCOHHWW150</t>
  </si>
  <si>
    <t>SCCONHW150</t>
  </si>
  <si>
    <t>SCCONHWW150</t>
  </si>
  <si>
    <t>SCCOUM150</t>
  </si>
  <si>
    <t>SCCOM150</t>
  </si>
  <si>
    <t>SCCOAL150</t>
  </si>
  <si>
    <t>Total for all sites</t>
  </si>
  <si>
    <t>S2.151</t>
  </si>
  <si>
    <t>SCTHH01</t>
  </si>
  <si>
    <t>SCTNH01</t>
  </si>
  <si>
    <t>SCTHC01</t>
  </si>
  <si>
    <t>SCTHC02</t>
  </si>
  <si>
    <t>SCTNC01</t>
  </si>
  <si>
    <t>SCTNC02</t>
  </si>
  <si>
    <t>SCTUM01</t>
  </si>
  <si>
    <t>SCTM02</t>
  </si>
  <si>
    <t>SCTAL01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</si>
</sst>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0.0"/>
    <numFmt numFmtId="165" formatCode="0.000"/>
    <numFmt numFmtId="166" formatCode="_-* #,##0_-;\-* #,##0_-;_-* &quot;-&quot;??_-;_-@_-"/>
    <numFmt numFmtId="167" formatCode="#,##0_);\(#,##0\);&quot;-  &quot;;&quot; &quot;@&quot; &quot;"/>
    <numFmt numFmtId="168" formatCode="&quot;£&quot;#,##0.00"/>
    <numFmt numFmtId="169" formatCode="0.000%"/>
    <numFmt numFmtId="170" formatCode="#,##0.000"/>
  </numFmts>
  <fonts count="144">
    <font>
      <sz val="11"/>
      <color theme="1"/>
      <name val="Arial"/>
      <family val="2"/>
    </font>
    <font>
      <sz val="11"/>
      <color theme="1"/>
      <name val="Verdana"/>
      <family val="2"/>
    </font>
    <font>
      <sz val="11"/>
      <color theme="1"/>
      <name val="Calibri"/>
      <family val="2"/>
    </font>
    <font>
      <sz val="11"/>
      <color theme="1"/>
      <name val="Calibri"/>
      <family val="2"/>
    </font>
    <font>
      <sz val="11"/>
      <color theme="1"/>
      <name val="Calibri"/>
      <family val="2"/>
    </font>
    <font>
      <sz val="10"/>
      <name val="Arial"/>
      <family val="2"/>
    </font>
    <font>
      <sz val="10"/>
      <color rgb="FF000000"/>
      <name val="Arial"/>
      <family val="2"/>
    </font>
    <font>
      <sz val="11"/>
      <color theme="1"/>
      <name val="Arial"/>
      <family val="2"/>
    </font>
    <font>
      <sz val="11"/>
      <name val="Arial"/>
      <family val="2"/>
    </font>
    <font>
      <b/>
      <sz val="10"/>
      <name val="Arial"/>
      <family val="2"/>
    </font>
    <font>
      <b/>
      <sz val="10"/>
      <color indexed="18"/>
      <name val="Arial"/>
      <family val="2"/>
    </font>
    <font>
      <b/>
      <sz val="20"/>
      <name val="Arial"/>
      <family val="2"/>
    </font>
    <font>
      <sz val="18"/>
      <name val="Arial MT"/>
      <family val="2"/>
    </font>
    <font>
      <sz val="12"/>
      <name val="Arial MT"/>
    </font>
    <font>
      <sz val="11"/>
      <color rgb="FF00000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6"/>
      <color indexed="9"/>
      <name val="Arial"/>
      <family val="2"/>
    </font>
    <font>
      <sz val="11"/>
      <color indexed="18"/>
      <name val="Arial"/>
      <family val="2"/>
    </font>
    <font>
      <b/>
      <sz val="15"/>
      <color theme="3"/>
      <name val="Arial"/>
      <family val="2"/>
    </font>
    <font>
      <b/>
      <sz val="13"/>
      <color theme="3"/>
      <name val="Arial"/>
      <family val="2"/>
    </font>
    <font>
      <b/>
      <sz val="11"/>
      <color theme="3"/>
      <name val="Arial"/>
      <family val="2"/>
    </font>
    <font>
      <sz val="11"/>
      <color theme="1"/>
      <name val="Verdana"/>
      <family val="2"/>
    </font>
    <font>
      <b/>
      <sz val="11"/>
      <color theme="3"/>
      <name val="Calibri"/>
      <family val="2"/>
    </font>
    <font>
      <sz val="11"/>
      <color rgb="FFFF0000"/>
      <name val="Calibri"/>
      <family val="2"/>
    </font>
    <font>
      <b/>
      <sz val="11"/>
      <color theme="1"/>
      <name val="Calibri"/>
      <family val="2"/>
    </font>
    <font>
      <sz val="15"/>
      <color theme="0"/>
      <name val="Calibri"/>
      <family val="2"/>
    </font>
    <font>
      <sz val="12"/>
      <color theme="4"/>
      <name val="Calibri"/>
      <family val="2"/>
    </font>
    <font>
      <sz val="10"/>
      <color theme="4"/>
      <name val="Calibri"/>
      <family val="2"/>
    </font>
    <font>
      <sz val="10"/>
      <name val="Calibri"/>
      <family val="2"/>
    </font>
    <font>
      <sz val="11"/>
      <name val="Calibri"/>
      <family val="2"/>
    </font>
    <font>
      <sz val="12"/>
      <name val="Calibri"/>
      <family val="2"/>
    </font>
    <font>
      <sz val="12"/>
      <color theme="1"/>
      <name val="Calibri"/>
      <family val="2"/>
    </font>
    <font>
      <b/>
      <sz val="12"/>
      <color theme="3" tint="9.9978637043366805E-2"/>
      <name val="Calibri"/>
      <family val="2"/>
    </font>
    <font>
      <sz val="18"/>
      <color rgb="FF18497A"/>
      <name val="Calibri"/>
      <family val="2"/>
    </font>
    <font>
      <sz val="18"/>
      <color theme="3"/>
      <name val="Calibri"/>
      <family val="2"/>
    </font>
    <font>
      <sz val="10"/>
      <color rgb="FF000000"/>
      <name val="Calibri"/>
      <family val="2"/>
    </font>
    <font>
      <sz val="8"/>
      <color theme="3"/>
      <name val="Calibri"/>
      <family val="2"/>
    </font>
    <font>
      <sz val="12"/>
      <color rgb="FF000000"/>
      <name val="Calibri"/>
      <family val="2"/>
    </font>
    <font>
      <sz val="11"/>
      <color theme="3" tint="9.9978637043366805E-2"/>
      <name val="Calibri"/>
      <family val="2"/>
    </font>
    <font>
      <sz val="12"/>
      <color rgb="FFFF0000"/>
      <name val="Calibri"/>
      <family val="2"/>
    </font>
    <font>
      <sz val="12"/>
      <color rgb="FF18497A"/>
      <name val="Calibri"/>
      <family val="2"/>
    </font>
    <font>
      <sz val="12"/>
      <color indexed="8"/>
      <name val="Calibri"/>
      <family val="2"/>
    </font>
    <font>
      <sz val="10"/>
      <color theme="1"/>
      <name val="Calibri"/>
      <family val="2"/>
    </font>
    <font>
      <b/>
      <sz val="12"/>
      <color theme="3"/>
      <name val="Calibri"/>
      <family val="2"/>
    </font>
    <font>
      <b/>
      <sz val="12"/>
      <name val="Calibri"/>
      <family val="2"/>
    </font>
    <font>
      <b/>
      <sz val="13"/>
      <name val="Calibri"/>
      <family val="2"/>
    </font>
    <font>
      <b/>
      <sz val="12"/>
      <color rgb="FF18497A"/>
      <name val="Calibri"/>
      <family val="2"/>
    </font>
    <font>
      <sz val="11"/>
      <color rgb="FF18497A"/>
      <name val="Calibri"/>
      <family val="2"/>
    </font>
    <font>
      <b/>
      <sz val="12"/>
      <color theme="1"/>
      <name val="Calibri"/>
      <family val="2"/>
    </font>
    <font>
      <b/>
      <sz val="15"/>
      <color rgb="FFFF0000"/>
      <name val="Calibri"/>
      <family val="2"/>
    </font>
    <font>
      <b/>
      <sz val="12"/>
      <color rgb="FFFF0000"/>
      <name val="Calibri"/>
      <family val="2"/>
    </font>
    <font>
      <b/>
      <sz val="15"/>
      <color rgb="FF002664"/>
      <name val="Calibri"/>
      <family val="2"/>
    </font>
    <font>
      <b/>
      <sz val="12"/>
      <color rgb="FF002664"/>
      <name val="Calibri"/>
      <family val="2"/>
    </font>
    <font>
      <vertAlign val="superscript"/>
      <sz val="10"/>
      <name val="Calibri"/>
      <family val="2"/>
    </font>
    <font>
      <vertAlign val="superscript"/>
      <sz val="12"/>
      <name val="Calibri"/>
      <family val="2"/>
    </font>
    <font>
      <strike/>
      <sz val="10"/>
      <color rgb="FFFF0000"/>
      <name val="Calibri"/>
      <family val="2"/>
    </font>
    <font>
      <b/>
      <strike/>
      <sz val="12"/>
      <color rgb="FFFF0000"/>
      <name val="Calibri"/>
      <family val="2"/>
    </font>
    <font>
      <sz val="8"/>
      <color rgb="FFFF0000"/>
      <name val="Calibri"/>
      <family val="2"/>
    </font>
    <font>
      <sz val="10"/>
      <color rgb="FFFF0000"/>
      <name val="Calibri"/>
      <family val="2"/>
    </font>
    <font>
      <sz val="10"/>
      <color rgb="FF0078C9"/>
      <name val="Calibri"/>
      <family val="2"/>
    </font>
    <font>
      <vertAlign val="subscript"/>
      <sz val="12"/>
      <color rgb="FF0078C9"/>
      <name val="Calibri"/>
      <family val="2"/>
    </font>
    <font>
      <vertAlign val="subscript"/>
      <sz val="12"/>
      <color indexed="8"/>
      <name val="Calibri"/>
      <family val="2"/>
    </font>
    <font>
      <sz val="8"/>
      <color theme="1"/>
      <name val="Calibri"/>
      <family val="2"/>
    </font>
    <font>
      <b/>
      <sz val="13"/>
      <color rgb="FFFF0000"/>
      <name val="Calibri"/>
      <family val="2"/>
    </font>
    <font>
      <b/>
      <sz val="13"/>
      <color theme="3"/>
      <name val="Calibri"/>
      <family val="2"/>
    </font>
    <font>
      <i/>
      <vertAlign val="subscript"/>
      <sz val="12"/>
      <color theme="1"/>
      <name val="Calibri"/>
      <family val="2"/>
    </font>
    <font>
      <vertAlign val="subscript"/>
      <sz val="12"/>
      <name val="Calibri"/>
      <family val="2"/>
    </font>
    <font>
      <b/>
      <sz val="15"/>
      <name val="Calibri"/>
      <family val="2"/>
    </font>
    <font>
      <b/>
      <sz val="12"/>
      <color rgb="FF002060"/>
      <name val="Calibri"/>
      <family val="2"/>
    </font>
    <font>
      <strike/>
      <sz val="11"/>
      <color rgb="FFFF0000"/>
      <name val="Calibri"/>
      <family val="2"/>
    </font>
    <font>
      <sz val="8"/>
      <name val="Calibri"/>
      <family val="2"/>
    </font>
    <font>
      <sz val="10"/>
      <color theme="3"/>
      <name val="Calibri"/>
      <family val="2"/>
    </font>
    <font>
      <sz val="18"/>
      <color rgb="FF002664"/>
      <name val="Calibri"/>
      <family val="2"/>
    </font>
    <font>
      <sz val="10"/>
      <color theme="9"/>
      <name val="Calibri"/>
      <family val="2"/>
    </font>
    <font>
      <sz val="8"/>
      <color rgb="FF18497A"/>
      <name val="Calibri"/>
      <family val="2"/>
    </font>
    <font>
      <sz val="12"/>
      <color theme="9"/>
      <name val="Calibri"/>
      <family val="2"/>
    </font>
    <font>
      <sz val="14"/>
      <color rgb="FFFF0000"/>
      <name val="Calibri"/>
      <family val="2"/>
    </font>
    <font>
      <sz val="15"/>
      <color rgb="FFFFFFFF"/>
      <name val="Calibri"/>
      <family val="2"/>
    </font>
    <font>
      <sz val="8"/>
      <color rgb="FF003479"/>
      <name val="Calibri"/>
      <family val="2"/>
    </font>
    <font>
      <b/>
      <sz val="12"/>
      <color theme="0"/>
      <name val="Calibri"/>
      <family val="2"/>
    </font>
    <font>
      <sz val="8"/>
      <color rgb="FF000000"/>
      <name val="Calibri"/>
      <family val="2"/>
    </font>
    <font>
      <b/>
      <sz val="12"/>
      <color rgb="FF0078C9"/>
      <name val="Calibri"/>
      <family val="2"/>
    </font>
    <font>
      <sz val="8"/>
      <color theme="0"/>
      <name val="Calibri"/>
      <family val="2"/>
    </font>
    <font>
      <sz val="10"/>
      <color theme="0"/>
      <name val="Calibri"/>
      <family val="2"/>
    </font>
    <font>
      <b/>
      <sz val="9"/>
      <name val="Calibri"/>
      <family val="2"/>
    </font>
    <font>
      <sz val="9"/>
      <name val="Calibri"/>
      <family val="2"/>
    </font>
    <font>
      <b/>
      <sz val="10"/>
      <name val="Calibri"/>
      <family val="2"/>
    </font>
    <font>
      <sz val="9"/>
      <color theme="1"/>
      <name val="Calibri"/>
      <family val="2"/>
    </font>
    <font>
      <sz val="10"/>
      <color rgb="FF0070C0"/>
      <name val="Calibri"/>
      <family val="2"/>
    </font>
    <font>
      <sz val="11"/>
      <color rgb="FF002664"/>
      <name val="Calibri"/>
      <family val="2"/>
    </font>
    <font>
      <sz val="12"/>
      <color theme="3"/>
      <name val="Calibri"/>
      <family val="2"/>
    </font>
    <font>
      <b/>
      <sz val="12"/>
      <color rgb="FF000000"/>
      <name val="Calibri"/>
      <family val="2"/>
    </font>
    <font>
      <sz val="8"/>
      <color rgb="FF002664"/>
      <name val="Calibri"/>
      <family val="2"/>
    </font>
    <font>
      <sz val="12"/>
      <color theme="4" tint="-0.499984740745262"/>
      <name val="Calibri"/>
      <family val="2"/>
    </font>
    <font>
      <sz val="18"/>
      <color theme="4" tint="-0.499984740745262"/>
      <name val="Calibri"/>
      <family val="2"/>
    </font>
    <font>
      <sz val="11"/>
      <color theme="4" tint="-0.499984740745262"/>
      <name val="Calibri"/>
      <family val="2"/>
    </font>
    <font>
      <b/>
      <sz val="8"/>
      <color theme="3"/>
      <name val="Calibri"/>
      <family val="2"/>
    </font>
    <font>
      <b/>
      <sz val="8"/>
      <color rgb="FF002664"/>
      <name val="Calibri"/>
      <family val="2"/>
    </font>
    <font>
      <i/>
      <sz val="12"/>
      <name val="Calibri"/>
      <family val="2"/>
    </font>
    <font>
      <sz val="10"/>
      <color rgb="FF002664"/>
      <name val="Calibri"/>
      <family val="2"/>
    </font>
    <font>
      <sz val="11"/>
      <color theme="3"/>
      <name val="Calibri"/>
      <family val="2"/>
    </font>
    <font>
      <vertAlign val="superscript"/>
      <sz val="12"/>
      <color theme="1"/>
      <name val="Calibri"/>
      <family val="2"/>
    </font>
    <font>
      <sz val="11"/>
      <color theme="6" tint="-0.249977111117893"/>
      <name val="Calibri"/>
      <family val="2"/>
    </font>
    <font>
      <sz val="12"/>
      <color theme="6" tint="-0.499984740745262"/>
      <name val="Calibri"/>
      <family val="2"/>
    </font>
    <font>
      <sz val="11"/>
      <color rgb="FF0078C9"/>
      <name val="Calibri"/>
      <family val="2"/>
    </font>
    <font>
      <sz val="10"/>
      <color theme="1" tint="4.9989318521683403E-2"/>
      <name val="Calibri"/>
      <family val="2"/>
    </font>
    <font>
      <sz val="11"/>
      <color theme="1" tint="4.9989318521683403E-2"/>
      <name val="Calibri"/>
      <family val="2"/>
    </font>
    <font>
      <sz val="12"/>
      <color theme="1" tint="4.9989318521683403E-2"/>
      <name val="Calibri"/>
      <family val="2"/>
    </font>
    <font>
      <b/>
      <sz val="11"/>
      <color theme="1" tint="4.9989318521683403E-2"/>
      <name val="Calibri"/>
      <family val="2"/>
    </font>
    <font>
      <b/>
      <sz val="12"/>
      <color theme="1" tint="4.9989318521683403E-2"/>
      <name val="Calibri"/>
      <family val="2"/>
    </font>
    <font>
      <sz val="8"/>
      <color rgb="FF0078C9"/>
      <name val="Calibri"/>
      <family val="2"/>
    </font>
    <font>
      <b/>
      <sz val="8"/>
      <color rgb="FF0078C9"/>
      <name val="Calibri"/>
      <family val="2"/>
    </font>
    <font>
      <sz val="15"/>
      <color theme="0"/>
      <name val="Franklin Gothic Demi"/>
      <family val="2"/>
    </font>
    <font>
      <sz val="10"/>
      <color rgb="FF0078C9"/>
      <name val="Franklin Gothic Demi"/>
      <family val="2"/>
    </font>
    <font>
      <sz val="9"/>
      <color theme="1"/>
      <name val="Arial"/>
      <family val="2"/>
    </font>
    <font>
      <sz val="13"/>
      <color theme="2"/>
      <name val="Calibri"/>
      <family val="2"/>
    </font>
    <font>
      <u/>
      <sz val="11"/>
      <color theme="10"/>
      <name val="Arial"/>
      <family val="2"/>
    </font>
    <font>
      <sz val="8"/>
      <name val="Arial"/>
      <family val="2"/>
    </font>
    <font>
      <sz val="18"/>
      <color rgb="FF003479"/>
      <name val="Calibri"/>
      <family val="2"/>
    </font>
    <font>
      <sz val="9"/>
      <color rgb="FFFF0000"/>
      <name val="Calibri"/>
      <family val="2"/>
    </font>
    <font>
      <b/>
      <sz val="15"/>
      <color theme="0"/>
      <name val="Calibri"/>
      <family val="2"/>
    </font>
    <font>
      <b/>
      <sz val="15"/>
      <color rgb="FFFFFFFF"/>
      <name val="Calibri"/>
      <family val="2"/>
    </font>
    <font>
      <b/>
      <sz val="13"/>
      <color theme="2"/>
      <name val="Calibri"/>
      <family val="2"/>
    </font>
    <font>
      <b/>
      <sz val="11"/>
      <color theme="0"/>
      <name val="Calibri"/>
      <family val="2"/>
    </font>
    <font>
      <b/>
      <sz val="11"/>
      <color indexed="8"/>
      <name val="Calibri"/>
      <family val="2"/>
    </font>
    <font>
      <b/>
      <sz val="10"/>
      <color theme="1"/>
      <name val="Calibri"/>
      <family val="2"/>
    </font>
    <font>
      <sz val="18"/>
      <color rgb="FF203764"/>
      <name val="Calibri"/>
      <family val="2"/>
    </font>
    <font>
      <b/>
      <sz val="13"/>
      <color theme="0"/>
      <name val="Calibri"/>
      <family val="2"/>
    </font>
    <font>
      <sz val="16"/>
      <color rgb="FF002664"/>
      <name val="Calibri"/>
      <family val="2"/>
    </font>
    <font>
      <b/>
      <u/>
      <sz val="11"/>
      <color rgb="FF003592"/>
      <name val="Calibri"/>
      <family val="2"/>
    </font>
    <font>
      <u/>
      <sz val="10"/>
      <color theme="10"/>
      <name val="Calibri"/>
      <family val="2"/>
    </font>
    <font>
      <b/>
      <u/>
      <sz val="10"/>
      <color rgb="FF003592"/>
      <name val="Calibri"/>
      <family val="2"/>
    </font>
    <font>
      <b/>
      <sz val="10"/>
      <color theme="0"/>
      <name val="Calibri"/>
      <family val="2"/>
    </font>
    <font>
      <sz val="12"/>
      <color rgb="FF0078C9"/>
      <name val="Calibri"/>
      <family val="2"/>
    </font>
    <font>
      <sz val="12"/>
      <color rgb="FF002664"/>
      <name val="Calibri"/>
      <family val="2"/>
    </font>
    <font>
      <strike/>
      <sz val="12"/>
      <name val="Calibri"/>
      <family val="2"/>
    </font>
    <font>
      <sz val="12"/>
      <color rgb="FF002060"/>
      <name val="Calibri"/>
      <family val="2"/>
    </font>
    <font>
      <sz val="10"/>
      <color rgb="FF000000"/>
      <name val="Arial"/>
      <family val="2"/>
      <scheme val="minor"/>
    </font>
    <font>
      <sz val="10"/>
      <color rgb="FF0D0D0D"/>
      <name val="Calibri"/>
      <family val="2"/>
    </font>
    <font>
      <sz val="7"/>
      <color rgb="FF201F1E"/>
      <name val="Calibri"/>
      <family val="2"/>
    </font>
    <font>
      <b/>
      <sz val="10"/>
      <color rgb="FF000000"/>
      <name val="Calibri"/>
      <family val="2"/>
    </font>
  </fonts>
  <fills count="3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3479"/>
        <bgColor indexed="64"/>
      </patternFill>
    </fill>
    <fill>
      <patternFill patternType="solid">
        <fgColor rgb="FFE0DCD8"/>
        <bgColor indexed="64"/>
      </patternFill>
    </fill>
    <fill>
      <patternFill patternType="solid">
        <fgColor rgb="FFA6A6A6"/>
        <bgColor indexed="64"/>
      </patternFill>
    </fill>
    <fill>
      <patternFill patternType="solid">
        <fgColor theme="5" tint="0.79998168889431442"/>
        <bgColor indexed="64"/>
      </patternFill>
    </fill>
    <fill>
      <patternFill patternType="solid">
        <fgColor rgb="FF003595"/>
        <bgColor indexed="64"/>
      </patternFill>
    </fill>
    <fill>
      <patternFill patternType="solid">
        <fgColor rgb="FFFCEABF"/>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003592"/>
        <bgColor indexed="64"/>
      </patternFill>
    </fill>
    <fill>
      <patternFill patternType="solid">
        <fgColor rgb="FFFFFF00"/>
        <bgColor indexed="64"/>
      </patternFill>
    </fill>
    <fill>
      <patternFill patternType="solid">
        <fgColor rgb="FFFE4819"/>
        <bgColor indexed="64"/>
      </patternFill>
    </fill>
    <fill>
      <patternFill patternType="solid">
        <fgColor rgb="FFB8CA7F"/>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DBFF6F"/>
        <bgColor indexed="64"/>
      </patternFill>
    </fill>
    <fill>
      <patternFill patternType="solid">
        <fgColor rgb="FF003592"/>
        <bgColor rgb="FF000000"/>
      </patternFill>
    </fill>
    <fill>
      <patternFill patternType="solid">
        <fgColor rgb="FFFFF2CC"/>
        <bgColor indexed="64"/>
      </patternFill>
    </fill>
    <fill>
      <patternFill patternType="solid">
        <fgColor rgb="FF84CEFF"/>
        <bgColor indexed="64"/>
      </patternFill>
    </fill>
    <fill>
      <patternFill patternType="solid">
        <fgColor rgb="FFFFEFCA"/>
        <bgColor indexed="64"/>
      </patternFill>
    </fill>
    <fill>
      <patternFill patternType="solid">
        <fgColor rgb="FFFF84D3"/>
        <bgColor indexed="64"/>
      </patternFill>
    </fill>
    <fill>
      <patternFill patternType="solid">
        <fgColor rgb="FFFFEFCA"/>
        <bgColor rgb="FF000000"/>
      </patternFill>
    </fill>
    <fill>
      <patternFill patternType="solid">
        <fgColor rgb="FF84CEFF"/>
        <bgColor rgb="FF000000"/>
      </patternFill>
    </fill>
    <fill>
      <patternFill patternType="solid">
        <fgColor rgb="FFFF84D3"/>
        <bgColor rgb="FF000000"/>
      </patternFill>
    </fill>
    <fill>
      <patternFill patternType="solid">
        <fgColor rgb="FFE0DCD8"/>
        <bgColor rgb="FF000000"/>
      </patternFill>
    </fill>
    <fill>
      <patternFill patternType="solid">
        <fgColor rgb="FFFFF2CC"/>
        <bgColor rgb="FF000000"/>
      </patternFill>
    </fill>
    <fill>
      <patternFill patternType="solid">
        <fgColor rgb="FFEBF1DE"/>
        <bgColor rgb="FF000000"/>
      </patternFill>
    </fill>
  </fills>
  <borders count="201">
    <border>
      <left/>
      <right/>
      <top/>
      <bottom/>
      <diagonal/>
    </border>
    <border>
      <left/>
      <right style="thin">
        <color indexed="64"/>
      </right>
      <top/>
      <bottom/>
      <diagonal/>
    </border>
    <border>
      <left style="thin">
        <color indexed="62"/>
      </left>
      <right/>
      <top/>
      <bottom/>
      <diagonal/>
    </border>
    <border>
      <left/>
      <right/>
      <top style="thin">
        <color indexed="18"/>
      </top>
      <bottom style="thin">
        <color indexed="18"/>
      </bottom>
      <diagonal/>
    </border>
    <border>
      <left style="medium">
        <color indexed="64"/>
      </left>
      <right/>
      <top style="medium">
        <color indexed="64"/>
      </top>
      <bottom/>
      <diagonal/>
    </border>
    <border>
      <left style="thick">
        <color indexed="64"/>
      </left>
      <right/>
      <top/>
      <bottom/>
      <diagonal/>
    </border>
    <border>
      <left/>
      <right style="thin">
        <color indexed="18"/>
      </right>
      <top/>
      <bottom/>
      <diagonal/>
    </border>
    <border>
      <left/>
      <right/>
      <top style="thin">
        <color indexed="62"/>
      </top>
      <bottom style="thin">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auto="1"/>
      </right>
      <top/>
      <bottom/>
      <diagonal/>
    </border>
    <border>
      <left style="thin">
        <color rgb="FF857362"/>
      </left>
      <right style="thin">
        <color rgb="FF857362"/>
      </right>
      <top style="thin">
        <color rgb="FF857362"/>
      </top>
      <bottom style="thin">
        <color rgb="FF857362"/>
      </bottom>
      <diagonal/>
    </border>
    <border>
      <left style="thin">
        <color rgb="FF857362"/>
      </left>
      <right style="thin">
        <color rgb="FF857362"/>
      </right>
      <top/>
      <bottom style="thin">
        <color rgb="FF857362"/>
      </bottom>
      <diagonal/>
    </border>
    <border>
      <left style="thin">
        <color indexed="64"/>
      </left>
      <right/>
      <top/>
      <bottom/>
      <diagonal/>
    </border>
    <border>
      <left style="thin">
        <color theme="5"/>
      </left>
      <right style="thin">
        <color theme="5"/>
      </right>
      <top style="thin">
        <color theme="5"/>
      </top>
      <bottom style="thin">
        <color theme="5"/>
      </bottom>
      <diagonal/>
    </border>
    <border>
      <left/>
      <right style="thin">
        <color theme="5"/>
      </right>
      <top style="thin">
        <color theme="5"/>
      </top>
      <bottom style="thin">
        <color theme="5"/>
      </bottom>
      <diagonal/>
    </border>
    <border>
      <left style="thick">
        <color theme="5"/>
      </left>
      <right style="thick">
        <color theme="5"/>
      </right>
      <top/>
      <bottom style="thick">
        <color theme="5"/>
      </bottom>
      <diagonal/>
    </border>
    <border>
      <left/>
      <right/>
      <top/>
      <bottom style="thick">
        <color theme="5"/>
      </bottom>
      <diagonal/>
    </border>
    <border>
      <left style="thin">
        <color theme="5"/>
      </left>
      <right/>
      <top style="thin">
        <color theme="5"/>
      </top>
      <bottom style="thin">
        <color theme="5"/>
      </bottom>
      <diagonal/>
    </border>
    <border>
      <left style="thick">
        <color rgb="FF857362"/>
      </left>
      <right style="thin">
        <color rgb="FF857362"/>
      </right>
      <top/>
      <bottom style="thick">
        <color rgb="FF857362"/>
      </bottom>
      <diagonal/>
    </border>
    <border>
      <left/>
      <right style="medium">
        <color rgb="FF857362"/>
      </right>
      <top/>
      <bottom style="thick">
        <color rgb="FF85736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rgb="FF857362"/>
      </left>
      <right style="medium">
        <color rgb="FF857362"/>
      </right>
      <top style="medium">
        <color rgb="FF857362"/>
      </top>
      <bottom style="medium">
        <color rgb="FF857362"/>
      </bottom>
      <diagonal/>
    </border>
    <border>
      <left style="thin">
        <color rgb="FF857362"/>
      </left>
      <right/>
      <top style="thin">
        <color rgb="FF857362"/>
      </top>
      <bottom style="thin">
        <color rgb="FF857362"/>
      </bottom>
      <diagonal/>
    </border>
    <border>
      <left style="thin">
        <color rgb="FF857362"/>
      </left>
      <right style="thin">
        <color rgb="FF857362"/>
      </right>
      <top/>
      <bottom style="thick">
        <color rgb="FF8573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left>
      <right/>
      <top/>
      <bottom/>
      <diagonal/>
    </border>
    <border>
      <left/>
      <right style="thin">
        <color theme="5"/>
      </right>
      <top style="medium">
        <color theme="0" tint="-0.499984740745262"/>
      </top>
      <bottom/>
      <diagonal/>
    </border>
    <border>
      <left style="thin">
        <color theme="5"/>
      </left>
      <right style="thin">
        <color theme="5"/>
      </right>
      <top style="medium">
        <color theme="0" tint="-0.499984740745262"/>
      </top>
      <bottom/>
      <diagonal/>
    </border>
    <border>
      <left style="thin">
        <color theme="5"/>
      </left>
      <right style="thin">
        <color theme="5"/>
      </right>
      <top style="medium">
        <color theme="0" tint="-0.499984740745262"/>
      </top>
      <bottom style="thin">
        <color theme="5"/>
      </bottom>
      <diagonal/>
    </border>
    <border>
      <left style="thin">
        <color theme="5"/>
      </left>
      <right style="medium">
        <color theme="0" tint="-0.499984740745262"/>
      </right>
      <top style="medium">
        <color theme="0" tint="-0.499984740745262"/>
      </top>
      <bottom/>
      <diagonal/>
    </border>
    <border>
      <left/>
      <right style="thin">
        <color theme="5"/>
      </right>
      <top/>
      <bottom style="medium">
        <color theme="0" tint="-0.499984740745262"/>
      </bottom>
      <diagonal/>
    </border>
    <border>
      <left style="thin">
        <color theme="5"/>
      </left>
      <right style="thin">
        <color theme="5"/>
      </right>
      <top/>
      <bottom style="medium">
        <color theme="0" tint="-0.499984740745262"/>
      </bottom>
      <diagonal/>
    </border>
    <border>
      <left style="thin">
        <color theme="5"/>
      </left>
      <right style="thin">
        <color theme="5"/>
      </right>
      <top style="thin">
        <color theme="5"/>
      </top>
      <bottom style="medium">
        <color theme="0" tint="-0.499984740745262"/>
      </bottom>
      <diagonal/>
    </border>
    <border>
      <left style="thin">
        <color theme="5"/>
      </left>
      <right style="medium">
        <color theme="0" tint="-0.499984740745262"/>
      </right>
      <top/>
      <bottom style="medium">
        <color theme="0" tint="-0.499984740745262"/>
      </bottom>
      <diagonal/>
    </border>
    <border>
      <left style="medium">
        <color theme="0" tint="-0.499984740745262"/>
      </left>
      <right/>
      <top style="medium">
        <color theme="0" tint="-0.499984740745262"/>
      </top>
      <bottom style="thin">
        <color theme="5"/>
      </bottom>
      <diagonal/>
    </border>
    <border>
      <left/>
      <right style="thin">
        <color theme="5"/>
      </right>
      <top style="medium">
        <color theme="0" tint="-0.499984740745262"/>
      </top>
      <bottom style="thin">
        <color theme="5"/>
      </bottom>
      <diagonal/>
    </border>
    <border>
      <left style="thin">
        <color theme="5"/>
      </left>
      <right style="medium">
        <color theme="0" tint="-0.499984740745262"/>
      </right>
      <top style="medium">
        <color theme="0" tint="-0.499984740745262"/>
      </top>
      <bottom style="thin">
        <color theme="5"/>
      </bottom>
      <diagonal/>
    </border>
    <border>
      <left style="medium">
        <color theme="0" tint="-0.499984740745262"/>
      </left>
      <right style="medium">
        <color theme="0" tint="-0.499984740745262"/>
      </right>
      <top style="medium">
        <color theme="0" tint="-0.499984740745262"/>
      </top>
      <bottom style="thin">
        <color theme="5"/>
      </bottom>
      <diagonal/>
    </border>
    <border>
      <left style="medium">
        <color theme="0" tint="-0.499984740745262"/>
      </left>
      <right style="thin">
        <color theme="5"/>
      </right>
      <top style="thin">
        <color theme="5"/>
      </top>
      <bottom style="thin">
        <color theme="5"/>
      </bottom>
      <diagonal/>
    </border>
    <border>
      <left style="thin">
        <color theme="5"/>
      </left>
      <right style="medium">
        <color theme="0" tint="-0.499984740745262"/>
      </right>
      <top style="thin">
        <color theme="5"/>
      </top>
      <bottom style="thin">
        <color theme="5"/>
      </bottom>
      <diagonal/>
    </border>
    <border>
      <left style="medium">
        <color theme="0" tint="-0.499984740745262"/>
      </left>
      <right style="medium">
        <color theme="0" tint="-0.499984740745262"/>
      </right>
      <top style="thin">
        <color theme="5"/>
      </top>
      <bottom style="thin">
        <color theme="5"/>
      </bottom>
      <diagonal/>
    </border>
    <border>
      <left style="medium">
        <color theme="0" tint="-0.499984740745262"/>
      </left>
      <right/>
      <top style="thin">
        <color theme="5"/>
      </top>
      <bottom style="thin">
        <color theme="5"/>
      </bottom>
      <diagonal/>
    </border>
    <border>
      <left style="medium">
        <color theme="0" tint="-0.499984740745262"/>
      </left>
      <right/>
      <top style="thin">
        <color theme="5"/>
      </top>
      <bottom style="medium">
        <color theme="0" tint="-0.499984740745262"/>
      </bottom>
      <diagonal/>
    </border>
    <border>
      <left/>
      <right style="thin">
        <color theme="5"/>
      </right>
      <top style="thin">
        <color theme="5"/>
      </top>
      <bottom style="medium">
        <color theme="0" tint="-0.499984740745262"/>
      </bottom>
      <diagonal/>
    </border>
    <border>
      <left style="thin">
        <color theme="5"/>
      </left>
      <right style="medium">
        <color theme="0" tint="-0.499984740745262"/>
      </right>
      <top style="thin">
        <color theme="5"/>
      </top>
      <bottom style="medium">
        <color theme="0" tint="-0.499984740745262"/>
      </bottom>
      <diagonal/>
    </border>
    <border>
      <left style="medium">
        <color theme="0" tint="-0.499984740745262"/>
      </left>
      <right style="medium">
        <color theme="0" tint="-0.499984740745262"/>
      </right>
      <top style="thin">
        <color theme="5"/>
      </top>
      <bottom style="medium">
        <color theme="0" tint="-0.499984740745262"/>
      </bottom>
      <diagonal/>
    </border>
    <border>
      <left/>
      <right style="medium">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5"/>
      </left>
      <right/>
      <top style="medium">
        <color theme="0" tint="-0.499984740745262"/>
      </top>
      <bottom style="thin">
        <color theme="5"/>
      </bottom>
      <diagonal/>
    </border>
    <border>
      <left/>
      <right/>
      <top style="medium">
        <color theme="0" tint="-0.499984740745262"/>
      </top>
      <bottom style="thin">
        <color theme="5"/>
      </bottom>
      <diagonal/>
    </border>
    <border>
      <left style="medium">
        <color theme="0" tint="-0.499984740745262"/>
      </left>
      <right style="thin">
        <color theme="5"/>
      </right>
      <top style="medium">
        <color theme="0" tint="-0.499984740745262"/>
      </top>
      <bottom style="thin">
        <color theme="5"/>
      </bottom>
      <diagonal/>
    </border>
    <border>
      <left style="medium">
        <color theme="0" tint="-0.499984740745262"/>
      </left>
      <right style="thin">
        <color theme="5"/>
      </right>
      <top style="thin">
        <color theme="5"/>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rgb="FF8573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5"/>
      </right>
      <top style="medium">
        <color theme="0" tint="-0.499984740745262"/>
      </top>
      <bottom style="medium">
        <color theme="0" tint="-0.499984740745262"/>
      </bottom>
      <diagonal/>
    </border>
    <border>
      <left style="thin">
        <color theme="5"/>
      </left>
      <right style="thin">
        <color theme="5"/>
      </right>
      <top style="medium">
        <color theme="0" tint="-0.499984740745262"/>
      </top>
      <bottom style="medium">
        <color theme="0" tint="-0.499984740745262"/>
      </bottom>
      <diagonal/>
    </border>
    <border>
      <left style="thin">
        <color theme="5"/>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5"/>
      </right>
      <top style="medium">
        <color theme="0" tint="-0.499984740745262"/>
      </top>
      <bottom/>
      <diagonal/>
    </border>
    <border>
      <left style="medium">
        <color theme="0" tint="-0.499984740745262"/>
      </left>
      <right style="thin">
        <color theme="5"/>
      </right>
      <top/>
      <bottom style="medium">
        <color theme="0" tint="-0.499984740745262"/>
      </bottom>
      <diagonal/>
    </border>
    <border>
      <left style="thin">
        <color rgb="FF857362"/>
      </left>
      <right/>
      <top/>
      <bottom/>
      <diagonal/>
    </border>
    <border>
      <left style="thin">
        <color theme="0"/>
      </left>
      <right style="thin">
        <color theme="0"/>
      </right>
      <top style="thin">
        <color theme="0"/>
      </top>
      <bottom/>
      <diagonal/>
    </border>
    <border>
      <left style="medium">
        <color rgb="FF857362"/>
      </left>
      <right style="thin">
        <color rgb="FF857362"/>
      </right>
      <top/>
      <bottom style="thick">
        <color rgb="FF857362"/>
      </bottom>
      <diagonal/>
    </border>
    <border>
      <left style="thin">
        <color rgb="FF857362"/>
      </left>
      <right style="medium">
        <color rgb="FF857362"/>
      </right>
      <top/>
      <bottom style="thick">
        <color rgb="FF857362"/>
      </bottom>
      <diagonal/>
    </border>
    <border>
      <left style="medium">
        <color rgb="FF857362"/>
      </left>
      <right/>
      <top/>
      <bottom style="thick">
        <color rgb="FF8573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bottom/>
      <diagonal/>
    </border>
    <border>
      <left/>
      <right style="thin">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5"/>
      </left>
      <right/>
      <top style="medium">
        <color theme="0" tint="-0.499984740745262"/>
      </top>
      <bottom style="medium">
        <color theme="0" tint="-0.499984740745262"/>
      </bottom>
      <diagonal/>
    </border>
    <border>
      <left style="thin">
        <color rgb="FF857362"/>
      </left>
      <right style="thin">
        <color rgb="FF857362"/>
      </right>
      <top style="medium">
        <color theme="0" tint="-0.499984740745262"/>
      </top>
      <bottom style="medium">
        <color theme="0" tint="-0.499984740745262"/>
      </bottom>
      <diagonal/>
    </border>
    <border>
      <left style="thin">
        <color theme="5"/>
      </left>
      <right/>
      <top style="thin">
        <color theme="5"/>
      </top>
      <bottom style="medium">
        <color theme="0" tint="-0.499984740745262"/>
      </bottom>
      <diagonal/>
    </border>
    <border>
      <left/>
      <right style="medium">
        <color theme="0" tint="-0.499984740745262"/>
      </right>
      <top style="medium">
        <color theme="0" tint="-0.499984740745262"/>
      </top>
      <bottom style="thin">
        <color theme="5"/>
      </bottom>
      <diagonal/>
    </border>
    <border>
      <left/>
      <right style="medium">
        <color theme="0" tint="-0.499984740745262"/>
      </right>
      <top style="thin">
        <color theme="5"/>
      </top>
      <bottom style="thin">
        <color theme="5"/>
      </bottom>
      <diagonal/>
    </border>
    <border>
      <left/>
      <right style="medium">
        <color theme="0" tint="-0.499984740745262"/>
      </right>
      <top style="thin">
        <color theme="5"/>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rgb="FF857362"/>
      </left>
      <right style="medium">
        <color theme="0" tint="-0.499984740745262"/>
      </right>
      <top style="thin">
        <color rgb="FF857362"/>
      </top>
      <bottom style="thin">
        <color rgb="FF857362"/>
      </bottom>
      <diagonal/>
    </border>
    <border>
      <left style="thin">
        <color rgb="FF857362"/>
      </left>
      <right style="medium">
        <color theme="0" tint="-0.499984740745262"/>
      </right>
      <top style="thin">
        <color rgb="FF8573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thin">
        <color theme="5"/>
      </right>
      <top/>
      <bottom/>
      <diagonal/>
    </border>
    <border>
      <left style="medium">
        <color theme="5"/>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thin">
        <color rgb="FF8573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thin">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thin">
        <color theme="5"/>
      </right>
      <top style="medium">
        <color rgb="FF808080"/>
      </top>
      <bottom style="medium">
        <color rgb="FF808080"/>
      </bottom>
      <diagonal/>
    </border>
    <border>
      <left/>
      <right style="thin">
        <color theme="5"/>
      </right>
      <top style="medium">
        <color rgb="FF808080"/>
      </top>
      <bottom style="medium">
        <color rgb="FF808080"/>
      </bottom>
      <diagonal/>
    </border>
    <border>
      <left style="thin">
        <color theme="0" tint="-0.499984740745262"/>
      </left>
      <right style="medium">
        <color rgb="FF808080"/>
      </right>
      <top style="medium">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thin">
        <color rgb="FF808080"/>
      </left>
      <right style="medium">
        <color rgb="FF808080"/>
      </right>
      <top style="thin">
        <color rgb="FF808080"/>
      </top>
      <bottom style="thin">
        <color rgb="FF808080"/>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style="thin">
        <color rgb="FF857362"/>
      </right>
      <top style="thin">
        <color rgb="FF857362"/>
      </top>
      <bottom style="thin">
        <color rgb="FF857362"/>
      </bottom>
      <diagonal/>
    </border>
    <border>
      <left style="medium">
        <color theme="0" tint="-0.499984740745262"/>
      </left>
      <right style="thin">
        <color rgb="FF857362"/>
      </right>
      <top style="thin">
        <color rgb="FF857362"/>
      </top>
      <bottom style="medium">
        <color theme="0" tint="-0.499984740745262"/>
      </bottom>
      <diagonal/>
    </border>
    <border>
      <left style="thin">
        <color rgb="FF857362"/>
      </left>
      <right style="thin">
        <color rgb="FF857362"/>
      </right>
      <top style="thin">
        <color rgb="FF857362"/>
      </top>
      <bottom style="medium">
        <color theme="0" tint="-0.499984740745262"/>
      </bottom>
      <diagonal/>
    </border>
    <border>
      <left style="medium">
        <color theme="0" tint="-0.499984740745262"/>
      </left>
      <right style="thin">
        <color rgb="FF857362"/>
      </right>
      <top/>
      <bottom style="thin">
        <color rgb="FF857362"/>
      </bottom>
      <diagonal/>
    </border>
    <border>
      <left style="medium">
        <color rgb="FF857362"/>
      </left>
      <right style="medium">
        <color theme="0" tint="-0.499984740745262"/>
      </right>
      <top style="medium">
        <color theme="0" tint="-0.499984740745262"/>
      </top>
      <bottom/>
      <diagonal/>
    </border>
    <border>
      <left style="medium">
        <color rgb="FF857362"/>
      </left>
      <right style="medium">
        <color theme="0" tint="-0.499984740745262"/>
      </right>
      <top/>
      <bottom/>
      <diagonal/>
    </border>
    <border>
      <left style="medium">
        <color rgb="FF857362"/>
      </left>
      <right style="medium">
        <color theme="0" tint="-0.499984740745262"/>
      </right>
      <top/>
      <bottom style="medium">
        <color theme="0" tint="-0.499984740745262"/>
      </bottom>
      <diagonal/>
    </border>
    <border>
      <left style="medium">
        <color rgb="FF808080"/>
      </left>
      <right style="thin">
        <color theme="0" tint="-0.499984740745262"/>
      </right>
      <top style="medium">
        <color rgb="FF808080"/>
      </top>
      <bottom style="medium">
        <color rgb="FF808080"/>
      </bottom>
      <diagonal/>
    </border>
    <border>
      <left style="thin">
        <color theme="0" tint="-0.499984740745262"/>
      </left>
      <right style="thin">
        <color theme="0" tint="-0.499984740745262"/>
      </right>
      <top style="medium">
        <color rgb="FF808080"/>
      </top>
      <bottom style="medium">
        <color rgb="FF808080"/>
      </bottom>
      <diagonal/>
    </border>
    <border>
      <left style="medium">
        <color rgb="FF808080"/>
      </left>
      <right style="thin">
        <color theme="5"/>
      </right>
      <top style="medium">
        <color rgb="FF808080"/>
      </top>
      <bottom style="medium">
        <color theme="0" tint="-0.499984740745262"/>
      </bottom>
      <diagonal/>
    </border>
    <border>
      <left style="thin">
        <color theme="5"/>
      </left>
      <right style="thin">
        <color theme="5"/>
      </right>
      <top style="medium">
        <color rgb="FF808080"/>
      </top>
      <bottom style="medium">
        <color theme="0" tint="-0.499984740745262"/>
      </bottom>
      <diagonal/>
    </border>
    <border>
      <left style="thin">
        <color theme="5"/>
      </left>
      <right style="medium">
        <color rgb="FF808080"/>
      </right>
      <top style="medium">
        <color rgb="FF808080"/>
      </top>
      <bottom style="medium">
        <color theme="0" tint="-0.499984740745262"/>
      </bottom>
      <diagonal/>
    </border>
    <border>
      <left style="medium">
        <color rgb="FF808080"/>
      </left>
      <right style="thin">
        <color theme="5"/>
      </right>
      <top/>
      <bottom style="medium">
        <color rgb="FF808080"/>
      </bottom>
      <diagonal/>
    </border>
    <border>
      <left style="thin">
        <color theme="5"/>
      </left>
      <right style="thin">
        <color theme="5"/>
      </right>
      <top/>
      <bottom style="medium">
        <color rgb="FF808080"/>
      </bottom>
      <diagonal/>
    </border>
    <border>
      <left style="thin">
        <color theme="5"/>
      </left>
      <right style="medium">
        <color rgb="FF808080"/>
      </right>
      <top/>
      <bottom style="medium">
        <color rgb="FF808080"/>
      </bottom>
      <diagonal/>
    </border>
    <border>
      <left style="thin">
        <color theme="5"/>
      </left>
      <right style="medium">
        <color theme="0" tint="-0.499984740745262"/>
      </right>
      <top style="thin">
        <color theme="5"/>
      </top>
      <bottom/>
      <diagonal/>
    </border>
    <border>
      <left style="thin">
        <color theme="5"/>
      </left>
      <right style="medium">
        <color theme="0" tint="-0.499984740745262"/>
      </right>
      <top style="thin">
        <color rgb="FF808080"/>
      </top>
      <bottom style="thin">
        <color theme="5"/>
      </bottom>
      <diagonal/>
    </border>
    <border>
      <left style="medium">
        <color rgb="FF808080"/>
      </left>
      <right style="thin">
        <color theme="0" tint="-0.499984740745262"/>
      </right>
      <top style="medium">
        <color rgb="FF808080"/>
      </top>
      <bottom style="thin">
        <color theme="0" tint="-0.499984740745262"/>
      </bottom>
      <diagonal/>
    </border>
    <border>
      <left style="medium">
        <color rgb="FF808080"/>
      </left>
      <right style="thin">
        <color theme="0" tint="-0.499984740745262"/>
      </right>
      <top style="thin">
        <color theme="0" tint="-0.499984740745262"/>
      </top>
      <bottom style="thin">
        <color theme="0" tint="-0.499984740745262"/>
      </bottom>
      <diagonal/>
    </border>
    <border>
      <left style="medium">
        <color rgb="FF808080"/>
      </left>
      <right style="thin">
        <color theme="0" tint="-0.499984740745262"/>
      </right>
      <top style="thin">
        <color theme="0" tint="-0.499984740745262"/>
      </top>
      <bottom style="medium">
        <color rgb="FF808080"/>
      </bottom>
      <diagonal/>
    </border>
    <border>
      <left style="thin">
        <color rgb="FF000000"/>
      </left>
      <right style="thin">
        <color rgb="FF000000"/>
      </right>
      <top style="thin">
        <color rgb="FF000000"/>
      </top>
      <bottom style="thin">
        <color rgb="FF000000"/>
      </bottom>
      <diagonal/>
    </border>
    <border>
      <left/>
      <right style="medium">
        <color rgb="FF808080"/>
      </right>
      <top style="medium">
        <color rgb="FF808080"/>
      </top>
      <bottom style="thin">
        <color rgb="FF808080"/>
      </bottom>
      <diagonal/>
    </border>
    <border>
      <left style="thin">
        <color theme="0" tint="-0.499984740745262"/>
      </left>
      <right style="thin">
        <color theme="0" tint="-0.499984740745262"/>
      </right>
      <top style="medium">
        <color rgb="FF808080"/>
      </top>
      <bottom style="thin">
        <color theme="0" tint="-0.499984740745262"/>
      </bottom>
      <diagonal/>
    </border>
    <border>
      <left style="thin">
        <color theme="0" tint="-0.499984740745262"/>
      </left>
      <right style="medium">
        <color rgb="FF808080"/>
      </right>
      <top style="medium">
        <color rgb="FF808080"/>
      </top>
      <bottom style="thin">
        <color theme="0" tint="-0.499984740745262"/>
      </bottom>
      <diagonal/>
    </border>
    <border>
      <left style="thin">
        <color theme="0" tint="-0.499984740745262"/>
      </left>
      <right style="medium">
        <color rgb="FF808080"/>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rgb="FF808080"/>
      </bottom>
      <diagonal/>
    </border>
    <border>
      <left style="thin">
        <color theme="0" tint="-0.499984740745262"/>
      </left>
      <right style="medium">
        <color rgb="FF808080"/>
      </right>
      <top style="thin">
        <color theme="0" tint="-0.499984740745262"/>
      </top>
      <bottom style="medium">
        <color rgb="FF808080"/>
      </bottom>
      <diagonal/>
    </border>
    <border>
      <left/>
      <right style="medium">
        <color rgb="FF808080"/>
      </right>
      <top style="thin">
        <color rgb="FF808080"/>
      </top>
      <bottom style="thin">
        <color rgb="FF808080"/>
      </bottom>
      <diagonal/>
    </border>
    <border>
      <left/>
      <right style="medium">
        <color rgb="FF808080"/>
      </right>
      <top style="thin">
        <color rgb="FF808080"/>
      </top>
      <bottom style="medium">
        <color rgb="FF808080"/>
      </bottom>
      <diagonal/>
    </border>
    <border>
      <left style="medium">
        <color rgb="FF808080"/>
      </left>
      <right style="medium">
        <color rgb="FF808080"/>
      </right>
      <top style="medium">
        <color rgb="FF808080"/>
      </top>
      <bottom/>
      <diagonal/>
    </border>
    <border>
      <left style="thin">
        <color theme="6" tint="-0.499984740745262"/>
      </left>
      <right/>
      <top style="medium">
        <color rgb="FF808080"/>
      </top>
      <bottom style="thin">
        <color theme="6" tint="-0.499984740745262"/>
      </bottom>
      <diagonal/>
    </border>
    <border>
      <left/>
      <right/>
      <top style="medium">
        <color rgb="FF808080"/>
      </top>
      <bottom style="thin">
        <color theme="6" tint="-0.499984740745262"/>
      </bottom>
      <diagonal/>
    </border>
    <border>
      <left/>
      <right style="thin">
        <color theme="6" tint="-0.499984740745262"/>
      </right>
      <top style="medium">
        <color rgb="FF808080"/>
      </top>
      <bottom style="thin">
        <color theme="6" tint="-0.499984740745262"/>
      </bottom>
      <diagonal/>
    </border>
    <border>
      <left style="thin">
        <color theme="6" tint="-0.499984740745262"/>
      </left>
      <right style="thin">
        <color theme="6" tint="-0.499984740745262"/>
      </right>
      <top style="thin">
        <color theme="6" tint="-0.499984740745262"/>
      </top>
      <bottom style="medium">
        <color rgb="FF808080"/>
      </bottom>
      <diagonal/>
    </border>
    <border>
      <left style="thin">
        <color rgb="FF808080"/>
      </left>
      <right style="medium">
        <color rgb="FF808080"/>
      </right>
      <top style="medium">
        <color rgb="FF808080"/>
      </top>
      <bottom/>
      <diagonal/>
    </border>
    <border>
      <left style="thin">
        <color rgb="FF808080"/>
      </left>
      <right style="medium">
        <color rgb="FF808080"/>
      </right>
      <top/>
      <bottom style="medium">
        <color rgb="FF808080"/>
      </bottom>
      <diagonal/>
    </border>
    <border>
      <left style="thin">
        <color theme="6" tint="-0.499984740745262"/>
      </left>
      <right/>
      <top style="thin">
        <color theme="6" tint="-0.499984740745262"/>
      </top>
      <bottom style="medium">
        <color rgb="FF808080"/>
      </bottom>
      <diagonal/>
    </border>
    <border>
      <left style="thin">
        <color rgb="FF808080"/>
      </left>
      <right style="medium">
        <color rgb="FF808080"/>
      </right>
      <top style="medium">
        <color rgb="FF808080"/>
      </top>
      <bottom style="medium">
        <color rgb="FF808080"/>
      </bottom>
      <diagonal/>
    </border>
    <border>
      <left style="thin">
        <color rgb="FF857362"/>
      </left>
      <right style="thin">
        <color rgb="FF857362"/>
      </right>
      <top style="medium">
        <color rgb="FF808080"/>
      </top>
      <bottom style="thin">
        <color rgb="FF857362"/>
      </bottom>
      <diagonal/>
    </border>
    <border>
      <left style="thin">
        <color rgb="FF857362"/>
      </left>
      <right style="medium">
        <color rgb="FF808080"/>
      </right>
      <top style="medium">
        <color rgb="FF808080"/>
      </top>
      <bottom style="thin">
        <color rgb="FF857362"/>
      </bottom>
      <diagonal/>
    </border>
    <border>
      <left style="thin">
        <color rgb="FF857362"/>
      </left>
      <right style="medium">
        <color rgb="FF808080"/>
      </right>
      <top style="thin">
        <color rgb="FF857362"/>
      </top>
      <bottom style="thin">
        <color rgb="FF857362"/>
      </bottom>
      <diagonal/>
    </border>
    <border>
      <left style="thin">
        <color rgb="FF857362"/>
      </left>
      <right style="thin">
        <color rgb="FF857362"/>
      </right>
      <top style="thin">
        <color rgb="FF857362"/>
      </top>
      <bottom style="medium">
        <color rgb="FF808080"/>
      </bottom>
      <diagonal/>
    </border>
    <border>
      <left style="thin">
        <color rgb="FF857362"/>
      </left>
      <right style="medium">
        <color rgb="FF808080"/>
      </right>
      <top style="thin">
        <color rgb="FF857362"/>
      </top>
      <bottom style="medium">
        <color rgb="FF808080"/>
      </bottom>
      <diagonal/>
    </border>
    <border>
      <left style="thin">
        <color rgb="FF808080"/>
      </left>
      <right style="medium">
        <color rgb="FF808080"/>
      </right>
      <top/>
      <bottom style="thin">
        <color rgb="FF808080"/>
      </bottom>
      <diagonal/>
    </border>
    <border>
      <left style="medium">
        <color rgb="FF857362"/>
      </left>
      <right style="medium">
        <color rgb="FF857362"/>
      </right>
      <top style="medium">
        <color rgb="FF857362"/>
      </top>
      <bottom style="thin">
        <color rgb="FF857362"/>
      </bottom>
      <diagonal/>
    </border>
    <border>
      <left style="medium">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57362"/>
      </left>
      <right style="thin">
        <color rgb="FF857362"/>
      </right>
      <top style="medium">
        <color rgb="FF808080"/>
      </top>
      <bottom style="medium">
        <color rgb="FF808080"/>
      </bottom>
      <diagonal/>
    </border>
    <border>
      <left/>
      <right style="thin">
        <color rgb="FF808080"/>
      </right>
      <top style="medium">
        <color rgb="FF808080"/>
      </top>
      <bottom style="thin">
        <color rgb="FF808080"/>
      </bottom>
      <diagonal/>
    </border>
    <border>
      <left/>
      <right style="thin">
        <color rgb="FF808080"/>
      </right>
      <top style="thin">
        <color rgb="FF808080"/>
      </top>
      <bottom style="thin">
        <color rgb="FF808080"/>
      </bottom>
      <diagonal/>
    </border>
    <border>
      <left style="medium">
        <color theme="0" tint="-0.499984740745262"/>
      </left>
      <right style="medium">
        <color theme="0" tint="-0.499984740745262"/>
      </right>
      <top style="thin">
        <color theme="0" tint="-0.499984740745262"/>
      </top>
      <bottom/>
      <diagonal/>
    </border>
  </borders>
  <cellStyleXfs count="64">
    <xf numFmtId="0" fontId="0" fillId="0" borderId="0"/>
    <xf numFmtId="0" fontId="5" fillId="0" borderId="0" applyNumberFormat="0" applyFont="0" applyFill="0" applyBorder="0" applyAlignment="0" applyProtection="0"/>
    <xf numFmtId="0" fontId="5" fillId="0" borderId="0"/>
    <xf numFmtId="0" fontId="5" fillId="0" borderId="0"/>
    <xf numFmtId="0" fontId="5" fillId="0" borderId="0" applyNumberFormat="0" applyFont="0" applyFill="0" applyBorder="0" applyAlignment="0" applyProtection="0"/>
    <xf numFmtId="37" fontId="9" fillId="3" borderId="2">
      <alignment horizontal="left"/>
    </xf>
    <xf numFmtId="37" fontId="10" fillId="3" borderId="3"/>
    <xf numFmtId="0" fontId="5" fillId="3" borderId="4" applyNumberFormat="0" applyBorder="0"/>
    <xf numFmtId="0" fontId="5" fillId="3" borderId="4" applyNumberFormat="0" applyBorder="0"/>
    <xf numFmtId="43" fontId="5" fillId="0" borderId="0" applyFont="0" applyFill="0" applyBorder="0" applyAlignment="0" applyProtection="0"/>
    <xf numFmtId="0" fontId="11" fillId="3" borderId="5"/>
    <xf numFmtId="37" fontId="5" fillId="3" borderId="0">
      <alignment horizontal="right"/>
    </xf>
    <xf numFmtId="37" fontId="5" fillId="3" borderId="0">
      <alignment horizontal="right"/>
    </xf>
    <xf numFmtId="0" fontId="12" fillId="0" borderId="0"/>
    <xf numFmtId="0" fontId="6" fillId="0" borderId="0" applyNumberFormat="0" applyBorder="0" applyProtection="0"/>
    <xf numFmtId="0" fontId="7" fillId="0" borderId="0"/>
    <xf numFmtId="0" fontId="5" fillId="0" borderId="0"/>
    <xf numFmtId="0" fontId="5" fillId="0" borderId="0"/>
    <xf numFmtId="0" fontId="13" fillId="0" borderId="0"/>
    <xf numFmtId="0" fontId="14" fillId="0" borderId="0"/>
    <xf numFmtId="40" fontId="15" fillId="2" borderId="0">
      <alignment horizontal="right"/>
    </xf>
    <xf numFmtId="0" fontId="16" fillId="2" borderId="0">
      <alignment horizontal="right"/>
    </xf>
    <xf numFmtId="0" fontId="17" fillId="2" borderId="1"/>
    <xf numFmtId="0" fontId="17" fillId="0" borderId="0" applyBorder="0">
      <alignment horizontal="centerContinuous"/>
    </xf>
    <xf numFmtId="0" fontId="18" fillId="0" borderId="0" applyBorder="0">
      <alignment horizontal="centerContinuous"/>
    </xf>
    <xf numFmtId="9" fontId="5" fillId="0" borderId="0" applyFont="0" applyFill="0" applyBorder="0" applyAlignment="0" applyProtection="0"/>
    <xf numFmtId="37" fontId="19" fillId="4" borderId="6"/>
    <xf numFmtId="0" fontId="20" fillId="0" borderId="7">
      <alignment horizontal="right"/>
    </xf>
    <xf numFmtId="0" fontId="5" fillId="0" borderId="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8" fillId="0" borderId="0"/>
    <xf numFmtId="0" fontId="17" fillId="2" borderId="11"/>
    <xf numFmtId="0" fontId="13" fillId="0" borderId="0"/>
    <xf numFmtId="0" fontId="7" fillId="0" borderId="0"/>
    <xf numFmtId="0" fontId="7" fillId="0" borderId="0"/>
    <xf numFmtId="0" fontId="22" fillId="0" borderId="9" applyNumberFormat="0" applyFill="0" applyAlignment="0" applyProtection="0"/>
    <xf numFmtId="9" fontId="7" fillId="0" borderId="0" applyFont="0" applyFill="0" applyBorder="0" applyAlignment="0" applyProtection="0"/>
    <xf numFmtId="43" fontId="7" fillId="0" borderId="0" applyFont="0" applyFill="0" applyBorder="0" applyAlignment="0" applyProtection="0"/>
    <xf numFmtId="0" fontId="7" fillId="0" borderId="0"/>
    <xf numFmtId="9" fontId="2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0" fontId="24" fillId="0" borderId="0"/>
    <xf numFmtId="0" fontId="7" fillId="0" borderId="0"/>
    <xf numFmtId="167" fontId="7" fillId="0" borderId="0" applyFont="0" applyFill="0" applyBorder="0" applyProtection="0">
      <alignment vertical="top"/>
    </xf>
    <xf numFmtId="9" fontId="7" fillId="0" borderId="0" applyFont="0" applyFill="0" applyBorder="0" applyAlignment="0" applyProtection="0"/>
    <xf numFmtId="0" fontId="117" fillId="19" borderId="0" applyBorder="0"/>
    <xf numFmtId="168" fontId="115" fillId="9" borderId="0" applyNumberFormat="0">
      <alignment horizontal="left"/>
    </xf>
    <xf numFmtId="0" fontId="116" fillId="10" borderId="0" applyNumberFormat="0"/>
    <xf numFmtId="0" fontId="119" fillId="0" borderId="0" applyNumberFormat="0" applyFill="0" applyBorder="0" applyAlignment="0" applyProtection="0"/>
    <xf numFmtId="0" fontId="7" fillId="0" borderId="0"/>
    <xf numFmtId="0" fontId="13" fillId="0" borderId="0"/>
    <xf numFmtId="43" fontId="2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0" fontId="1" fillId="0" borderId="0"/>
    <xf numFmtId="43" fontId="1"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2196">
    <xf numFmtId="0" fontId="0" fillId="0" borderId="0" xfId="0"/>
    <xf numFmtId="0" fontId="35" fillId="0" borderId="0" xfId="30" applyFont="1" applyFill="1" applyBorder="1" applyAlignment="1">
      <alignment vertical="center" wrapText="1"/>
    </xf>
    <xf numFmtId="0" fontId="37" fillId="0" borderId="0" xfId="0" applyFont="1" applyAlignment="1">
      <alignment horizontal="center" vertical="center" wrapText="1"/>
    </xf>
    <xf numFmtId="0" fontId="33" fillId="0" borderId="0" xfId="0" applyFont="1" applyAlignment="1">
      <alignment vertical="center"/>
    </xf>
    <xf numFmtId="0" fontId="34" fillId="0" borderId="0" xfId="0" applyFont="1" applyAlignment="1">
      <alignment vertical="center"/>
    </xf>
    <xf numFmtId="0" fontId="32" fillId="0" borderId="0" xfId="0" applyFont="1" applyAlignment="1">
      <alignment vertical="center"/>
    </xf>
    <xf numFmtId="0" fontId="38" fillId="0" borderId="15" xfId="0" applyFont="1" applyBorder="1" applyAlignment="1">
      <alignment horizontal="center" vertical="center" wrapText="1"/>
    </xf>
    <xf numFmtId="0" fontId="39" fillId="0" borderId="0" xfId="30" applyFont="1" applyBorder="1" applyAlignment="1">
      <alignment horizontal="center" vertical="center" wrapText="1"/>
    </xf>
    <xf numFmtId="0" fontId="38" fillId="0" borderId="0" xfId="0" applyFont="1" applyAlignment="1">
      <alignment horizontal="center" vertical="center" wrapText="1"/>
    </xf>
    <xf numFmtId="0" fontId="35" fillId="0" borderId="0" xfId="30" applyFont="1" applyBorder="1" applyAlignment="1">
      <alignment vertical="center" wrapText="1"/>
    </xf>
    <xf numFmtId="0" fontId="40" fillId="0" borderId="0" xfId="0" applyFont="1" applyAlignment="1">
      <alignment horizontal="center" vertical="center" wrapText="1"/>
    </xf>
    <xf numFmtId="0" fontId="30" fillId="0" borderId="0" xfId="0" applyFont="1" applyAlignment="1">
      <alignment horizontal="center" vertical="center" wrapText="1"/>
    </xf>
    <xf numFmtId="0" fontId="38" fillId="0" borderId="16" xfId="0" applyFont="1" applyBorder="1" applyAlignment="1">
      <alignment horizontal="center" vertical="center" wrapText="1"/>
    </xf>
    <xf numFmtId="0" fontId="46" fillId="0" borderId="0" xfId="30" applyFont="1" applyBorder="1" applyAlignment="1">
      <alignment vertical="center" wrapText="1"/>
    </xf>
    <xf numFmtId="0" fontId="46" fillId="0" borderId="0" xfId="0" applyFont="1" applyAlignment="1">
      <alignment horizontal="left" vertical="center" wrapText="1"/>
    </xf>
    <xf numFmtId="0" fontId="47" fillId="0" borderId="0" xfId="30" applyFont="1" applyBorder="1" applyAlignment="1">
      <alignment horizontal="left" vertical="top" wrapText="1"/>
    </xf>
    <xf numFmtId="0" fontId="48" fillId="0" borderId="0" xfId="30" applyFont="1" applyBorder="1" applyAlignment="1">
      <alignment horizontal="left" vertical="top" wrapText="1"/>
    </xf>
    <xf numFmtId="0" fontId="46" fillId="0" borderId="0" xfId="30" applyFont="1" applyFill="1" applyBorder="1" applyAlignment="1">
      <alignment vertical="top" wrapText="1"/>
    </xf>
    <xf numFmtId="0" fontId="49" fillId="0" borderId="0" xfId="30" applyFont="1" applyFill="1" applyBorder="1" applyAlignment="1">
      <alignment vertical="top" wrapText="1"/>
    </xf>
    <xf numFmtId="0" fontId="38" fillId="0" borderId="0" xfId="0" applyFont="1" applyAlignment="1">
      <alignment horizontal="left" vertical="center" wrapText="1"/>
    </xf>
    <xf numFmtId="0" fontId="49" fillId="0" borderId="0" xfId="30" applyFont="1" applyBorder="1" applyAlignment="1">
      <alignment vertical="center" wrapText="1"/>
    </xf>
    <xf numFmtId="0" fontId="34" fillId="0" borderId="0" xfId="0" applyFont="1" applyAlignment="1">
      <alignment horizontal="center" vertical="center" wrapText="1"/>
    </xf>
    <xf numFmtId="0" fontId="49" fillId="0" borderId="0" xfId="30" applyFont="1" applyFill="1" applyBorder="1" applyAlignment="1">
      <alignment vertical="center" wrapText="1"/>
    </xf>
    <xf numFmtId="0" fontId="49" fillId="0" borderId="0" xfId="37" applyFont="1" applyFill="1" applyBorder="1" applyAlignment="1">
      <alignment horizontal="center" vertical="center" wrapText="1"/>
    </xf>
    <xf numFmtId="0" fontId="26" fillId="5" borderId="0" xfId="0" applyFont="1" applyFill="1" applyAlignment="1">
      <alignment vertical="center"/>
    </xf>
    <xf numFmtId="0" fontId="49" fillId="0" borderId="0" xfId="30" applyFont="1" applyFill="1" applyBorder="1" applyAlignment="1">
      <alignment horizontal="center" vertical="top" wrapText="1"/>
    </xf>
    <xf numFmtId="0" fontId="53" fillId="0" borderId="0" xfId="37" applyFont="1" applyFill="1" applyBorder="1" applyAlignment="1">
      <alignment vertical="center" wrapText="1"/>
    </xf>
    <xf numFmtId="0" fontId="46" fillId="0" borderId="0" xfId="37" applyFont="1" applyFill="1" applyBorder="1" applyAlignment="1">
      <alignment horizontal="center" vertical="center" wrapText="1"/>
    </xf>
    <xf numFmtId="0" fontId="46" fillId="0" borderId="0" xfId="30" applyFont="1" applyFill="1" applyBorder="1" applyAlignment="1">
      <alignment vertical="center" wrapText="1"/>
    </xf>
    <xf numFmtId="0" fontId="33" fillId="0" borderId="0" xfId="0" applyFont="1" applyAlignment="1">
      <alignment horizontal="center" vertical="center"/>
    </xf>
    <xf numFmtId="0" fontId="38" fillId="0" borderId="19" xfId="0" applyFont="1" applyBorder="1" applyAlignment="1">
      <alignment horizontal="center" vertical="center" wrapText="1"/>
    </xf>
    <xf numFmtId="0" fontId="49" fillId="0" borderId="0" xfId="30" applyFont="1" applyFill="1" applyBorder="1" applyAlignment="1">
      <alignment horizontal="center" vertical="center" wrapText="1"/>
    </xf>
    <xf numFmtId="0" fontId="34" fillId="6" borderId="0" xfId="0" applyFont="1" applyFill="1" applyAlignment="1">
      <alignment vertical="center"/>
    </xf>
    <xf numFmtId="0" fontId="47" fillId="0" borderId="0" xfId="37" applyFont="1" applyFill="1" applyBorder="1" applyAlignment="1">
      <alignment vertical="center" wrapText="1"/>
    </xf>
    <xf numFmtId="0" fontId="33" fillId="0" borderId="0" xfId="37" applyFont="1" applyFill="1" applyBorder="1" applyAlignment="1">
      <alignment vertical="center" wrapText="1"/>
    </xf>
    <xf numFmtId="0" fontId="33" fillId="0" borderId="0" xfId="0" applyFont="1" applyAlignment="1">
      <alignment vertical="center" wrapText="1"/>
    </xf>
    <xf numFmtId="0" fontId="55" fillId="0" borderId="0" xfId="30" applyFont="1" applyFill="1" applyBorder="1" applyAlignment="1">
      <alignment horizontal="center" vertical="center" wrapText="1"/>
    </xf>
    <xf numFmtId="0" fontId="26" fillId="0" borderId="0" xfId="0" applyFont="1" applyAlignment="1">
      <alignment vertical="center"/>
    </xf>
    <xf numFmtId="0" fontId="33" fillId="0" borderId="0" xfId="0" applyFont="1" applyAlignment="1">
      <alignment horizontal="left" vertical="center" wrapText="1"/>
    </xf>
    <xf numFmtId="0" fontId="59" fillId="0" borderId="0" xfId="30" applyFont="1" applyBorder="1" applyAlignment="1">
      <alignment vertical="center" wrapText="1"/>
    </xf>
    <xf numFmtId="0" fontId="55" fillId="0" borderId="0" xfId="30" applyFont="1" applyBorder="1" applyAlignment="1">
      <alignment vertical="center" wrapText="1"/>
    </xf>
    <xf numFmtId="0" fontId="34" fillId="0" borderId="0" xfId="15" applyFont="1" applyAlignment="1">
      <alignment vertical="center" wrapText="1"/>
    </xf>
    <xf numFmtId="0" fontId="54" fillId="0" borderId="0" xfId="0" applyFont="1" applyAlignment="1">
      <alignment vertical="center"/>
    </xf>
    <xf numFmtId="0" fontId="33" fillId="0" borderId="0" xfId="0" applyFont="1" applyAlignment="1">
      <alignment horizontal="center" vertical="center" wrapText="1"/>
    </xf>
    <xf numFmtId="0" fontId="66" fillId="0" borderId="0" xfId="30" applyFont="1" applyBorder="1" applyAlignment="1">
      <alignment vertical="center"/>
    </xf>
    <xf numFmtId="0" fontId="67" fillId="0" borderId="0" xfId="30" applyFont="1" applyBorder="1" applyAlignment="1">
      <alignment horizontal="left" vertical="center" wrapText="1"/>
    </xf>
    <xf numFmtId="0" fontId="47" fillId="0" borderId="0" xfId="0" applyFont="1" applyAlignment="1">
      <alignment vertical="center" wrapText="1"/>
    </xf>
    <xf numFmtId="0" fontId="33" fillId="5" borderId="0" xfId="0" applyFont="1" applyFill="1" applyAlignment="1">
      <alignment horizontal="center" vertical="center" wrapText="1"/>
    </xf>
    <xf numFmtId="0" fontId="47" fillId="0" borderId="0" xfId="30" applyFont="1" applyBorder="1" applyAlignment="1">
      <alignment vertical="center" wrapText="1"/>
    </xf>
    <xf numFmtId="0" fontId="34" fillId="5" borderId="0" xfId="15" applyFont="1" applyFill="1" applyAlignment="1">
      <alignment vertical="center"/>
    </xf>
    <xf numFmtId="0" fontId="34" fillId="0" borderId="0" xfId="15" applyFont="1" applyAlignment="1">
      <alignment vertical="center"/>
    </xf>
    <xf numFmtId="0" fontId="53" fillId="0" borderId="0" xfId="30" applyFont="1" applyBorder="1" applyAlignment="1">
      <alignment vertical="center" wrapText="1"/>
    </xf>
    <xf numFmtId="0" fontId="34" fillId="0" borderId="0" xfId="0" applyFont="1"/>
    <xf numFmtId="0" fontId="38" fillId="11" borderId="15" xfId="0" applyFont="1" applyFill="1" applyBorder="1" applyAlignment="1">
      <alignment horizontal="center" vertical="center" wrapText="1"/>
    </xf>
    <xf numFmtId="0" fontId="47" fillId="0" borderId="0" xfId="30" applyFont="1" applyFill="1" applyBorder="1" applyAlignment="1">
      <alignment vertical="center" wrapText="1"/>
    </xf>
    <xf numFmtId="0" fontId="45" fillId="0" borderId="0" xfId="0" applyFont="1"/>
    <xf numFmtId="0" fontId="42" fillId="0" borderId="0" xfId="0" applyFont="1" applyAlignment="1">
      <alignment vertical="center"/>
    </xf>
    <xf numFmtId="0" fontId="75" fillId="0" borderId="0" xfId="0" applyFont="1" applyAlignment="1">
      <alignment horizontal="center" vertical="center" wrapText="1"/>
    </xf>
    <xf numFmtId="0" fontId="33" fillId="5" borderId="0" xfId="0" applyFont="1" applyFill="1" applyAlignment="1">
      <alignment vertical="center"/>
    </xf>
    <xf numFmtId="0" fontId="47" fillId="0" borderId="0" xfId="30" applyFont="1" applyFill="1" applyBorder="1" applyAlignment="1">
      <alignment horizontal="center" vertical="center" wrapText="1"/>
    </xf>
    <xf numFmtId="0" fontId="32" fillId="5" borderId="0" xfId="0" applyFont="1" applyFill="1" applyAlignment="1">
      <alignment horizontal="center" vertical="center" wrapText="1"/>
    </xf>
    <xf numFmtId="0" fontId="47" fillId="5" borderId="0" xfId="37" applyFont="1" applyFill="1" applyBorder="1" applyAlignment="1">
      <alignment vertical="center" wrapText="1"/>
    </xf>
    <xf numFmtId="0" fontId="46" fillId="0" borderId="0" xfId="30" applyFont="1" applyBorder="1" applyAlignment="1">
      <alignment horizontal="left" vertical="center" wrapText="1"/>
    </xf>
    <xf numFmtId="0" fontId="61" fillId="0" borderId="0" xfId="0" applyFont="1" applyAlignment="1">
      <alignment horizontal="center" vertical="center" wrapText="1"/>
    </xf>
    <xf numFmtId="0" fontId="44" fillId="0" borderId="0" xfId="0" applyFont="1"/>
    <xf numFmtId="0" fontId="33" fillId="0" borderId="0" xfId="0" applyFont="1" applyAlignment="1">
      <alignment horizontal="center" wrapText="1"/>
    </xf>
    <xf numFmtId="0" fontId="77" fillId="0" borderId="0" xfId="0" applyFont="1" applyAlignment="1">
      <alignment horizontal="center" vertical="center" wrapText="1"/>
    </xf>
    <xf numFmtId="0" fontId="33" fillId="0" borderId="0" xfId="0" applyFont="1"/>
    <xf numFmtId="0" fontId="34" fillId="0" borderId="0" xfId="0" applyFont="1" applyAlignment="1">
      <alignment vertical="top"/>
    </xf>
    <xf numFmtId="0" fontId="44" fillId="5" borderId="0" xfId="0" applyFont="1" applyFill="1"/>
    <xf numFmtId="0" fontId="33" fillId="0" borderId="0" xfId="0" applyFont="1" applyAlignment="1">
      <alignment vertical="top"/>
    </xf>
    <xf numFmtId="0" fontId="46" fillId="0" borderId="0" xfId="30" applyFont="1" applyFill="1" applyBorder="1" applyAlignment="1">
      <alignment horizontal="left" vertical="center" wrapText="1"/>
    </xf>
    <xf numFmtId="0" fontId="27" fillId="0" borderId="0" xfId="0" applyFont="1" applyAlignment="1">
      <alignment vertical="center"/>
    </xf>
    <xf numFmtId="0" fontId="42" fillId="0" borderId="0" xfId="0" applyFont="1" applyAlignment="1">
      <alignment horizontal="left" vertical="center" wrapText="1"/>
    </xf>
    <xf numFmtId="0" fontId="42" fillId="0" borderId="0" xfId="0" applyFont="1" applyAlignment="1">
      <alignment horizontal="center" vertical="center" wrapText="1"/>
    </xf>
    <xf numFmtId="0" fontId="47" fillId="5" borderId="0" xfId="0" applyFont="1" applyFill="1" applyAlignment="1">
      <alignment horizontal="center" vertical="center" wrapText="1"/>
    </xf>
    <xf numFmtId="0" fontId="47" fillId="0" borderId="0" xfId="30" applyFont="1" applyBorder="1" applyAlignment="1">
      <alignment horizontal="center" vertical="center" wrapText="1"/>
    </xf>
    <xf numFmtId="0" fontId="46" fillId="0" borderId="0" xfId="29" applyFont="1" applyBorder="1" applyAlignment="1">
      <alignment horizontal="left" vertical="center" wrapText="1"/>
    </xf>
    <xf numFmtId="0" fontId="36" fillId="0" borderId="0" xfId="0" applyFont="1" applyAlignment="1">
      <alignment horizontal="center" vertical="center" wrapText="1"/>
    </xf>
    <xf numFmtId="0" fontId="34" fillId="5" borderId="0" xfId="0" applyFont="1" applyFill="1" applyAlignment="1">
      <alignment vertical="center"/>
    </xf>
    <xf numFmtId="0" fontId="79" fillId="5" borderId="0" xfId="0" applyFont="1" applyFill="1" applyAlignment="1">
      <alignment vertical="center" wrapText="1"/>
    </xf>
    <xf numFmtId="0" fontId="54" fillId="0" borderId="0" xfId="0" applyFont="1" applyAlignment="1">
      <alignment vertical="center" wrapText="1"/>
    </xf>
    <xf numFmtId="0" fontId="43" fillId="0" borderId="0" xfId="0" applyFont="1" applyAlignment="1">
      <alignment vertical="center"/>
    </xf>
    <xf numFmtId="0" fontId="59" fillId="5" borderId="0" xfId="30" applyFont="1" applyFill="1" applyBorder="1" applyAlignment="1">
      <alignment vertical="center" wrapText="1"/>
    </xf>
    <xf numFmtId="0" fontId="58" fillId="5" borderId="0" xfId="0" applyFont="1" applyFill="1" applyAlignment="1">
      <alignment horizontal="center" vertical="center" wrapText="1"/>
    </xf>
    <xf numFmtId="0" fontId="46" fillId="5" borderId="0" xfId="37" applyFont="1" applyFill="1" applyBorder="1" applyAlignment="1">
      <alignment horizontal="center" vertical="center" wrapText="1"/>
    </xf>
    <xf numFmtId="0" fontId="39" fillId="5" borderId="0" xfId="30" applyFont="1" applyFill="1" applyBorder="1" applyAlignment="1">
      <alignment horizontal="center" vertical="center" wrapText="1"/>
    </xf>
    <xf numFmtId="0" fontId="75" fillId="5" borderId="0" xfId="0" applyFont="1" applyFill="1" applyAlignment="1">
      <alignment horizontal="center" vertical="center" wrapText="1"/>
    </xf>
    <xf numFmtId="0" fontId="49" fillId="5" borderId="0" xfId="30" applyFont="1" applyFill="1" applyBorder="1" applyAlignment="1">
      <alignment horizontal="center" vertical="center" wrapText="1"/>
    </xf>
    <xf numFmtId="0" fontId="33" fillId="5" borderId="0" xfId="0" applyFont="1" applyFill="1" applyAlignment="1">
      <alignment vertical="center" wrapText="1"/>
    </xf>
    <xf numFmtId="0" fontId="55" fillId="5" borderId="0" xfId="30" applyFont="1" applyFill="1" applyBorder="1" applyAlignment="1">
      <alignment horizontal="center" vertical="center" wrapText="1"/>
    </xf>
    <xf numFmtId="0" fontId="47" fillId="5" borderId="0" xfId="30" applyFont="1" applyFill="1" applyBorder="1" applyAlignment="1">
      <alignment horizontal="center" vertical="center" wrapText="1"/>
    </xf>
    <xf numFmtId="0" fontId="30" fillId="5" borderId="0" xfId="0" applyFont="1" applyFill="1" applyAlignment="1">
      <alignment horizontal="left" vertical="center" wrapText="1"/>
    </xf>
    <xf numFmtId="0" fontId="30" fillId="5" borderId="0" xfId="0" applyFont="1" applyFill="1" applyAlignment="1">
      <alignment horizontal="center" vertical="center" wrapText="1"/>
    </xf>
    <xf numFmtId="0" fontId="38" fillId="5" borderId="0" xfId="0" applyFont="1" applyFill="1" applyAlignment="1">
      <alignment horizontal="center" vertical="center" wrapText="1"/>
    </xf>
    <xf numFmtId="0" fontId="33" fillId="5" borderId="0" xfId="0" applyFont="1" applyFill="1" applyAlignment="1">
      <alignment horizontal="center" vertical="center"/>
    </xf>
    <xf numFmtId="0" fontId="38" fillId="5" borderId="0" xfId="0" applyFont="1" applyFill="1" applyAlignment="1">
      <alignment horizontal="left" vertical="center" wrapText="1"/>
    </xf>
    <xf numFmtId="0" fontId="36" fillId="5" borderId="0" xfId="0" applyFont="1" applyFill="1" applyAlignment="1">
      <alignment horizontal="center" vertical="center" wrapText="1"/>
    </xf>
    <xf numFmtId="0" fontId="49" fillId="0" borderId="0" xfId="30" applyFont="1" applyBorder="1" applyAlignment="1">
      <alignment horizontal="center" vertical="center" wrapText="1"/>
    </xf>
    <xf numFmtId="0" fontId="67" fillId="0" borderId="0" xfId="30" applyFont="1" applyBorder="1" applyAlignment="1">
      <alignment vertical="center"/>
    </xf>
    <xf numFmtId="0" fontId="28" fillId="0" borderId="0" xfId="15" applyFont="1" applyAlignment="1">
      <alignment horizontal="center" vertical="center"/>
    </xf>
    <xf numFmtId="0" fontId="67" fillId="0" borderId="0" xfId="30" applyFont="1" applyFill="1" applyBorder="1" applyAlignment="1">
      <alignment vertical="center"/>
    </xf>
    <xf numFmtId="0" fontId="33" fillId="5" borderId="0" xfId="15" applyFont="1" applyFill="1" applyAlignment="1">
      <alignment vertical="center"/>
    </xf>
    <xf numFmtId="0" fontId="33" fillId="5" borderId="0" xfId="15" applyFont="1" applyFill="1" applyAlignment="1">
      <alignment horizontal="center" vertical="center"/>
    </xf>
    <xf numFmtId="0" fontId="82" fillId="0" borderId="0" xfId="16" applyFont="1" applyAlignment="1">
      <alignment horizontal="center" vertical="center" wrapText="1"/>
    </xf>
    <xf numFmtId="2" fontId="33" fillId="5" borderId="0" xfId="0" applyNumberFormat="1" applyFont="1" applyFill="1" applyAlignment="1">
      <alignment vertical="center"/>
    </xf>
    <xf numFmtId="165" fontId="33" fillId="5" borderId="0" xfId="35" applyNumberFormat="1" applyFont="1" applyFill="1" applyAlignment="1">
      <alignment vertical="center"/>
    </xf>
    <xf numFmtId="165" fontId="33" fillId="5" borderId="0" xfId="0" applyNumberFormat="1" applyFont="1" applyFill="1" applyAlignment="1">
      <alignment vertical="center"/>
    </xf>
    <xf numFmtId="165" fontId="33" fillId="5" borderId="0" xfId="2" applyNumberFormat="1" applyFont="1" applyFill="1" applyAlignment="1" applyProtection="1">
      <alignment horizontal="center" vertical="center"/>
      <protection locked="0"/>
    </xf>
    <xf numFmtId="0" fontId="51" fillId="0" borderId="0" xfId="0" applyFont="1" applyAlignment="1">
      <alignment vertical="center"/>
    </xf>
    <xf numFmtId="165" fontId="34" fillId="5" borderId="0" xfId="0" applyNumberFormat="1" applyFont="1" applyFill="1" applyAlignment="1">
      <alignment vertical="center"/>
    </xf>
    <xf numFmtId="0" fontId="67" fillId="0" borderId="0" xfId="30" applyFont="1" applyFill="1" applyBorder="1" applyAlignment="1">
      <alignment horizontal="left" vertical="center" wrapText="1"/>
    </xf>
    <xf numFmtId="0" fontId="48" fillId="0" borderId="0" xfId="30" applyFont="1" applyFill="1" applyBorder="1" applyAlignment="1">
      <alignment horizontal="left" vertical="center" wrapText="1"/>
    </xf>
    <xf numFmtId="0" fontId="53" fillId="0" borderId="0" xfId="30" applyFont="1" applyFill="1" applyBorder="1" applyAlignment="1">
      <alignment vertical="center" wrapText="1"/>
    </xf>
    <xf numFmtId="0" fontId="55" fillId="0" borderId="0" xfId="37" applyFont="1" applyBorder="1" applyAlignment="1">
      <alignment vertical="center" wrapText="1"/>
    </xf>
    <xf numFmtId="0" fontId="45" fillId="0" borderId="0" xfId="15" applyFont="1" applyAlignment="1">
      <alignment vertical="center"/>
    </xf>
    <xf numFmtId="0" fontId="31" fillId="0" borderId="0" xfId="3" applyFont="1" applyAlignment="1">
      <alignment vertical="center"/>
    </xf>
    <xf numFmtId="0" fontId="45" fillId="0" borderId="0" xfId="36" applyFont="1"/>
    <xf numFmtId="0" fontId="84" fillId="0" borderId="0" xfId="36" applyFont="1"/>
    <xf numFmtId="0" fontId="33" fillId="0" borderId="0" xfId="3" applyFont="1" applyAlignment="1">
      <alignment vertical="center"/>
    </xf>
    <xf numFmtId="0" fontId="40" fillId="0" borderId="0" xfId="3" applyFont="1" applyAlignment="1">
      <alignment vertical="center" wrapText="1"/>
    </xf>
    <xf numFmtId="0" fontId="33" fillId="0" borderId="0" xfId="3" applyFont="1" applyAlignment="1">
      <alignment horizontal="center" vertical="center"/>
    </xf>
    <xf numFmtId="0" fontId="32" fillId="0" borderId="0" xfId="3" applyFont="1" applyAlignment="1">
      <alignment vertical="center"/>
    </xf>
    <xf numFmtId="0" fontId="85" fillId="0" borderId="0" xfId="3" applyFont="1" applyAlignment="1">
      <alignment horizontal="center" vertical="center"/>
    </xf>
    <xf numFmtId="0" fontId="86" fillId="0" borderId="0" xfId="36" applyFont="1"/>
    <xf numFmtId="0" fontId="87" fillId="0" borderId="0" xfId="3" applyFont="1" applyAlignment="1">
      <alignment horizontal="left" vertical="center"/>
    </xf>
    <xf numFmtId="0" fontId="40" fillId="0" borderId="0" xfId="0" applyFont="1" applyAlignment="1">
      <alignment vertical="center" wrapText="1"/>
    </xf>
    <xf numFmtId="0" fontId="49" fillId="0" borderId="0" xfId="37" applyFont="1" applyBorder="1" applyAlignment="1">
      <alignment vertical="center" wrapText="1"/>
    </xf>
    <xf numFmtId="0" fontId="31" fillId="0" borderId="15" xfId="0" applyFont="1" applyBorder="1" applyAlignment="1">
      <alignment horizontal="center" vertical="center" wrapText="1"/>
    </xf>
    <xf numFmtId="0" fontId="72" fillId="0" borderId="0" xfId="0" applyFont="1" applyAlignment="1">
      <alignment vertical="center"/>
    </xf>
    <xf numFmtId="0" fontId="37" fillId="0" borderId="0" xfId="0" applyFont="1" applyAlignment="1">
      <alignment horizontal="center" vertical="center"/>
    </xf>
    <xf numFmtId="0" fontId="53" fillId="0" borderId="0" xfId="37" applyFont="1" applyBorder="1" applyAlignment="1">
      <alignment vertical="center" wrapText="1"/>
    </xf>
    <xf numFmtId="0" fontId="32" fillId="0" borderId="0" xfId="0" applyFont="1" applyAlignment="1">
      <alignment horizontal="center" vertical="center" wrapText="1"/>
    </xf>
    <xf numFmtId="0" fontId="31" fillId="0" borderId="0" xfId="0" applyFont="1" applyAlignment="1">
      <alignment horizontal="center" vertical="center" wrapText="1"/>
    </xf>
    <xf numFmtId="0" fontId="42" fillId="5" borderId="0" xfId="0" applyFont="1" applyFill="1" applyAlignment="1">
      <alignment horizontal="center" vertical="center" wrapText="1"/>
    </xf>
    <xf numFmtId="0" fontId="42" fillId="5" borderId="0" xfId="0" applyFont="1" applyFill="1" applyAlignment="1">
      <alignment vertical="center"/>
    </xf>
    <xf numFmtId="0" fontId="47" fillId="0" borderId="0" xfId="37" applyFont="1" applyBorder="1" applyAlignment="1">
      <alignment vertical="center" wrapText="1"/>
    </xf>
    <xf numFmtId="0" fontId="32" fillId="0" borderId="0" xfId="0" applyFont="1" applyAlignment="1">
      <alignment vertical="center" wrapText="1"/>
    </xf>
    <xf numFmtId="0" fontId="89" fillId="5" borderId="0" xfId="40" applyFont="1" applyFill="1" applyAlignment="1">
      <alignment horizontal="left" vertical="center"/>
    </xf>
    <xf numFmtId="0" fontId="87" fillId="5" borderId="0" xfId="40" applyFont="1" applyFill="1" applyAlignment="1">
      <alignment horizontal="right" vertical="center"/>
    </xf>
    <xf numFmtId="0" fontId="87" fillId="5" borderId="0" xfId="40" applyFont="1" applyFill="1" applyAlignment="1">
      <alignment vertical="center"/>
    </xf>
    <xf numFmtId="0" fontId="87" fillId="5" borderId="0" xfId="40" applyFont="1" applyFill="1"/>
    <xf numFmtId="0" fontId="89" fillId="2" borderId="0" xfId="3" applyFont="1" applyFill="1" applyAlignment="1">
      <alignment vertical="center"/>
    </xf>
    <xf numFmtId="0" fontId="31" fillId="5" borderId="0" xfId="3" applyFont="1" applyFill="1" applyAlignment="1">
      <alignment vertical="center"/>
    </xf>
    <xf numFmtId="0" fontId="87" fillId="5" borderId="0" xfId="40" applyFont="1" applyFill="1" applyAlignment="1">
      <alignment horizontal="right"/>
    </xf>
    <xf numFmtId="0" fontId="89" fillId="5" borderId="0" xfId="40" applyFont="1" applyFill="1" applyAlignment="1">
      <alignment vertical="center"/>
    </xf>
    <xf numFmtId="0" fontId="90" fillId="0" borderId="0" xfId="40" applyFont="1"/>
    <xf numFmtId="0" fontId="45" fillId="5" borderId="0" xfId="40" applyFont="1" applyFill="1"/>
    <xf numFmtId="0" fontId="89" fillId="5" borderId="0" xfId="40" applyFont="1" applyFill="1"/>
    <xf numFmtId="0" fontId="28" fillId="0" borderId="0" xfId="29" applyFont="1" applyFill="1" applyBorder="1" applyAlignment="1">
      <alignment horizontal="center" vertical="center" wrapText="1"/>
    </xf>
    <xf numFmtId="0" fontId="46" fillId="0" borderId="0" xfId="30" applyFont="1" applyFill="1" applyBorder="1" applyAlignment="1">
      <alignment horizontal="center" vertical="center" wrapText="1"/>
    </xf>
    <xf numFmtId="0" fontId="47" fillId="0" borderId="0" xfId="28" applyFont="1" applyAlignment="1">
      <alignment vertical="center"/>
    </xf>
    <xf numFmtId="0" fontId="31" fillId="0" borderId="0" xfId="28" applyFont="1" applyAlignment="1">
      <alignment horizontal="center" vertical="center"/>
    </xf>
    <xf numFmtId="0" fontId="50" fillId="0" borderId="0" xfId="0" applyFont="1" applyAlignment="1">
      <alignment horizontal="center" vertical="center"/>
    </xf>
    <xf numFmtId="0" fontId="32" fillId="0" borderId="0" xfId="0" applyFont="1" applyAlignment="1">
      <alignment horizontal="center" vertical="center"/>
    </xf>
    <xf numFmtId="0" fontId="92" fillId="0" borderId="0" xfId="0" applyFont="1" applyAlignment="1">
      <alignment vertical="center"/>
    </xf>
    <xf numFmtId="49" fontId="32" fillId="0" borderId="0" xfId="1" applyNumberFormat="1" applyFont="1" applyBorder="1" applyAlignment="1">
      <alignment vertical="center"/>
    </xf>
    <xf numFmtId="0" fontId="27" fillId="0" borderId="0" xfId="0" applyFont="1"/>
    <xf numFmtId="0" fontId="93" fillId="0" borderId="0" xfId="30" applyFont="1" applyBorder="1" applyAlignment="1">
      <alignment horizontal="left" vertical="center" wrapText="1"/>
    </xf>
    <xf numFmtId="0" fontId="93" fillId="0" borderId="0" xfId="30" applyFont="1" applyFill="1" applyBorder="1" applyAlignment="1">
      <alignment horizontal="left" vertical="center" wrapText="1"/>
    </xf>
    <xf numFmtId="0" fontId="93" fillId="0" borderId="0" xfId="30" applyFont="1" applyBorder="1" applyAlignment="1">
      <alignment vertical="center" wrapText="1"/>
    </xf>
    <xf numFmtId="0" fontId="42" fillId="0" borderId="0" xfId="0" applyFont="1" applyAlignment="1">
      <alignment horizontal="center" vertical="center"/>
    </xf>
    <xf numFmtId="0" fontId="33" fillId="0" borderId="0" xfId="32" applyFont="1" applyAlignment="1">
      <alignment horizontal="left" vertical="center"/>
    </xf>
    <xf numFmtId="0" fontId="33" fillId="0" borderId="0" xfId="32" applyFont="1" applyAlignment="1">
      <alignment horizontal="center" vertical="center"/>
    </xf>
    <xf numFmtId="0" fontId="29" fillId="0" borderId="0" xfId="32" applyFont="1" applyAlignment="1">
      <alignment horizontal="left" vertical="center"/>
    </xf>
    <xf numFmtId="0" fontId="47" fillId="0" borderId="0" xfId="32" applyFont="1" applyAlignment="1">
      <alignment horizontal="left" vertical="center"/>
    </xf>
    <xf numFmtId="0" fontId="33" fillId="0" borderId="0" xfId="32" applyFont="1" applyAlignment="1">
      <alignment vertical="center"/>
    </xf>
    <xf numFmtId="0" fontId="44" fillId="0" borderId="0" xfId="32" applyFont="1" applyAlignment="1">
      <alignment vertical="center"/>
    </xf>
    <xf numFmtId="0" fontId="94" fillId="0" borderId="0" xfId="0" applyFont="1" applyAlignment="1">
      <alignment horizontal="left" vertical="center" wrapText="1"/>
    </xf>
    <xf numFmtId="0" fontId="34" fillId="0" borderId="0" xfId="0" applyFont="1" applyAlignment="1">
      <alignment horizontal="center" vertical="center"/>
    </xf>
    <xf numFmtId="0" fontId="55" fillId="0" borderId="0" xfId="30" applyFont="1" applyFill="1" applyBorder="1" applyAlignment="1">
      <alignment vertical="center" wrapText="1"/>
    </xf>
    <xf numFmtId="0" fontId="91" fillId="0" borderId="0" xfId="30" applyFont="1" applyFill="1" applyBorder="1" applyAlignment="1">
      <alignment horizontal="center" vertical="center" wrapText="1"/>
    </xf>
    <xf numFmtId="0" fontId="91" fillId="0" borderId="0" xfId="0" applyFont="1" applyAlignment="1">
      <alignment vertical="center"/>
    </xf>
    <xf numFmtId="0" fontId="91" fillId="0" borderId="0" xfId="30" applyFont="1" applyFill="1" applyBorder="1" applyAlignment="1">
      <alignment horizontal="center" vertical="center" textRotation="90" wrapText="1"/>
    </xf>
    <xf numFmtId="0" fontId="32" fillId="0" borderId="0" xfId="0" quotePrefix="1" applyFont="1" applyAlignment="1">
      <alignment horizontal="left" vertical="center" wrapText="1"/>
    </xf>
    <xf numFmtId="0" fontId="47" fillId="0" borderId="0" xfId="29" applyFont="1" applyBorder="1" applyAlignment="1">
      <alignment horizontal="left" vertical="center" wrapText="1"/>
    </xf>
    <xf numFmtId="0" fontId="46" fillId="0" borderId="0" xfId="30" applyFont="1" applyBorder="1" applyAlignment="1">
      <alignment vertical="center"/>
    </xf>
    <xf numFmtId="0" fontId="95" fillId="0" borderId="0" xfId="0" applyFont="1" applyAlignment="1">
      <alignment horizontal="left" vertical="center"/>
    </xf>
    <xf numFmtId="0" fontId="31" fillId="0" borderId="0" xfId="0" applyFont="1" applyAlignment="1">
      <alignment horizontal="left" vertical="center" wrapText="1"/>
    </xf>
    <xf numFmtId="0" fontId="38" fillId="0" borderId="15" xfId="0" applyFont="1" applyBorder="1" applyAlignment="1">
      <alignment horizontal="center" vertical="center"/>
    </xf>
    <xf numFmtId="0" fontId="40" fillId="0" borderId="0" xfId="0" applyFont="1" applyAlignment="1">
      <alignment horizontal="justify" vertical="center" wrapText="1"/>
    </xf>
    <xf numFmtId="0" fontId="96" fillId="0" borderId="0" xfId="0" applyFont="1"/>
    <xf numFmtId="0" fontId="97" fillId="0" borderId="0" xfId="0" applyFont="1"/>
    <xf numFmtId="0" fontId="98" fillId="0" borderId="0" xfId="0" applyFont="1"/>
    <xf numFmtId="0" fontId="98" fillId="0" borderId="0" xfId="15" applyFont="1" applyAlignment="1">
      <alignment vertical="center"/>
    </xf>
    <xf numFmtId="0" fontId="42" fillId="0" borderId="0" xfId="0" applyFont="1"/>
    <xf numFmtId="0" fontId="33" fillId="0" borderId="0" xfId="15" applyFont="1" applyAlignment="1">
      <alignment vertical="center"/>
    </xf>
    <xf numFmtId="0" fontId="31" fillId="0" borderId="0" xfId="15" applyFont="1" applyAlignment="1">
      <alignment vertical="center"/>
    </xf>
    <xf numFmtId="165" fontId="31" fillId="0" borderId="0" xfId="15" applyNumberFormat="1" applyFont="1" applyAlignment="1">
      <alignment horizontal="center" vertical="center"/>
    </xf>
    <xf numFmtId="164" fontId="31" fillId="0" borderId="0" xfId="15" applyNumberFormat="1" applyFont="1" applyAlignment="1">
      <alignment horizontal="center" vertical="center"/>
    </xf>
    <xf numFmtId="0" fontId="31" fillId="0" borderId="0" xfId="0" applyFont="1"/>
    <xf numFmtId="0" fontId="31" fillId="0" borderId="0" xfId="0" applyFont="1" applyAlignment="1">
      <alignment horizontal="center"/>
    </xf>
    <xf numFmtId="164" fontId="31" fillId="0" borderId="0" xfId="39" applyNumberFormat="1" applyFont="1" applyAlignment="1">
      <alignment horizontal="center"/>
    </xf>
    <xf numFmtId="0" fontId="31" fillId="0" borderId="0" xfId="15" applyFont="1" applyAlignment="1">
      <alignment horizontal="center" vertical="center"/>
    </xf>
    <xf numFmtId="164" fontId="31" fillId="0" borderId="0" xfId="39" applyNumberFormat="1" applyFont="1" applyAlignment="1">
      <alignment horizontal="center" vertical="center"/>
    </xf>
    <xf numFmtId="0" fontId="60" fillId="0" borderId="0" xfId="0" applyFont="1" applyAlignment="1">
      <alignment horizontal="center"/>
    </xf>
    <xf numFmtId="10" fontId="31" fillId="0" borderId="0" xfId="38" applyNumberFormat="1" applyFont="1" applyBorder="1" applyAlignment="1">
      <alignment horizontal="center" vertical="center"/>
    </xf>
    <xf numFmtId="164" fontId="31" fillId="0" borderId="0" xfId="39" applyNumberFormat="1" applyFont="1" applyBorder="1" applyAlignment="1">
      <alignment horizontal="center" vertical="center"/>
    </xf>
    <xf numFmtId="0" fontId="30" fillId="0" borderId="0" xfId="0" applyFont="1" applyAlignment="1">
      <alignment vertical="center" wrapText="1"/>
    </xf>
    <xf numFmtId="0" fontId="47" fillId="0" borderId="0" xfId="31" applyFont="1" applyBorder="1" applyAlignment="1">
      <alignment horizontal="center" vertical="center" wrapText="1"/>
    </xf>
    <xf numFmtId="0" fontId="47" fillId="2" borderId="0" xfId="2" applyFont="1" applyFill="1" applyAlignment="1">
      <alignment horizontal="left" vertical="center"/>
    </xf>
    <xf numFmtId="0" fontId="40" fillId="0" borderId="0" xfId="0" applyFont="1" applyAlignment="1">
      <alignment vertical="center"/>
    </xf>
    <xf numFmtId="0" fontId="99" fillId="0" borderId="0" xfId="30" applyFont="1" applyBorder="1" applyAlignment="1">
      <alignment horizontal="center" vertical="center" wrapText="1"/>
    </xf>
    <xf numFmtId="0" fontId="100" fillId="0" borderId="0" xfId="30" applyFont="1" applyBorder="1" applyAlignment="1">
      <alignment horizontal="center" vertical="center" wrapText="1"/>
    </xf>
    <xf numFmtId="0" fontId="30" fillId="5" borderId="0" xfId="30" applyFont="1" applyFill="1" applyBorder="1" applyAlignment="1">
      <alignment horizontal="center" vertical="center" wrapText="1"/>
    </xf>
    <xf numFmtId="0" fontId="74" fillId="0" borderId="0" xfId="30" applyFont="1" applyBorder="1" applyAlignment="1">
      <alignment vertical="center" wrapText="1"/>
    </xf>
    <xf numFmtId="0" fontId="45" fillId="0" borderId="0" xfId="0" applyFont="1" applyAlignment="1">
      <alignment vertical="center"/>
    </xf>
    <xf numFmtId="0" fontId="102" fillId="0" borderId="0" xfId="0" applyFont="1" applyAlignment="1">
      <alignment horizontal="center" vertical="center"/>
    </xf>
    <xf numFmtId="0" fontId="31" fillId="0" borderId="15" xfId="0" applyFont="1" applyBorder="1" applyAlignment="1">
      <alignment vertical="center"/>
    </xf>
    <xf numFmtId="0" fontId="31" fillId="0" borderId="0" xfId="0" applyFont="1" applyAlignment="1">
      <alignment vertical="center"/>
    </xf>
    <xf numFmtId="0" fontId="74" fillId="0" borderId="0" xfId="30" applyFont="1" applyBorder="1" applyAlignment="1">
      <alignment horizontal="center" vertical="center" wrapText="1"/>
    </xf>
    <xf numFmtId="0" fontId="31" fillId="0" borderId="15" xfId="0" applyFont="1" applyBorder="1" applyAlignment="1">
      <alignment horizontal="center" vertical="center"/>
    </xf>
    <xf numFmtId="0" fontId="60" fillId="0" borderId="0" xfId="30" applyFont="1" applyBorder="1" applyAlignment="1">
      <alignment horizontal="center" vertical="center" wrapText="1"/>
    </xf>
    <xf numFmtId="0" fontId="45" fillId="0" borderId="15" xfId="0" applyFont="1" applyBorder="1" applyAlignment="1">
      <alignment horizontal="center" vertical="center" wrapText="1"/>
    </xf>
    <xf numFmtId="0" fontId="51" fillId="0" borderId="0" xfId="37" applyFont="1" applyBorder="1" applyAlignment="1">
      <alignment vertical="center" wrapText="1"/>
    </xf>
    <xf numFmtId="0" fontId="31" fillId="0" borderId="20" xfId="15" applyFont="1" applyBorder="1" applyAlignment="1">
      <alignment vertical="center"/>
    </xf>
    <xf numFmtId="0" fontId="109" fillId="0" borderId="0" xfId="0" applyFont="1" applyAlignment="1">
      <alignment vertical="center"/>
    </xf>
    <xf numFmtId="0" fontId="108" fillId="0" borderId="11" xfId="0" applyFont="1" applyBorder="1" applyAlignment="1">
      <alignment vertical="center" wrapText="1"/>
    </xf>
    <xf numFmtId="0" fontId="111" fillId="0" borderId="0" xfId="0" applyFont="1" applyAlignment="1">
      <alignment horizontal="left" vertical="center" wrapText="1"/>
    </xf>
    <xf numFmtId="0" fontId="112" fillId="0" borderId="0" xfId="30" applyFont="1" applyBorder="1" applyAlignment="1">
      <alignment vertical="center" wrapText="1"/>
    </xf>
    <xf numFmtId="0" fontId="112" fillId="0" borderId="0" xfId="0" applyFont="1" applyAlignment="1">
      <alignment horizontal="center" vertical="center"/>
    </xf>
    <xf numFmtId="0" fontId="110" fillId="0" borderId="0" xfId="0" applyFont="1" applyAlignment="1">
      <alignment horizontal="center" vertical="center"/>
    </xf>
    <xf numFmtId="0" fontId="114" fillId="0" borderId="0" xfId="30" applyFont="1" applyBorder="1" applyAlignment="1">
      <alignment horizontal="left" vertical="center" wrapText="1"/>
    </xf>
    <xf numFmtId="0" fontId="38" fillId="15" borderId="15"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8" fillId="16" borderId="15" xfId="0" applyFont="1" applyFill="1" applyBorder="1" applyAlignment="1">
      <alignment horizontal="center" vertical="center" wrapText="1"/>
    </xf>
    <xf numFmtId="0" fontId="31" fillId="16" borderId="15" xfId="0" applyFont="1" applyFill="1" applyBorder="1" applyAlignment="1">
      <alignment horizontal="center" vertical="center" wrapText="1"/>
    </xf>
    <xf numFmtId="0" fontId="118" fillId="17" borderId="0" xfId="30" applyFont="1" applyFill="1" applyBorder="1" applyAlignment="1">
      <alignment horizontal="center" vertical="center"/>
    </xf>
    <xf numFmtId="0" fontId="95" fillId="0" borderId="0" xfId="30" applyFont="1" applyBorder="1" applyAlignment="1">
      <alignment horizontal="center" vertical="center" wrapText="1"/>
    </xf>
    <xf numFmtId="0" fontId="30" fillId="0" borderId="0" xfId="30" applyFont="1" applyFill="1" applyBorder="1" applyAlignment="1">
      <alignment horizontal="center" vertical="center" wrapText="1"/>
    </xf>
    <xf numFmtId="0" fontId="39" fillId="0" borderId="0" xfId="30" applyFont="1" applyFill="1" applyBorder="1" applyAlignment="1">
      <alignment horizontal="center" vertical="center" wrapText="1"/>
    </xf>
    <xf numFmtId="0" fontId="31" fillId="2" borderId="16" xfId="2" applyFont="1" applyFill="1" applyBorder="1" applyAlignment="1">
      <alignment horizontal="center" vertical="center"/>
    </xf>
    <xf numFmtId="0" fontId="31" fillId="0" borderId="16" xfId="2" applyFont="1" applyBorder="1" applyAlignment="1">
      <alignment horizontal="center" vertical="center"/>
    </xf>
    <xf numFmtId="0" fontId="31" fillId="2" borderId="15" xfId="2" applyFont="1" applyFill="1" applyBorder="1" applyAlignment="1">
      <alignment horizontal="center" vertical="center" wrapText="1"/>
    </xf>
    <xf numFmtId="0" fontId="45" fillId="0" borderId="0" xfId="0" applyFont="1" applyAlignment="1">
      <alignment horizontal="center" vertical="center"/>
    </xf>
    <xf numFmtId="0" fontId="67" fillId="10" borderId="0" xfId="30" applyFont="1" applyFill="1" applyBorder="1" applyAlignment="1">
      <alignment vertical="center"/>
    </xf>
    <xf numFmtId="0" fontId="34" fillId="23" borderId="0" xfId="0" applyFont="1" applyFill="1" applyAlignment="1">
      <alignment vertical="center"/>
    </xf>
    <xf numFmtId="0" fontId="30" fillId="0" borderId="0" xfId="30" applyFont="1" applyFill="1" applyBorder="1" applyAlignment="1">
      <alignment horizontal="left" vertical="center" wrapText="1"/>
    </xf>
    <xf numFmtId="0" fontId="30" fillId="0" borderId="0" xfId="0" applyFont="1" applyAlignment="1">
      <alignment horizontal="left" vertical="center" wrapText="1"/>
    </xf>
    <xf numFmtId="0" fontId="38" fillId="24" borderId="15" xfId="0" applyFont="1" applyFill="1" applyBorder="1" applyAlignment="1">
      <alignment horizontal="center" vertical="center" wrapText="1"/>
    </xf>
    <xf numFmtId="0" fontId="34" fillId="7" borderId="0" xfId="0" applyFont="1" applyFill="1" applyAlignment="1">
      <alignment vertical="center"/>
    </xf>
    <xf numFmtId="0" fontId="55" fillId="7" borderId="0" xfId="37" applyFont="1" applyFill="1" applyBorder="1" applyAlignment="1">
      <alignment vertical="center" wrapText="1"/>
    </xf>
    <xf numFmtId="0" fontId="34" fillId="7" borderId="0" xfId="0" applyFont="1" applyFill="1"/>
    <xf numFmtId="0" fontId="32" fillId="7" borderId="0" xfId="0" applyFont="1" applyFill="1" applyAlignment="1">
      <alignment vertical="center"/>
    </xf>
    <xf numFmtId="0" fontId="47" fillId="7" borderId="0" xfId="37" applyFont="1" applyFill="1" applyBorder="1" applyAlignment="1">
      <alignment vertical="center" wrapText="1"/>
    </xf>
    <xf numFmtId="0" fontId="33" fillId="7" borderId="0" xfId="0" applyFont="1" applyFill="1" applyAlignment="1">
      <alignment vertical="center"/>
    </xf>
    <xf numFmtId="0" fontId="118" fillId="7" borderId="0" xfId="30" applyFont="1" applyFill="1" applyBorder="1" applyAlignment="1">
      <alignment horizontal="center" vertical="center"/>
    </xf>
    <xf numFmtId="0" fontId="34" fillId="25" borderId="0" xfId="0" applyFont="1" applyFill="1" applyAlignment="1">
      <alignment vertical="center"/>
    </xf>
    <xf numFmtId="0" fontId="42" fillId="25" borderId="0" xfId="0" applyFont="1" applyFill="1" applyAlignment="1">
      <alignment vertical="center"/>
    </xf>
    <xf numFmtId="0" fontId="42" fillId="7" borderId="0" xfId="0" applyFont="1" applyFill="1" applyAlignment="1">
      <alignment vertical="center"/>
    </xf>
    <xf numFmtId="0" fontId="33" fillId="25" borderId="0" xfId="0" applyFont="1" applyFill="1" applyAlignment="1">
      <alignment vertical="center"/>
    </xf>
    <xf numFmtId="0" fontId="33" fillId="7" borderId="0" xfId="0" applyFont="1" applyFill="1"/>
    <xf numFmtId="0" fontId="33" fillId="25" borderId="0" xfId="0" applyFont="1" applyFill="1"/>
    <xf numFmtId="0" fontId="33" fillId="7" borderId="0" xfId="0" applyFont="1" applyFill="1" applyAlignment="1">
      <alignment vertical="top"/>
    </xf>
    <xf numFmtId="0" fontId="33" fillId="25" borderId="0" xfId="0" applyFont="1" applyFill="1" applyAlignment="1">
      <alignment vertical="top"/>
    </xf>
    <xf numFmtId="0" fontId="118" fillId="0" borderId="0" xfId="30" applyFont="1" applyFill="1" applyBorder="1" applyAlignment="1">
      <alignment horizontal="center" vertical="center"/>
    </xf>
    <xf numFmtId="0" fontId="79" fillId="25" borderId="0" xfId="0" applyFont="1" applyFill="1" applyAlignment="1">
      <alignment vertical="center" wrapText="1"/>
    </xf>
    <xf numFmtId="0" fontId="55" fillId="0" borderId="0" xfId="0" applyFont="1" applyAlignment="1">
      <alignment vertical="center"/>
    </xf>
    <xf numFmtId="0" fontId="67" fillId="7" borderId="0" xfId="30" applyFont="1" applyFill="1" applyBorder="1" applyAlignment="1">
      <alignment vertical="center"/>
    </xf>
    <xf numFmtId="0" fontId="51" fillId="7" borderId="0" xfId="0" applyFont="1" applyFill="1" applyAlignment="1">
      <alignment vertical="center"/>
    </xf>
    <xf numFmtId="0" fontId="45" fillId="0" borderId="19" xfId="0" applyFont="1" applyBorder="1" applyAlignment="1">
      <alignment horizontal="center" vertical="center" wrapText="1"/>
    </xf>
    <xf numFmtId="0" fontId="4" fillId="0" borderId="0" xfId="0" applyFont="1"/>
    <xf numFmtId="0" fontId="4" fillId="5" borderId="0" xfId="0" applyFont="1" applyFill="1" applyAlignment="1">
      <alignment vertical="center"/>
    </xf>
    <xf numFmtId="0" fontId="4" fillId="6"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90" fillId="7" borderId="0" xfId="15" applyFont="1" applyFill="1" applyAlignment="1">
      <alignment horizontal="center" vertical="center" wrapText="1"/>
    </xf>
    <xf numFmtId="0" fontId="65" fillId="0" borderId="0" xfId="15" applyFont="1" applyAlignment="1">
      <alignment vertical="center"/>
    </xf>
    <xf numFmtId="0" fontId="4" fillId="0" borderId="0" xfId="15" applyFont="1" applyAlignment="1">
      <alignment vertical="center"/>
    </xf>
    <xf numFmtId="0" fontId="65" fillId="7" borderId="0" xfId="15" applyFont="1" applyFill="1" applyAlignment="1">
      <alignment vertical="center"/>
    </xf>
    <xf numFmtId="0" fontId="90" fillId="0" borderId="0" xfId="15" applyFont="1" applyAlignment="1">
      <alignment horizontal="center" vertical="center"/>
    </xf>
    <xf numFmtId="0" fontId="65" fillId="19" borderId="22" xfId="48" applyFont="1" applyBorder="1" applyAlignment="1">
      <alignment horizontal="center" vertical="center"/>
    </xf>
    <xf numFmtId="0" fontId="90" fillId="7" borderId="0" xfId="15" applyFont="1" applyFill="1" applyAlignment="1">
      <alignment horizontal="center" vertical="center"/>
    </xf>
    <xf numFmtId="0" fontId="90" fillId="18" borderId="0" xfId="15" applyFont="1" applyFill="1" applyAlignment="1">
      <alignment horizontal="center" vertical="center"/>
    </xf>
    <xf numFmtId="0" fontId="73" fillId="0" borderId="0" xfId="2" applyFont="1" applyAlignment="1">
      <alignment horizontal="center" vertical="center"/>
    </xf>
    <xf numFmtId="0" fontId="90" fillId="0" borderId="0" xfId="35" applyFont="1" applyAlignment="1">
      <alignment vertical="center"/>
    </xf>
    <xf numFmtId="0" fontId="45" fillId="0" borderId="0" xfId="35" applyFont="1" applyAlignment="1">
      <alignment vertical="center"/>
    </xf>
    <xf numFmtId="0" fontId="46" fillId="0" borderId="0" xfId="0" applyFont="1" applyAlignment="1">
      <alignment horizontal="left" vertical="center"/>
    </xf>
    <xf numFmtId="0" fontId="51" fillId="25" borderId="0" xfId="0" applyFont="1" applyFill="1" applyAlignment="1">
      <alignment vertical="center"/>
    </xf>
    <xf numFmtId="0" fontId="37" fillId="0" borderId="0" xfId="29" applyFont="1" applyBorder="1" applyAlignment="1">
      <alignment vertical="center" wrapText="1"/>
    </xf>
    <xf numFmtId="0" fontId="51" fillId="5" borderId="0" xfId="0" applyFont="1" applyFill="1" applyAlignment="1">
      <alignment vertical="center"/>
    </xf>
    <xf numFmtId="0" fontId="4" fillId="0" borderId="0" xfId="0" applyFont="1" applyAlignment="1">
      <alignment vertical="center" wrapText="1"/>
    </xf>
    <xf numFmtId="0" fontId="51" fillId="6" borderId="0" xfId="0" applyFont="1" applyFill="1" applyAlignment="1">
      <alignment vertical="center"/>
    </xf>
    <xf numFmtId="0" fontId="46" fillId="5" borderId="0" xfId="0" applyFont="1" applyFill="1" applyAlignment="1">
      <alignment horizontal="center" vertical="center" wrapText="1"/>
    </xf>
    <xf numFmtId="0" fontId="46" fillId="0" borderId="0" xfId="37" applyFont="1" applyFill="1" applyBorder="1" applyAlignment="1">
      <alignment vertical="center" wrapText="1"/>
    </xf>
    <xf numFmtId="0" fontId="4" fillId="6" borderId="0" xfId="0" applyFont="1" applyFill="1" applyAlignment="1">
      <alignment horizontal="center" vertical="center"/>
    </xf>
    <xf numFmtId="0" fontId="46" fillId="7" borderId="0" xfId="37" applyFont="1" applyFill="1" applyBorder="1" applyAlignment="1">
      <alignment vertical="center" wrapText="1"/>
    </xf>
    <xf numFmtId="0" fontId="62" fillId="0" borderId="0" xfId="15" applyFont="1" applyAlignment="1">
      <alignment horizontal="center" vertical="center"/>
    </xf>
    <xf numFmtId="0" fontId="37" fillId="0" borderId="0" xfId="0" applyFont="1"/>
    <xf numFmtId="0" fontId="43" fillId="0" borderId="0" xfId="0" applyFont="1"/>
    <xf numFmtId="0" fontId="46" fillId="7" borderId="0" xfId="30" applyFont="1" applyFill="1" applyBorder="1" applyAlignment="1">
      <alignment vertical="center"/>
    </xf>
    <xf numFmtId="0" fontId="65" fillId="0" borderId="0" xfId="15" applyFont="1" applyAlignment="1">
      <alignment horizontal="center" vertical="center"/>
    </xf>
    <xf numFmtId="0" fontId="46" fillId="0" borderId="0" xfId="30" applyFont="1" applyFill="1" applyBorder="1" applyAlignment="1">
      <alignment vertical="center"/>
    </xf>
    <xf numFmtId="0" fontId="90" fillId="7" borderId="0" xfId="15" applyFont="1" applyFill="1" applyAlignment="1">
      <alignment vertical="center" wrapText="1"/>
    </xf>
    <xf numFmtId="0" fontId="65" fillId="0" borderId="0" xfId="35" applyFont="1" applyAlignment="1">
      <alignment horizontal="center" vertical="center"/>
    </xf>
    <xf numFmtId="0" fontId="55" fillId="0" borderId="0" xfId="37" applyFont="1" applyFill="1" applyBorder="1" applyAlignment="1">
      <alignment vertical="center" wrapText="1"/>
    </xf>
    <xf numFmtId="0" fontId="90" fillId="0" borderId="0" xfId="35" applyFont="1" applyAlignment="1">
      <alignment horizontal="center" vertical="center"/>
    </xf>
    <xf numFmtId="0" fontId="37" fillId="0" borderId="0" xfId="0" applyFont="1" applyAlignment="1">
      <alignment vertical="center" wrapText="1"/>
    </xf>
    <xf numFmtId="167" fontId="4" fillId="5" borderId="0" xfId="46" applyFont="1" applyFill="1">
      <alignment vertical="top"/>
    </xf>
    <xf numFmtId="0" fontId="46" fillId="10" borderId="0" xfId="30" applyFont="1" applyFill="1" applyBorder="1" applyAlignment="1">
      <alignment vertical="center"/>
    </xf>
    <xf numFmtId="0" fontId="65" fillId="7" borderId="0" xfId="35" applyFont="1" applyFill="1" applyAlignment="1">
      <alignment horizontal="center" vertical="center"/>
    </xf>
    <xf numFmtId="0" fontId="65" fillId="0" borderId="22" xfId="48" applyFont="1" applyFill="1" applyBorder="1" applyAlignment="1">
      <alignment horizontal="center" vertical="center"/>
    </xf>
    <xf numFmtId="0" fontId="87" fillId="5" borderId="0" xfId="40" applyFont="1" applyFill="1" applyAlignment="1">
      <alignment horizontal="center" vertical="center"/>
    </xf>
    <xf numFmtId="165" fontId="87" fillId="5" borderId="0" xfId="40" applyNumberFormat="1" applyFont="1" applyFill="1" applyAlignment="1">
      <alignment horizontal="center" vertical="center"/>
    </xf>
    <xf numFmtId="0" fontId="87" fillId="5" borderId="0" xfId="40" applyFont="1" applyFill="1" applyAlignment="1">
      <alignment horizontal="center"/>
    </xf>
    <xf numFmtId="165" fontId="87" fillId="5" borderId="0" xfId="40" applyNumberFormat="1" applyFont="1" applyFill="1" applyAlignment="1">
      <alignment horizontal="center"/>
    </xf>
    <xf numFmtId="0" fontId="89" fillId="5" borderId="0" xfId="40" applyFont="1" applyFill="1" applyAlignment="1">
      <alignment horizontal="center" vertical="center"/>
    </xf>
    <xf numFmtId="0" fontId="89" fillId="2" borderId="0" xfId="2" applyFont="1" applyFill="1" applyAlignment="1">
      <alignment horizontal="center" vertical="center"/>
    </xf>
    <xf numFmtId="0" fontId="90" fillId="5" borderId="0" xfId="40" applyFont="1" applyFill="1" applyAlignment="1">
      <alignment horizontal="center"/>
    </xf>
    <xf numFmtId="0" fontId="31" fillId="5" borderId="0" xfId="2" applyFont="1" applyFill="1" applyAlignment="1">
      <alignment horizontal="center" vertical="center"/>
    </xf>
    <xf numFmtId="0" fontId="88" fillId="5" borderId="0" xfId="2" applyFont="1" applyFill="1" applyAlignment="1">
      <alignment horizontal="center" vertical="center"/>
    </xf>
    <xf numFmtId="165" fontId="88" fillId="5" borderId="0" xfId="2" applyNumberFormat="1" applyFont="1" applyFill="1" applyAlignment="1">
      <alignment horizontal="center"/>
    </xf>
    <xf numFmtId="0" fontId="4" fillId="5" borderId="0" xfId="0" applyFont="1" applyFill="1" applyAlignment="1">
      <alignment vertical="top"/>
    </xf>
    <xf numFmtId="0" fontId="38" fillId="0" borderId="29" xfId="0" applyFont="1" applyBorder="1" applyAlignment="1">
      <alignment horizontal="center" vertical="center" wrapText="1"/>
    </xf>
    <xf numFmtId="0" fontId="38" fillId="15" borderId="29" xfId="0" applyFont="1" applyFill="1" applyBorder="1" applyAlignment="1">
      <alignment horizontal="center" vertical="center" wrapText="1"/>
    </xf>
    <xf numFmtId="0" fontId="38" fillId="16" borderId="29" xfId="0" applyFont="1" applyFill="1" applyBorder="1" applyAlignment="1">
      <alignment horizontal="center" vertical="center" wrapText="1"/>
    </xf>
    <xf numFmtId="0" fontId="30" fillId="10" borderId="30" xfId="0" applyFont="1" applyFill="1" applyBorder="1" applyAlignment="1">
      <alignment horizontal="left" vertical="center" wrapText="1"/>
    </xf>
    <xf numFmtId="0" fontId="38" fillId="0" borderId="32" xfId="0" applyFont="1" applyBorder="1" applyAlignment="1">
      <alignment horizontal="center" vertical="center" wrapText="1"/>
    </xf>
    <xf numFmtId="0" fontId="38" fillId="15" borderId="32" xfId="0" applyFont="1" applyFill="1" applyBorder="1" applyAlignment="1">
      <alignment horizontal="center" vertical="center" wrapText="1"/>
    </xf>
    <xf numFmtId="0" fontId="38" fillId="15" borderId="40" xfId="0" applyFont="1" applyFill="1" applyBorder="1" applyAlignment="1">
      <alignment horizontal="center" vertical="center" wrapText="1"/>
    </xf>
    <xf numFmtId="0" fontId="38" fillId="0" borderId="35" xfId="0" applyFont="1" applyBorder="1" applyAlignment="1">
      <alignment horizontal="center" vertical="center" wrapText="1"/>
    </xf>
    <xf numFmtId="0" fontId="38" fillId="16" borderId="35" xfId="0" applyFont="1" applyFill="1" applyBorder="1" applyAlignment="1">
      <alignment horizontal="center" vertical="center" wrapText="1"/>
    </xf>
    <xf numFmtId="0" fontId="38" fillId="16" borderId="36" xfId="0" applyFont="1" applyFill="1" applyBorder="1" applyAlignment="1">
      <alignment horizontal="center" vertical="center" wrapText="1"/>
    </xf>
    <xf numFmtId="0" fontId="39" fillId="0" borderId="37" xfId="30" applyFont="1" applyBorder="1" applyAlignment="1">
      <alignment horizontal="center" vertical="center" wrapText="1"/>
    </xf>
    <xf numFmtId="0" fontId="39" fillId="0" borderId="41" xfId="30" applyFont="1" applyBorder="1" applyAlignment="1">
      <alignment horizontal="center" vertical="center" wrapText="1"/>
    </xf>
    <xf numFmtId="0" fontId="39" fillId="0" borderId="38" xfId="30" applyFont="1" applyBorder="1" applyAlignment="1">
      <alignment horizontal="center" vertical="center" wrapText="1"/>
    </xf>
    <xf numFmtId="0" fontId="38" fillId="0" borderId="31" xfId="0" applyFont="1" applyBorder="1" applyAlignment="1">
      <alignment horizontal="left" vertical="center" wrapText="1"/>
    </xf>
    <xf numFmtId="0" fontId="38" fillId="0" borderId="39" xfId="0" applyFont="1" applyBorder="1" applyAlignment="1">
      <alignment horizontal="left" vertical="center" wrapText="1"/>
    </xf>
    <xf numFmtId="0" fontId="30" fillId="10" borderId="44" xfId="0" applyFont="1" applyFill="1" applyBorder="1" applyAlignment="1">
      <alignment horizontal="left" vertical="center" wrapText="1"/>
    </xf>
    <xf numFmtId="165" fontId="38" fillId="16" borderId="36" xfId="0" applyNumberFormat="1" applyFont="1" applyFill="1" applyBorder="1" applyAlignment="1">
      <alignment horizontal="center" vertical="center" wrapText="1"/>
    </xf>
    <xf numFmtId="0" fontId="38" fillId="24" borderId="29" xfId="0" applyFont="1" applyFill="1" applyBorder="1" applyAlignment="1">
      <alignment horizontal="center" vertical="center" wrapText="1"/>
    </xf>
    <xf numFmtId="0" fontId="38" fillId="24" borderId="32" xfId="0" applyFont="1" applyFill="1" applyBorder="1" applyAlignment="1">
      <alignment horizontal="center" vertical="center" wrapText="1"/>
    </xf>
    <xf numFmtId="0" fontId="38" fillId="24" borderId="33" xfId="0" applyFont="1" applyFill="1" applyBorder="1" applyAlignment="1">
      <alignment horizontal="center" vertical="center" wrapText="1"/>
    </xf>
    <xf numFmtId="0" fontId="38" fillId="24" borderId="40" xfId="0" applyFont="1" applyFill="1" applyBorder="1" applyAlignment="1">
      <alignment horizontal="center" vertical="center" wrapText="1"/>
    </xf>
    <xf numFmtId="0" fontId="30" fillId="0" borderId="0" xfId="0" applyFont="1" applyAlignment="1">
      <alignment horizontal="left" vertical="center"/>
    </xf>
    <xf numFmtId="0" fontId="45"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15" borderId="29" xfId="0" applyFont="1" applyFill="1" applyBorder="1" applyAlignment="1">
      <alignment horizontal="center" vertical="center" wrapText="1"/>
    </xf>
    <xf numFmtId="0" fontId="33" fillId="7" borderId="29" xfId="0" applyFont="1" applyFill="1" applyBorder="1" applyAlignment="1">
      <alignment horizontal="center" vertical="center"/>
    </xf>
    <xf numFmtId="0" fontId="62" fillId="10" borderId="30" xfId="0" applyFont="1" applyFill="1" applyBorder="1" applyAlignment="1">
      <alignment horizontal="left" vertical="center" wrapText="1"/>
    </xf>
    <xf numFmtId="0" fontId="31" fillId="0" borderId="31" xfId="3" applyFont="1" applyBorder="1" applyAlignment="1" applyProtection="1">
      <alignment vertical="center" wrapText="1"/>
      <protection locked="0"/>
    </xf>
    <xf numFmtId="0" fontId="45" fillId="0" borderId="32" xfId="0" applyFont="1" applyBorder="1" applyAlignment="1">
      <alignment horizontal="center" vertical="center" wrapText="1"/>
    </xf>
    <xf numFmtId="0" fontId="31" fillId="16" borderId="40" xfId="0" applyFont="1" applyFill="1" applyBorder="1" applyAlignment="1">
      <alignment horizontal="center" vertical="center" wrapText="1"/>
    </xf>
    <xf numFmtId="0" fontId="31" fillId="0" borderId="35" xfId="0" applyFont="1" applyBorder="1" applyAlignment="1">
      <alignment horizontal="center" vertical="center" wrapText="1"/>
    </xf>
    <xf numFmtId="0" fontId="31" fillId="16" borderId="36" xfId="0" applyFont="1" applyFill="1" applyBorder="1" applyAlignment="1">
      <alignment horizontal="center" vertical="center" wrapText="1"/>
    </xf>
    <xf numFmtId="0" fontId="73" fillId="0" borderId="37" xfId="30" applyFont="1" applyBorder="1" applyAlignment="1">
      <alignment horizontal="center" vertical="center" wrapText="1"/>
    </xf>
    <xf numFmtId="0" fontId="73" fillId="0" borderId="41" xfId="30" applyFont="1" applyBorder="1" applyAlignment="1">
      <alignment horizontal="center" vertical="center" wrapText="1"/>
    </xf>
    <xf numFmtId="0" fontId="73" fillId="0" borderId="38" xfId="30" applyFont="1" applyBorder="1" applyAlignment="1">
      <alignment horizontal="center" vertical="center" wrapText="1"/>
    </xf>
    <xf numFmtId="0" fontId="31" fillId="0" borderId="49" xfId="0" applyFont="1" applyBorder="1" applyAlignment="1">
      <alignment horizontal="center" vertical="center" wrapText="1"/>
    </xf>
    <xf numFmtId="0" fontId="31" fillId="16" borderId="46" xfId="0" applyFont="1" applyFill="1" applyBorder="1" applyAlignment="1">
      <alignment horizontal="center" vertical="center" wrapText="1"/>
    </xf>
    <xf numFmtId="0" fontId="73" fillId="0" borderId="30" xfId="30" applyFont="1" applyBorder="1" applyAlignment="1">
      <alignment horizontal="center" vertical="center" wrapText="1"/>
    </xf>
    <xf numFmtId="0" fontId="33" fillId="7" borderId="35" xfId="0" applyFont="1" applyFill="1" applyBorder="1" applyAlignment="1">
      <alignment horizontal="center" vertical="center" wrapText="1"/>
    </xf>
    <xf numFmtId="0" fontId="62" fillId="10" borderId="44" xfId="0" applyFont="1" applyFill="1" applyBorder="1" applyAlignment="1">
      <alignment horizontal="left" vertical="center" wrapText="1"/>
    </xf>
    <xf numFmtId="165" fontId="31" fillId="16" borderId="29" xfId="0" applyNumberFormat="1" applyFont="1" applyFill="1" applyBorder="1" applyAlignment="1">
      <alignment horizontal="center" vertical="center" wrapText="1"/>
    </xf>
    <xf numFmtId="165" fontId="31" fillId="16" borderId="40" xfId="0" applyNumberFormat="1" applyFont="1" applyFill="1" applyBorder="1" applyAlignment="1">
      <alignment horizontal="center" vertical="center" wrapText="1"/>
    </xf>
    <xf numFmtId="165" fontId="31" fillId="16" borderId="35" xfId="0" applyNumberFormat="1" applyFont="1" applyFill="1" applyBorder="1" applyAlignment="1">
      <alignment horizontal="center" vertical="center" wrapText="1"/>
    </xf>
    <xf numFmtId="165" fontId="31" fillId="16" borderId="36" xfId="0" applyNumberFormat="1" applyFont="1" applyFill="1" applyBorder="1" applyAlignment="1">
      <alignment horizontal="center" vertical="center" wrapText="1"/>
    </xf>
    <xf numFmtId="165" fontId="31" fillId="16" borderId="49" xfId="0" applyNumberFormat="1" applyFont="1" applyFill="1" applyBorder="1" applyAlignment="1">
      <alignment horizontal="center" vertical="center" wrapText="1"/>
    </xf>
    <xf numFmtId="165" fontId="31" fillId="16" borderId="46" xfId="0" applyNumberFormat="1" applyFont="1" applyFill="1" applyBorder="1" applyAlignment="1">
      <alignment horizontal="center" vertical="center" wrapText="1"/>
    </xf>
    <xf numFmtId="0" fontId="62" fillId="10" borderId="36" xfId="3" applyFont="1" applyFill="1" applyBorder="1" applyAlignment="1">
      <alignment horizontal="center" vertical="center" wrapText="1"/>
    </xf>
    <xf numFmtId="165" fontId="88" fillId="16" borderId="32" xfId="3" applyNumberFormat="1" applyFont="1" applyFill="1" applyBorder="1" applyAlignment="1" applyProtection="1">
      <alignment horizontal="center" vertical="center"/>
      <protection locked="0"/>
    </xf>
    <xf numFmtId="165" fontId="88" fillId="16" borderId="33" xfId="3" applyNumberFormat="1" applyFont="1" applyFill="1" applyBorder="1" applyAlignment="1" applyProtection="1">
      <alignment horizontal="center" vertical="center"/>
      <protection locked="0"/>
    </xf>
    <xf numFmtId="0" fontId="125" fillId="17" borderId="0" xfId="30" applyFont="1" applyFill="1" applyBorder="1" applyAlignment="1">
      <alignment horizontal="center" vertical="center"/>
    </xf>
    <xf numFmtId="0" fontId="31" fillId="24" borderId="29" xfId="0" applyFont="1" applyFill="1" applyBorder="1" applyAlignment="1">
      <alignment horizontal="center" vertical="center" wrapText="1"/>
    </xf>
    <xf numFmtId="49" fontId="88" fillId="24" borderId="32" xfId="3" applyNumberFormat="1" applyFont="1" applyFill="1" applyBorder="1" applyAlignment="1" applyProtection="1">
      <alignment horizontal="center" vertical="center"/>
      <protection locked="0"/>
    </xf>
    <xf numFmtId="49" fontId="88" fillId="24" borderId="33" xfId="3" applyNumberFormat="1" applyFont="1" applyFill="1" applyBorder="1" applyAlignment="1" applyProtection="1">
      <alignment horizontal="center" vertical="center"/>
      <protection locked="0"/>
    </xf>
    <xf numFmtId="0" fontId="31" fillId="24" borderId="40" xfId="0" applyFont="1" applyFill="1" applyBorder="1" applyAlignment="1">
      <alignment horizontal="center" vertical="center" wrapText="1"/>
    </xf>
    <xf numFmtId="0" fontId="31" fillId="24" borderId="35" xfId="0" applyFont="1" applyFill="1" applyBorder="1" applyAlignment="1">
      <alignment horizontal="center" vertical="center" wrapText="1"/>
    </xf>
    <xf numFmtId="0" fontId="31" fillId="24" borderId="36" xfId="0" applyFont="1" applyFill="1" applyBorder="1" applyAlignment="1">
      <alignment horizontal="center" vertical="center" wrapText="1"/>
    </xf>
    <xf numFmtId="0" fontId="31" fillId="24" borderId="32" xfId="0" applyFont="1" applyFill="1" applyBorder="1" applyAlignment="1">
      <alignment horizontal="center" vertical="center" wrapText="1"/>
    </xf>
    <xf numFmtId="0" fontId="31" fillId="24" borderId="33" xfId="0" applyFont="1" applyFill="1" applyBorder="1" applyAlignment="1">
      <alignment horizontal="center" vertical="center" wrapText="1"/>
    </xf>
    <xf numFmtId="0" fontId="31" fillId="24" borderId="49" xfId="0" applyFont="1" applyFill="1" applyBorder="1" applyAlignment="1">
      <alignment horizontal="center" vertical="center" wrapText="1"/>
    </xf>
    <xf numFmtId="0" fontId="31" fillId="24" borderId="46" xfId="0" applyFont="1" applyFill="1" applyBorder="1" applyAlignment="1">
      <alignment horizontal="center" vertical="center" wrapText="1"/>
    </xf>
    <xf numFmtId="0" fontId="45" fillId="15" borderId="29" xfId="0" applyFont="1" applyFill="1" applyBorder="1" applyAlignment="1">
      <alignment horizontal="center" vertical="center" wrapText="1"/>
    </xf>
    <xf numFmtId="0" fontId="45" fillId="0" borderId="29" xfId="0" applyFont="1" applyBorder="1" applyAlignment="1">
      <alignment horizontal="center" vertical="center"/>
    </xf>
    <xf numFmtId="0" fontId="45" fillId="16" borderId="29" xfId="0" applyFont="1" applyFill="1" applyBorder="1" applyAlignment="1">
      <alignment horizontal="center" vertical="center"/>
    </xf>
    <xf numFmtId="0" fontId="38" fillId="0" borderId="29" xfId="0" applyFont="1" applyBorder="1" applyAlignment="1">
      <alignment horizontal="center" vertical="center"/>
    </xf>
    <xf numFmtId="0" fontId="38" fillId="16" borderId="29" xfId="0" applyFont="1" applyFill="1" applyBorder="1" applyAlignment="1">
      <alignment horizontal="center" vertical="center"/>
    </xf>
    <xf numFmtId="0" fontId="65" fillId="0" borderId="37" xfId="30" applyFont="1" applyBorder="1" applyAlignment="1">
      <alignment horizontal="center" vertical="center" wrapText="1"/>
    </xf>
    <xf numFmtId="0" fontId="65" fillId="0" borderId="41" xfId="30" applyFont="1" applyBorder="1" applyAlignment="1">
      <alignment horizontal="center" vertical="center" wrapText="1"/>
    </xf>
    <xf numFmtId="0" fontId="65" fillId="0" borderId="38" xfId="30" applyFont="1" applyBorder="1" applyAlignment="1">
      <alignment horizontal="center" vertical="center" wrapText="1"/>
    </xf>
    <xf numFmtId="0" fontId="45" fillId="15" borderId="32" xfId="0" applyFont="1" applyFill="1" applyBorder="1" applyAlignment="1">
      <alignment horizontal="center" vertical="center" wrapText="1"/>
    </xf>
    <xf numFmtId="0" fontId="45" fillId="16" borderId="33" xfId="0" applyFont="1" applyFill="1" applyBorder="1" applyAlignment="1">
      <alignment horizontal="center" vertical="center" wrapText="1"/>
    </xf>
    <xf numFmtId="0" fontId="45" fillId="16" borderId="40" xfId="0" applyFont="1" applyFill="1" applyBorder="1" applyAlignment="1">
      <alignment horizontal="center" vertical="center" wrapText="1"/>
    </xf>
    <xf numFmtId="0" fontId="45" fillId="0" borderId="39" xfId="0" applyFont="1" applyBorder="1" applyAlignment="1">
      <alignment horizontal="left" vertical="center" wrapText="1"/>
    </xf>
    <xf numFmtId="0" fontId="45" fillId="0" borderId="39" xfId="0" applyFont="1" applyBorder="1" applyAlignment="1">
      <alignment horizontal="left" vertical="center"/>
    </xf>
    <xf numFmtId="0" fontId="45" fillId="0" borderId="34" xfId="0" applyFont="1" applyBorder="1" applyAlignment="1">
      <alignment vertical="center" wrapText="1"/>
    </xf>
    <xf numFmtId="0" fontId="45" fillId="0" borderId="35" xfId="0" applyFont="1" applyBorder="1" applyAlignment="1">
      <alignment horizontal="center" vertical="center" wrapText="1"/>
    </xf>
    <xf numFmtId="0" fontId="45" fillId="16" borderId="36" xfId="0" applyFont="1" applyFill="1" applyBorder="1" applyAlignment="1">
      <alignment horizontal="center" vertical="center" wrapText="1"/>
    </xf>
    <xf numFmtId="0" fontId="38" fillId="0" borderId="49" xfId="0" applyFont="1" applyBorder="1" applyAlignment="1">
      <alignment horizontal="center" vertical="center" wrapText="1"/>
    </xf>
    <xf numFmtId="0" fontId="38" fillId="15" borderId="49" xfId="0" applyFont="1" applyFill="1" applyBorder="1" applyAlignment="1">
      <alignment horizontal="center" vertical="center" wrapText="1"/>
    </xf>
    <xf numFmtId="0" fontId="38" fillId="16" borderId="46" xfId="0" applyFont="1" applyFill="1" applyBorder="1" applyAlignment="1">
      <alignment horizontal="center" vertical="center" wrapText="1"/>
    </xf>
    <xf numFmtId="0" fontId="65" fillId="0" borderId="30" xfId="30" applyFont="1" applyBorder="1" applyAlignment="1">
      <alignment horizontal="center" vertical="center" wrapText="1"/>
    </xf>
    <xf numFmtId="0" fontId="31" fillId="0" borderId="34" xfId="0" applyFont="1" applyBorder="1" applyAlignment="1">
      <alignment vertical="center" wrapText="1"/>
    </xf>
    <xf numFmtId="0" fontId="38" fillId="16" borderId="49" xfId="0" applyFont="1" applyFill="1" applyBorder="1" applyAlignment="1">
      <alignment horizontal="center" vertical="center" wrapText="1"/>
    </xf>
    <xf numFmtId="0" fontId="65" fillId="0" borderId="46" xfId="30" applyFont="1" applyBorder="1" applyAlignment="1">
      <alignment horizontal="center" vertical="center" wrapText="1"/>
    </xf>
    <xf numFmtId="0" fontId="38" fillId="16" borderId="33" xfId="0" applyFont="1" applyFill="1" applyBorder="1" applyAlignment="1">
      <alignment horizontal="center" vertical="center" wrapText="1"/>
    </xf>
    <xf numFmtId="0" fontId="38" fillId="16" borderId="40" xfId="0" applyFont="1" applyFill="1" applyBorder="1" applyAlignment="1">
      <alignment horizontal="center" vertical="center" wrapText="1"/>
    </xf>
    <xf numFmtId="0" fontId="45" fillId="16" borderId="35" xfId="0" applyFont="1" applyFill="1" applyBorder="1" applyAlignment="1">
      <alignment horizontal="center" vertical="center" wrapText="1"/>
    </xf>
    <xf numFmtId="0" fontId="34" fillId="0" borderId="55" xfId="0" applyFont="1" applyBorder="1" applyAlignment="1">
      <alignment vertical="center"/>
    </xf>
    <xf numFmtId="165" fontId="45" fillId="16" borderId="33" xfId="0" applyNumberFormat="1" applyFont="1" applyFill="1" applyBorder="1" applyAlignment="1">
      <alignment horizontal="center" vertical="center" wrapText="1"/>
    </xf>
    <xf numFmtId="165" fontId="45" fillId="16" borderId="40" xfId="0" applyNumberFormat="1" applyFont="1" applyFill="1" applyBorder="1" applyAlignment="1">
      <alignment horizontal="center" vertical="center" wrapText="1"/>
    </xf>
    <xf numFmtId="165" fontId="45" fillId="16" borderId="36" xfId="0" applyNumberFormat="1" applyFont="1" applyFill="1" applyBorder="1" applyAlignment="1">
      <alignment horizontal="center" vertical="center" wrapText="1"/>
    </xf>
    <xf numFmtId="165" fontId="45" fillId="16" borderId="29" xfId="0" applyNumberFormat="1" applyFont="1" applyFill="1" applyBorder="1" applyAlignment="1">
      <alignment horizontal="center" vertical="center"/>
    </xf>
    <xf numFmtId="165" fontId="45" fillId="16" borderId="35" xfId="0" applyNumberFormat="1" applyFont="1" applyFill="1" applyBorder="1" applyAlignment="1">
      <alignment horizontal="center" vertical="center"/>
    </xf>
    <xf numFmtId="165" fontId="38" fillId="16" borderId="46" xfId="0" applyNumberFormat="1" applyFont="1" applyFill="1" applyBorder="1" applyAlignment="1">
      <alignment horizontal="center" vertical="center" wrapText="1"/>
    </xf>
    <xf numFmtId="0" fontId="38" fillId="22" borderId="32" xfId="0" applyFont="1" applyFill="1" applyBorder="1" applyAlignment="1">
      <alignment horizontal="center" vertical="center" wrapText="1"/>
    </xf>
    <xf numFmtId="0" fontId="31" fillId="22" borderId="29" xfId="0" applyFont="1" applyFill="1" applyBorder="1" applyAlignment="1">
      <alignment horizontal="center" vertical="center" wrapText="1"/>
    </xf>
    <xf numFmtId="0" fontId="38" fillId="22" borderId="29" xfId="0" applyFont="1" applyFill="1" applyBorder="1" applyAlignment="1">
      <alignment horizontal="center" vertical="center" wrapText="1"/>
    </xf>
    <xf numFmtId="165" fontId="38" fillId="16" borderId="49" xfId="0" applyNumberFormat="1" applyFont="1" applyFill="1" applyBorder="1" applyAlignment="1">
      <alignment horizontal="center" vertical="center" wrapText="1"/>
    </xf>
    <xf numFmtId="165" fontId="38" fillId="16" borderId="35" xfId="0" applyNumberFormat="1" applyFont="1" applyFill="1" applyBorder="1" applyAlignment="1">
      <alignment horizontal="center" vertical="center"/>
    </xf>
    <xf numFmtId="0" fontId="45" fillId="24" borderId="29" xfId="0" applyFont="1" applyFill="1" applyBorder="1" applyAlignment="1">
      <alignment horizontal="center" vertical="center"/>
    </xf>
    <xf numFmtId="165" fontId="45" fillId="24" borderId="29" xfId="0" applyNumberFormat="1" applyFont="1" applyFill="1" applyBorder="1" applyAlignment="1">
      <alignment horizontal="center" vertical="center" wrapText="1"/>
    </xf>
    <xf numFmtId="165" fontId="45" fillId="15" borderId="29" xfId="0" applyNumberFormat="1" applyFont="1" applyFill="1" applyBorder="1" applyAlignment="1">
      <alignment horizontal="center" vertical="center" wrapText="1"/>
    </xf>
    <xf numFmtId="165" fontId="38" fillId="15" borderId="29" xfId="0" applyNumberFormat="1" applyFont="1" applyFill="1" applyBorder="1" applyAlignment="1">
      <alignment horizontal="center" vertical="center" wrapText="1"/>
    </xf>
    <xf numFmtId="0" fontId="45" fillId="24" borderId="35" xfId="0" applyFont="1" applyFill="1" applyBorder="1" applyAlignment="1">
      <alignment horizontal="center" vertical="center"/>
    </xf>
    <xf numFmtId="0" fontId="38" fillId="24" borderId="49" xfId="0" applyFont="1" applyFill="1" applyBorder="1" applyAlignment="1">
      <alignment horizontal="center" vertical="center" wrapText="1"/>
    </xf>
    <xf numFmtId="0" fontId="38" fillId="24" borderId="35" xfId="0" applyFont="1" applyFill="1" applyBorder="1" applyAlignment="1">
      <alignment horizontal="center" vertical="center"/>
    </xf>
    <xf numFmtId="165" fontId="38" fillId="15" borderId="49" xfId="0" applyNumberFormat="1" applyFont="1" applyFill="1" applyBorder="1" applyAlignment="1">
      <alignment horizontal="center" vertical="center" wrapText="1"/>
    </xf>
    <xf numFmtId="0" fontId="30" fillId="10" borderId="49" xfId="0" applyFont="1" applyFill="1" applyBorder="1" applyAlignment="1">
      <alignment horizontal="center" vertical="center" wrapText="1"/>
    </xf>
    <xf numFmtId="0" fontId="45" fillId="24" borderId="36" xfId="0" applyFont="1" applyFill="1" applyBorder="1" applyAlignment="1">
      <alignment horizontal="center" vertical="center" wrapText="1"/>
    </xf>
    <xf numFmtId="0" fontId="4" fillId="0" borderId="0" xfId="0" applyFont="1" applyAlignment="1">
      <alignment wrapText="1"/>
    </xf>
    <xf numFmtId="0" fontId="62" fillId="10" borderId="46" xfId="2" applyFont="1" applyFill="1" applyBorder="1" applyAlignment="1">
      <alignment vertical="center" wrapText="1"/>
    </xf>
    <xf numFmtId="0" fontId="65" fillId="0" borderId="30" xfId="0" applyFont="1" applyBorder="1" applyAlignment="1">
      <alignment horizontal="center" vertical="center" wrapText="1"/>
    </xf>
    <xf numFmtId="165" fontId="45" fillId="16" borderId="35" xfId="0" applyNumberFormat="1" applyFont="1" applyFill="1" applyBorder="1" applyAlignment="1">
      <alignment horizontal="center" vertical="center" wrapText="1"/>
    </xf>
    <xf numFmtId="165" fontId="45" fillId="16" borderId="46" xfId="0" applyNumberFormat="1" applyFont="1" applyFill="1" applyBorder="1" applyAlignment="1">
      <alignment horizontal="center" vertical="center" wrapText="1"/>
    </xf>
    <xf numFmtId="165" fontId="38" fillId="16" borderId="29" xfId="0" applyNumberFormat="1" applyFont="1" applyFill="1" applyBorder="1" applyAlignment="1">
      <alignment horizontal="center" vertical="center"/>
    </xf>
    <xf numFmtId="0" fontId="38" fillId="15" borderId="46" xfId="0" applyFont="1" applyFill="1" applyBorder="1" applyAlignment="1">
      <alignment horizontal="center" vertical="center" wrapText="1"/>
    </xf>
    <xf numFmtId="0" fontId="38" fillId="16" borderId="32" xfId="0" applyFont="1" applyFill="1" applyBorder="1" applyAlignment="1">
      <alignment horizontal="center" vertical="center" wrapText="1"/>
    </xf>
    <xf numFmtId="0" fontId="83" fillId="0" borderId="38" xfId="0" applyFont="1" applyBorder="1" applyAlignment="1">
      <alignment horizontal="center" vertical="center" wrapText="1"/>
    </xf>
    <xf numFmtId="0" fontId="38" fillId="15" borderId="35" xfId="0" applyFont="1" applyFill="1" applyBorder="1" applyAlignment="1">
      <alignment horizontal="center" vertical="center" wrapText="1"/>
    </xf>
    <xf numFmtId="165" fontId="38" fillId="16" borderId="32" xfId="0" applyNumberFormat="1" applyFont="1" applyFill="1" applyBorder="1" applyAlignment="1">
      <alignment horizontal="center" vertical="center" wrapText="1"/>
    </xf>
    <xf numFmtId="165" fontId="38" fillId="16" borderId="33" xfId="0" applyNumberFormat="1" applyFont="1" applyFill="1" applyBorder="1" applyAlignment="1">
      <alignment horizontal="center" vertical="center" wrapText="1"/>
    </xf>
    <xf numFmtId="165" fontId="38" fillId="16" borderId="40" xfId="0" applyNumberFormat="1" applyFont="1" applyFill="1" applyBorder="1" applyAlignment="1">
      <alignment horizontal="center" vertical="center" wrapText="1"/>
    </xf>
    <xf numFmtId="0" fontId="38" fillId="24" borderId="35" xfId="0" applyFont="1" applyFill="1" applyBorder="1" applyAlignment="1">
      <alignment horizontal="center" vertical="center" wrapText="1"/>
    </xf>
    <xf numFmtId="0" fontId="38" fillId="24" borderId="36" xfId="0" applyFont="1" applyFill="1" applyBorder="1" applyAlignment="1">
      <alignment horizontal="center" vertical="center" wrapText="1"/>
    </xf>
    <xf numFmtId="0" fontId="123" fillId="0" borderId="0" xfId="15" applyFont="1" applyAlignment="1">
      <alignment vertical="center" wrapText="1"/>
    </xf>
    <xf numFmtId="0" fontId="90" fillId="0" borderId="0" xfId="15" applyFont="1" applyAlignment="1">
      <alignment vertical="center" wrapText="1"/>
    </xf>
    <xf numFmtId="0" fontId="31" fillId="15" borderId="29" xfId="0" quotePrefix="1" applyFont="1" applyFill="1" applyBorder="1" applyAlignment="1">
      <alignment horizontal="center" vertical="center" wrapText="1"/>
    </xf>
    <xf numFmtId="0" fontId="30" fillId="10" borderId="45" xfId="0" applyFont="1" applyFill="1" applyBorder="1" applyAlignment="1">
      <alignment horizontal="center" vertical="center" wrapText="1"/>
    </xf>
    <xf numFmtId="0" fontId="30" fillId="10" borderId="46"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1" fillId="0" borderId="31" xfId="0" applyFont="1" applyBorder="1" applyAlignment="1">
      <alignment vertical="center" wrapText="1"/>
    </xf>
    <xf numFmtId="0" fontId="31" fillId="0" borderId="32" xfId="0" applyFont="1" applyBorder="1" applyAlignment="1">
      <alignment horizontal="center" vertical="center" wrapText="1"/>
    </xf>
    <xf numFmtId="0" fontId="31" fillId="0" borderId="39" xfId="0" applyFont="1" applyBorder="1" applyAlignment="1">
      <alignment vertical="center" wrapText="1"/>
    </xf>
    <xf numFmtId="0" fontId="38" fillId="0" borderId="33" xfId="0" applyFont="1" applyBorder="1" applyAlignment="1">
      <alignment horizontal="center" vertical="center" wrapText="1"/>
    </xf>
    <xf numFmtId="0" fontId="38" fillId="0" borderId="36" xfId="0" applyFont="1" applyBorder="1" applyAlignment="1">
      <alignment horizontal="center" vertical="center" wrapText="1"/>
    </xf>
    <xf numFmtId="2" fontId="31" fillId="16" borderId="29" xfId="0" applyNumberFormat="1" applyFont="1" applyFill="1" applyBorder="1" applyAlignment="1">
      <alignment horizontal="center" vertical="center" wrapText="1"/>
    </xf>
    <xf numFmtId="0" fontId="38" fillId="0" borderId="70" xfId="0" applyFont="1" applyBorder="1" applyAlignment="1">
      <alignment horizontal="center" vertical="center" wrapText="1"/>
    </xf>
    <xf numFmtId="0" fontId="38" fillId="15" borderId="63" xfId="0" applyFont="1" applyFill="1" applyBorder="1" applyAlignment="1">
      <alignment horizontal="center" vertical="center" wrapText="1"/>
    </xf>
    <xf numFmtId="0" fontId="39" fillId="0" borderId="72" xfId="30" applyFont="1" applyBorder="1" applyAlignment="1">
      <alignment horizontal="center" vertical="center" wrapText="1"/>
    </xf>
    <xf numFmtId="0" fontId="38" fillId="16" borderId="63" xfId="0" applyFont="1" applyFill="1" applyBorder="1" applyAlignment="1">
      <alignment horizontal="center" vertical="center" wrapText="1"/>
    </xf>
    <xf numFmtId="0" fontId="38" fillId="16" borderId="71" xfId="0" applyFont="1" applyFill="1" applyBorder="1" applyAlignment="1">
      <alignment horizontal="center" vertical="center" wrapText="1"/>
    </xf>
    <xf numFmtId="0" fontId="39" fillId="0" borderId="75" xfId="30" applyFont="1" applyBorder="1" applyAlignment="1">
      <alignment horizontal="center" vertical="center" wrapText="1"/>
    </xf>
    <xf numFmtId="0" fontId="38" fillId="16" borderId="74" xfId="0" applyFont="1" applyFill="1" applyBorder="1" applyAlignment="1">
      <alignment horizontal="center" vertical="center" wrapText="1"/>
    </xf>
    <xf numFmtId="0" fontId="31" fillId="2" borderId="78" xfId="2" applyFont="1" applyFill="1" applyBorder="1" applyAlignment="1">
      <alignment horizontal="center" vertical="center"/>
    </xf>
    <xf numFmtId="0" fontId="38" fillId="15" borderId="67" xfId="0" applyFont="1" applyFill="1" applyBorder="1" applyAlignment="1">
      <alignment horizontal="center" vertical="center" wrapText="1"/>
    </xf>
    <xf numFmtId="0" fontId="95" fillId="0" borderId="80" xfId="30" applyFont="1" applyBorder="1" applyAlignment="1">
      <alignment horizontal="center" vertical="center" wrapText="1"/>
    </xf>
    <xf numFmtId="0" fontId="38" fillId="16" borderId="67" xfId="0" applyFont="1" applyFill="1" applyBorder="1" applyAlignment="1">
      <alignment horizontal="center" vertical="center" wrapText="1"/>
    </xf>
    <xf numFmtId="0" fontId="38" fillId="16" borderId="79" xfId="0" applyFont="1" applyFill="1" applyBorder="1" applyAlignment="1">
      <alignment horizontal="center" vertical="center" wrapText="1"/>
    </xf>
    <xf numFmtId="0" fontId="65" fillId="10" borderId="0" xfId="35" applyFont="1" applyFill="1" applyAlignment="1">
      <alignment horizontal="center" vertical="center"/>
    </xf>
    <xf numFmtId="0" fontId="62" fillId="0" borderId="0" xfId="15" applyFont="1" applyAlignment="1">
      <alignment vertical="center"/>
    </xf>
    <xf numFmtId="0" fontId="31" fillId="2" borderId="70" xfId="2" applyFont="1" applyFill="1" applyBorder="1" applyAlignment="1">
      <alignment horizontal="center" vertical="center"/>
    </xf>
    <xf numFmtId="0" fontId="31" fillId="15" borderId="63"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71" xfId="0" applyFont="1" applyFill="1" applyBorder="1" applyAlignment="1">
      <alignment horizontal="center" vertical="center" wrapText="1"/>
    </xf>
    <xf numFmtId="0" fontId="31" fillId="2" borderId="73" xfId="2" applyFont="1" applyFill="1" applyBorder="1" applyAlignment="1">
      <alignment horizontal="left" vertical="center"/>
    </xf>
    <xf numFmtId="0" fontId="31" fillId="16" borderId="74" xfId="0" applyFont="1" applyFill="1" applyBorder="1" applyAlignment="1">
      <alignment horizontal="center" vertical="center" wrapText="1"/>
    </xf>
    <xf numFmtId="0" fontId="31" fillId="16" borderId="67" xfId="0" applyFont="1" applyFill="1" applyBorder="1" applyAlignment="1">
      <alignment horizontal="center" vertical="center" wrapText="1"/>
    </xf>
    <xf numFmtId="0" fontId="31" fillId="16" borderId="79" xfId="0" applyFont="1" applyFill="1" applyBorder="1" applyAlignment="1">
      <alignment horizontal="center" vertical="center" wrapText="1"/>
    </xf>
    <xf numFmtId="0" fontId="95" fillId="0" borderId="72" xfId="30" applyFont="1" applyBorder="1" applyAlignment="1">
      <alignment horizontal="center" vertical="center" wrapText="1"/>
    </xf>
    <xf numFmtId="0" fontId="95" fillId="0" borderId="75" xfId="30" applyFont="1" applyBorder="1" applyAlignment="1">
      <alignment horizontal="center" vertical="center" wrapText="1"/>
    </xf>
    <xf numFmtId="0" fontId="90" fillId="0" borderId="0" xfId="35" applyFont="1"/>
    <xf numFmtId="0" fontId="29" fillId="0" borderId="0" xfId="0" applyFont="1" applyAlignment="1">
      <alignment vertical="center" wrapText="1"/>
    </xf>
    <xf numFmtId="0" fontId="94" fillId="0" borderId="0" xfId="0" applyFont="1" applyAlignment="1">
      <alignment vertical="center" wrapText="1"/>
    </xf>
    <xf numFmtId="0" fontId="38" fillId="22" borderId="63" xfId="0" applyFont="1" applyFill="1" applyBorder="1" applyAlignment="1">
      <alignment horizontal="center" vertical="center" wrapText="1"/>
    </xf>
    <xf numFmtId="165" fontId="88" fillId="16" borderId="32" xfId="2" applyNumberFormat="1" applyFont="1" applyFill="1" applyBorder="1" applyAlignment="1">
      <alignment horizontal="center" vertical="center"/>
    </xf>
    <xf numFmtId="0" fontId="38" fillId="0" borderId="67" xfId="0" applyFont="1" applyBorder="1" applyAlignment="1">
      <alignment horizontal="center" vertical="center" wrapText="1"/>
    </xf>
    <xf numFmtId="0" fontId="39" fillId="0" borderId="80" xfId="30" applyFont="1" applyBorder="1" applyAlignment="1">
      <alignment horizontal="center" vertical="center" wrapText="1"/>
    </xf>
    <xf numFmtId="0" fontId="65" fillId="0" borderId="0" xfId="0" applyFont="1" applyAlignment="1">
      <alignment horizontal="center" vertical="center"/>
    </xf>
    <xf numFmtId="165" fontId="31" fillId="16" borderId="33" xfId="0" applyNumberFormat="1" applyFont="1" applyFill="1" applyBorder="1" applyAlignment="1">
      <alignment horizontal="center" vertical="center" wrapText="1"/>
    </xf>
    <xf numFmtId="0" fontId="38" fillId="0" borderId="35" xfId="0" applyFont="1" applyBorder="1" applyAlignment="1">
      <alignment horizontal="center" vertical="center"/>
    </xf>
    <xf numFmtId="0" fontId="40" fillId="0" borderId="0" xfId="0" applyFont="1" applyAlignment="1">
      <alignment horizontal="left" vertical="center" wrapText="1"/>
    </xf>
    <xf numFmtId="0" fontId="38" fillId="0" borderId="63" xfId="0" applyFont="1" applyBorder="1" applyAlignment="1">
      <alignment horizontal="center" vertical="center" wrapText="1"/>
    </xf>
    <xf numFmtId="0" fontId="33" fillId="2" borderId="0" xfId="2" applyFont="1" applyFill="1" applyAlignment="1">
      <alignment horizontal="left" vertical="center" wrapText="1"/>
    </xf>
    <xf numFmtId="0" fontId="31" fillId="0" borderId="67" xfId="0" applyFont="1" applyBorder="1" applyAlignment="1">
      <alignment horizontal="center" vertical="center" wrapText="1"/>
    </xf>
    <xf numFmtId="0" fontId="38" fillId="0" borderId="90" xfId="0" applyFont="1" applyBorder="1" applyAlignment="1">
      <alignment horizontal="center" vertical="center" wrapText="1"/>
    </xf>
    <xf numFmtId="165" fontId="38" fillId="16" borderId="90" xfId="0" applyNumberFormat="1" applyFont="1" applyFill="1" applyBorder="1" applyAlignment="1">
      <alignment horizontal="center" vertical="center" wrapText="1"/>
    </xf>
    <xf numFmtId="0" fontId="39" fillId="0" borderId="30" xfId="30" applyFont="1" applyBorder="1" applyAlignment="1">
      <alignment horizontal="center" vertical="center" wrapText="1"/>
    </xf>
    <xf numFmtId="0" fontId="38" fillId="16" borderId="90" xfId="0" applyFont="1" applyFill="1" applyBorder="1" applyAlignment="1">
      <alignment horizontal="center" vertical="center" wrapText="1"/>
    </xf>
    <xf numFmtId="0" fontId="31" fillId="16" borderId="91" xfId="0" applyFont="1" applyFill="1" applyBorder="1" applyAlignment="1">
      <alignment horizontal="center" vertical="center" wrapText="1"/>
    </xf>
    <xf numFmtId="0" fontId="33" fillId="2" borderId="0" xfId="2" applyFont="1" applyFill="1" applyAlignment="1">
      <alignment horizontal="left" vertical="center"/>
    </xf>
    <xf numFmtId="0" fontId="90" fillId="7" borderId="0" xfId="35" applyFont="1" applyFill="1" applyAlignment="1">
      <alignment horizontal="center" vertical="center"/>
    </xf>
    <xf numFmtId="0" fontId="33" fillId="0" borderId="0" xfId="0" applyFont="1" applyAlignment="1">
      <alignment horizontal="justify" vertical="center" wrapText="1"/>
    </xf>
    <xf numFmtId="0" fontId="33" fillId="0" borderId="0" xfId="2" applyFont="1" applyAlignment="1">
      <alignment horizontal="left" vertical="center"/>
    </xf>
    <xf numFmtId="0" fontId="95" fillId="0" borderId="0" xfId="0" applyFont="1" applyAlignment="1">
      <alignment horizontal="center" vertical="center"/>
    </xf>
    <xf numFmtId="0" fontId="38" fillId="0" borderId="67" xfId="0" applyFont="1" applyBorder="1" applyAlignment="1">
      <alignment horizontal="center" vertical="center"/>
    </xf>
    <xf numFmtId="0" fontId="31" fillId="16" borderId="33" xfId="0" applyFont="1" applyFill="1" applyBorder="1" applyAlignment="1">
      <alignment horizontal="center" vertical="center" wrapText="1"/>
    </xf>
    <xf numFmtId="0" fontId="38" fillId="0" borderId="0" xfId="0" applyFont="1" applyAlignment="1">
      <alignment vertical="center" wrapText="1"/>
    </xf>
    <xf numFmtId="0" fontId="40" fillId="0" borderId="0" xfId="0" applyFont="1" applyAlignment="1">
      <alignment horizontal="center" vertical="center"/>
    </xf>
    <xf numFmtId="0" fontId="91" fillId="10" borderId="66" xfId="0" applyFont="1" applyFill="1" applyBorder="1" applyAlignment="1">
      <alignment horizontal="center" vertical="center" wrapText="1"/>
    </xf>
    <xf numFmtId="0" fontId="38" fillId="0" borderId="0" xfId="0" applyFont="1" applyAlignment="1">
      <alignment horizontal="justify" vertical="center" wrapText="1"/>
    </xf>
    <xf numFmtId="0" fontId="55" fillId="0" borderId="0" xfId="0" applyFont="1" applyAlignment="1">
      <alignment vertical="center" wrapText="1"/>
    </xf>
    <xf numFmtId="0" fontId="31" fillId="10" borderId="29" xfId="0" applyFont="1" applyFill="1" applyBorder="1" applyAlignment="1">
      <alignment vertical="center" wrapText="1"/>
    </xf>
    <xf numFmtId="0" fontId="38" fillId="10" borderId="29" xfId="0" applyFont="1" applyFill="1" applyBorder="1" applyAlignment="1">
      <alignment horizontal="center" vertical="center" wrapText="1"/>
    </xf>
    <xf numFmtId="0" fontId="38" fillId="22" borderId="40" xfId="0" applyFont="1" applyFill="1" applyBorder="1" applyAlignment="1">
      <alignment horizontal="center" vertical="center" wrapText="1"/>
    </xf>
    <xf numFmtId="0" fontId="38" fillId="10" borderId="29" xfId="0" applyFont="1" applyFill="1" applyBorder="1" applyAlignment="1">
      <alignment vertical="center"/>
    </xf>
    <xf numFmtId="0" fontId="38" fillId="10" borderId="29" xfId="0" applyFont="1" applyFill="1" applyBorder="1" applyAlignment="1">
      <alignment vertical="center" wrapText="1"/>
    </xf>
    <xf numFmtId="0" fontId="38" fillId="10" borderId="35" xfId="0" applyFont="1" applyFill="1" applyBorder="1" applyAlignment="1">
      <alignment vertical="center" wrapText="1"/>
    </xf>
    <xf numFmtId="0" fontId="38" fillId="10" borderId="35" xfId="0" applyFont="1" applyFill="1" applyBorder="1" applyAlignment="1">
      <alignment horizontal="center" vertical="center" wrapText="1"/>
    </xf>
    <xf numFmtId="0" fontId="38" fillId="10" borderId="63" xfId="0" applyFont="1" applyFill="1" applyBorder="1" applyAlignment="1">
      <alignment horizontal="center" vertical="center" wrapText="1"/>
    </xf>
    <xf numFmtId="0" fontId="31" fillId="0" borderId="86" xfId="0" applyFont="1" applyBorder="1" applyAlignment="1">
      <alignment vertical="center" wrapText="1"/>
    </xf>
    <xf numFmtId="0" fontId="31" fillId="0" borderId="78" xfId="0" applyFont="1" applyBorder="1" applyAlignment="1">
      <alignment horizontal="center" vertical="center" wrapText="1"/>
    </xf>
    <xf numFmtId="0" fontId="31" fillId="10" borderId="67" xfId="0" applyFont="1" applyFill="1" applyBorder="1" applyAlignment="1">
      <alignment vertical="center" wrapText="1"/>
    </xf>
    <xf numFmtId="0" fontId="38" fillId="10" borderId="67" xfId="0" applyFont="1" applyFill="1" applyBorder="1" applyAlignment="1">
      <alignment horizontal="center" vertical="center" wrapText="1"/>
    </xf>
    <xf numFmtId="0" fontId="38" fillId="15" borderId="79" xfId="0" applyFont="1" applyFill="1" applyBorder="1" applyAlignment="1">
      <alignment horizontal="center" vertical="center" wrapText="1"/>
    </xf>
    <xf numFmtId="0" fontId="31" fillId="0" borderId="0" xfId="0" applyFont="1" applyAlignment="1">
      <alignment vertical="center" wrapText="1"/>
    </xf>
    <xf numFmtId="0" fontId="38" fillId="24" borderId="63" xfId="0" applyFont="1" applyFill="1" applyBorder="1" applyAlignment="1">
      <alignment horizontal="center" vertical="center" wrapText="1"/>
    </xf>
    <xf numFmtId="0" fontId="31" fillId="15" borderId="67" xfId="0" applyFont="1" applyFill="1" applyBorder="1" applyAlignment="1">
      <alignment horizontal="center" vertical="center" wrapText="1"/>
    </xf>
    <xf numFmtId="0" fontId="38" fillId="24" borderId="67" xfId="0" applyFont="1" applyFill="1" applyBorder="1" applyAlignment="1">
      <alignment horizontal="center" vertical="center" wrapText="1"/>
    </xf>
    <xf numFmtId="0" fontId="38" fillId="15" borderId="90" xfId="0" applyFont="1" applyFill="1" applyBorder="1" applyAlignment="1">
      <alignment horizontal="center" vertical="center" wrapText="1"/>
    </xf>
    <xf numFmtId="165" fontId="38" fillId="16" borderId="91" xfId="0" applyNumberFormat="1" applyFont="1" applyFill="1" applyBorder="1" applyAlignment="1">
      <alignment horizontal="center" vertical="center" wrapText="1"/>
    </xf>
    <xf numFmtId="0" fontId="38" fillId="24" borderId="90" xfId="0" applyFont="1" applyFill="1" applyBorder="1" applyAlignment="1">
      <alignment horizontal="center" vertical="center" wrapText="1"/>
    </xf>
    <xf numFmtId="0" fontId="37" fillId="0" borderId="0" xfId="15" applyFont="1" applyAlignment="1">
      <alignment vertical="center"/>
    </xf>
    <xf numFmtId="0" fontId="37" fillId="0" borderId="0" xfId="29" applyFont="1" applyBorder="1" applyAlignment="1">
      <alignment horizontal="center" vertical="center" wrapText="1"/>
    </xf>
    <xf numFmtId="0" fontId="96" fillId="0" borderId="0" xfId="15" applyFont="1" applyAlignment="1">
      <alignment horizontal="center" vertical="center"/>
    </xf>
    <xf numFmtId="0" fontId="96" fillId="0" borderId="0" xfId="15" applyFont="1" applyAlignment="1">
      <alignment horizontal="left" vertical="center"/>
    </xf>
    <xf numFmtId="0" fontId="96" fillId="0" borderId="0" xfId="15" applyFont="1" applyAlignment="1">
      <alignment vertical="center"/>
    </xf>
    <xf numFmtId="0" fontId="98" fillId="0" borderId="0" xfId="15" applyFont="1" applyAlignment="1">
      <alignment horizontal="center" vertical="center"/>
    </xf>
    <xf numFmtId="0" fontId="98" fillId="0" borderId="0" xfId="0" applyFont="1" applyAlignment="1">
      <alignment horizontal="center" vertical="center"/>
    </xf>
    <xf numFmtId="0" fontId="33" fillId="0" borderId="0" xfId="15" applyFont="1" applyAlignment="1">
      <alignment horizontal="center" vertical="center"/>
    </xf>
    <xf numFmtId="0" fontId="33" fillId="0" borderId="94" xfId="15" applyFont="1" applyBorder="1" applyAlignment="1">
      <alignment vertical="center"/>
    </xf>
    <xf numFmtId="0" fontId="91" fillId="10" borderId="30" xfId="15" applyFont="1" applyFill="1" applyBorder="1" applyAlignment="1">
      <alignment vertical="center"/>
    </xf>
    <xf numFmtId="0" fontId="31" fillId="0" borderId="31" xfId="15" applyFont="1" applyBorder="1" applyAlignment="1">
      <alignment vertical="center"/>
    </xf>
    <xf numFmtId="165" fontId="31" fillId="16" borderId="32" xfId="38" applyNumberFormat="1" applyFont="1" applyFill="1" applyBorder="1" applyAlignment="1">
      <alignment horizontal="center" vertical="center"/>
    </xf>
    <xf numFmtId="165" fontId="31" fillId="16" borderId="33" xfId="38" applyNumberFormat="1" applyFont="1" applyFill="1" applyBorder="1" applyAlignment="1">
      <alignment horizontal="center" vertical="center"/>
    </xf>
    <xf numFmtId="10" fontId="31" fillId="15" borderId="32" xfId="38" applyNumberFormat="1" applyFont="1" applyFill="1" applyBorder="1" applyAlignment="1" applyProtection="1">
      <alignment horizontal="center" vertical="center"/>
      <protection locked="0"/>
    </xf>
    <xf numFmtId="0" fontId="31" fillId="16" borderId="32" xfId="38" applyNumberFormat="1" applyFont="1" applyFill="1" applyBorder="1" applyAlignment="1">
      <alignment horizontal="center" vertical="center"/>
    </xf>
    <xf numFmtId="10" fontId="31" fillId="16" borderId="32" xfId="38" applyNumberFormat="1" applyFont="1" applyFill="1" applyBorder="1" applyAlignment="1">
      <alignment horizontal="center" vertical="center"/>
    </xf>
    <xf numFmtId="164" fontId="31" fillId="16" borderId="32" xfId="38" applyNumberFormat="1" applyFont="1" applyFill="1" applyBorder="1" applyAlignment="1">
      <alignment horizontal="center" vertical="center"/>
    </xf>
    <xf numFmtId="10" fontId="31" fillId="16" borderId="33" xfId="38" applyNumberFormat="1" applyFont="1" applyFill="1" applyBorder="1" applyAlignment="1">
      <alignment horizontal="center" vertical="center"/>
    </xf>
    <xf numFmtId="0" fontId="31" fillId="0" borderId="34" xfId="15" applyFont="1" applyBorder="1" applyAlignment="1">
      <alignment vertical="center"/>
    </xf>
    <xf numFmtId="165" fontId="31" fillId="10" borderId="35" xfId="15" applyNumberFormat="1" applyFont="1" applyFill="1" applyBorder="1" applyAlignment="1">
      <alignment horizontal="center" vertical="center"/>
    </xf>
    <xf numFmtId="166" fontId="31" fillId="15" borderId="35" xfId="39" applyNumberFormat="1" applyFont="1" applyFill="1" applyBorder="1" applyAlignment="1" applyProtection="1">
      <alignment horizontal="center" vertical="center"/>
      <protection locked="0"/>
    </xf>
    <xf numFmtId="165" fontId="31" fillId="16" borderId="32" xfId="39" applyNumberFormat="1" applyFont="1" applyFill="1" applyBorder="1" applyAlignment="1">
      <alignment horizontal="center" vertical="center"/>
    </xf>
    <xf numFmtId="0" fontId="31" fillId="0" borderId="39" xfId="15" applyFont="1" applyBorder="1" applyAlignment="1">
      <alignment vertical="center"/>
    </xf>
    <xf numFmtId="165" fontId="31" fillId="16" borderId="29" xfId="39" applyNumberFormat="1" applyFont="1" applyFill="1" applyBorder="1" applyAlignment="1">
      <alignment horizontal="center" vertical="center"/>
    </xf>
    <xf numFmtId="10" fontId="31" fillId="16" borderId="29" xfId="38" applyNumberFormat="1" applyFont="1" applyFill="1" applyBorder="1" applyAlignment="1">
      <alignment horizontal="center" vertical="center"/>
    </xf>
    <xf numFmtId="0" fontId="31" fillId="0" borderId="34" xfId="15" applyFont="1" applyBorder="1" applyAlignment="1">
      <alignment vertical="center" wrapText="1"/>
    </xf>
    <xf numFmtId="165" fontId="31" fillId="16" borderId="35" xfId="39" applyNumberFormat="1" applyFont="1" applyFill="1" applyBorder="1" applyAlignment="1">
      <alignment horizontal="center" vertical="center"/>
    </xf>
    <xf numFmtId="165" fontId="31" fillId="16" borderId="36" xfId="39" applyNumberFormat="1" applyFont="1" applyFill="1" applyBorder="1" applyAlignment="1">
      <alignment horizontal="center" vertical="center"/>
    </xf>
    <xf numFmtId="10" fontId="31" fillId="16" borderId="35" xfId="38" applyNumberFormat="1" applyFont="1" applyFill="1" applyBorder="1" applyAlignment="1">
      <alignment horizontal="center" vertical="center"/>
    </xf>
    <xf numFmtId="165" fontId="31" fillId="16" borderId="29" xfId="38" applyNumberFormat="1" applyFont="1" applyFill="1" applyBorder="1" applyAlignment="1">
      <alignment horizontal="center" vertical="center"/>
    </xf>
    <xf numFmtId="165" fontId="31" fillId="10" borderId="35" xfId="39" applyNumberFormat="1" applyFont="1" applyFill="1" applyBorder="1" applyAlignment="1">
      <alignment horizontal="center" vertical="center"/>
    </xf>
    <xf numFmtId="0" fontId="31" fillId="0" borderId="45" xfId="15" applyFont="1" applyBorder="1" applyAlignment="1">
      <alignment vertical="center"/>
    </xf>
    <xf numFmtId="165" fontId="31" fillId="16" borderId="49" xfId="38" applyNumberFormat="1" applyFont="1" applyFill="1" applyBorder="1" applyAlignment="1">
      <alignment horizontal="center" vertical="center"/>
    </xf>
    <xf numFmtId="10" fontId="31" fillId="24" borderId="49" xfId="38" applyNumberFormat="1" applyFont="1" applyFill="1" applyBorder="1" applyAlignment="1">
      <alignment horizontal="center" vertical="center"/>
    </xf>
    <xf numFmtId="166" fontId="31" fillId="24" borderId="49" xfId="38" applyNumberFormat="1" applyFont="1" applyFill="1" applyBorder="1" applyAlignment="1">
      <alignment horizontal="center" vertical="center"/>
    </xf>
    <xf numFmtId="10" fontId="31" fillId="24" borderId="46" xfId="38" applyNumberFormat="1" applyFont="1" applyFill="1" applyBorder="1" applyAlignment="1">
      <alignment horizontal="center" vertical="center"/>
    </xf>
    <xf numFmtId="165" fontId="31" fillId="16" borderId="46" xfId="38" applyNumberFormat="1" applyFont="1" applyFill="1" applyBorder="1" applyAlignment="1">
      <alignment horizontal="center" vertical="center"/>
    </xf>
    <xf numFmtId="10" fontId="31" fillId="16" borderId="49" xfId="38" applyNumberFormat="1" applyFont="1" applyFill="1" applyBorder="1" applyAlignment="1">
      <alignment horizontal="center" vertical="center"/>
    </xf>
    <xf numFmtId="164" fontId="31" fillId="16" borderId="49" xfId="39" applyNumberFormat="1" applyFont="1" applyFill="1" applyBorder="1" applyAlignment="1">
      <alignment horizontal="center" vertical="center"/>
    </xf>
    <xf numFmtId="164" fontId="31" fillId="16" borderId="46" xfId="39" applyNumberFormat="1" applyFont="1" applyFill="1" applyBorder="1" applyAlignment="1">
      <alignment horizontal="center" vertical="center"/>
    </xf>
    <xf numFmtId="165" fontId="31" fillId="16" borderId="49" xfId="39" applyNumberFormat="1" applyFont="1" applyFill="1" applyBorder="1" applyAlignment="1">
      <alignment horizontal="center" vertical="center"/>
    </xf>
    <xf numFmtId="165" fontId="31" fillId="16" borderId="46" xfId="39" applyNumberFormat="1" applyFont="1" applyFill="1" applyBorder="1" applyAlignment="1">
      <alignment horizontal="center" vertical="center"/>
    </xf>
    <xf numFmtId="10" fontId="31" fillId="15" borderId="49" xfId="38" applyNumberFormat="1" applyFont="1" applyFill="1" applyBorder="1" applyAlignment="1">
      <alignment horizontal="center" vertical="center"/>
    </xf>
    <xf numFmtId="0" fontId="61" fillId="0" borderId="0" xfId="15" applyFont="1" applyAlignment="1">
      <alignment vertical="center"/>
    </xf>
    <xf numFmtId="164" fontId="31" fillId="24" borderId="49" xfId="39" applyNumberFormat="1" applyFont="1" applyFill="1" applyBorder="1" applyAlignment="1">
      <alignment horizontal="center" vertical="center"/>
    </xf>
    <xf numFmtId="164" fontId="31" fillId="24" borderId="49" xfId="39" applyNumberFormat="1" applyFont="1" applyFill="1" applyBorder="1" applyAlignment="1" applyProtection="1">
      <alignment horizontal="center" vertical="center"/>
      <protection locked="0"/>
    </xf>
    <xf numFmtId="164" fontId="31" fillId="24" borderId="46" xfId="39" applyNumberFormat="1" applyFont="1" applyFill="1" applyBorder="1" applyAlignment="1" applyProtection="1">
      <alignment horizontal="center" vertical="center"/>
      <protection locked="0"/>
    </xf>
    <xf numFmtId="0" fontId="31" fillId="0" borderId="58" xfId="15" applyFont="1" applyBorder="1" applyAlignment="1">
      <alignment vertical="center"/>
    </xf>
    <xf numFmtId="0" fontId="91" fillId="10" borderId="44" xfId="15" applyFont="1" applyFill="1" applyBorder="1" applyAlignment="1">
      <alignment vertical="center"/>
    </xf>
    <xf numFmtId="10" fontId="31" fillId="0" borderId="0" xfId="38" applyNumberFormat="1" applyFont="1" applyFill="1" applyBorder="1" applyAlignment="1">
      <alignment horizontal="center" vertical="center"/>
    </xf>
    <xf numFmtId="166" fontId="31" fillId="0" borderId="0" xfId="38" applyNumberFormat="1" applyFont="1" applyFill="1" applyBorder="1" applyAlignment="1">
      <alignment horizontal="center" vertical="center"/>
    </xf>
    <xf numFmtId="164" fontId="31" fillId="0" borderId="0" xfId="39" applyNumberFormat="1" applyFont="1" applyFill="1" applyBorder="1" applyAlignment="1">
      <alignment horizontal="center" vertical="center"/>
    </xf>
    <xf numFmtId="164" fontId="31" fillId="0" borderId="0" xfId="39" applyNumberFormat="1" applyFont="1" applyFill="1" applyBorder="1" applyAlignment="1" applyProtection="1">
      <alignment horizontal="center" vertical="center"/>
      <protection locked="0"/>
    </xf>
    <xf numFmtId="0" fontId="65" fillId="0" borderId="95" xfId="48" applyFont="1" applyFill="1" applyBorder="1" applyAlignment="1">
      <alignment horizontal="center" vertical="center"/>
    </xf>
    <xf numFmtId="0" fontId="65" fillId="0" borderId="0" xfId="48" applyFont="1" applyFill="1" applyBorder="1" applyAlignment="1">
      <alignment horizontal="center" vertical="center"/>
    </xf>
    <xf numFmtId="10" fontId="31" fillId="21" borderId="96" xfId="38" applyNumberFormat="1" applyFont="1" applyFill="1" applyBorder="1" applyAlignment="1">
      <alignment horizontal="center" vertical="center"/>
    </xf>
    <xf numFmtId="166" fontId="31" fillId="21" borderId="28" xfId="38" applyNumberFormat="1" applyFont="1" applyFill="1" applyBorder="1" applyAlignment="1">
      <alignment horizontal="center" vertical="center"/>
    </xf>
    <xf numFmtId="166" fontId="31" fillId="21" borderId="97" xfId="38" applyNumberFormat="1" applyFont="1" applyFill="1" applyBorder="1" applyAlignment="1">
      <alignment horizontal="center" vertical="center"/>
    </xf>
    <xf numFmtId="164" fontId="31" fillId="21" borderId="98" xfId="39" applyNumberFormat="1" applyFont="1" applyFill="1" applyBorder="1" applyAlignment="1">
      <alignment horizontal="center" vertical="center"/>
    </xf>
    <xf numFmtId="164" fontId="31" fillId="21" borderId="28" xfId="39" applyNumberFormat="1" applyFont="1" applyFill="1" applyBorder="1" applyAlignment="1">
      <alignment horizontal="center" vertical="center"/>
    </xf>
    <xf numFmtId="164" fontId="31" fillId="21" borderId="21" xfId="39" applyNumberFormat="1" applyFont="1" applyFill="1" applyBorder="1" applyAlignment="1">
      <alignment horizontal="center" vertical="center"/>
    </xf>
    <xf numFmtId="0" fontId="39" fillId="0" borderId="17" xfId="30" applyFont="1" applyBorder="1" applyAlignment="1">
      <alignment horizontal="center" vertical="center" wrapText="1"/>
    </xf>
    <xf numFmtId="10" fontId="31" fillId="21" borderId="28" xfId="38" applyNumberFormat="1" applyFont="1" applyFill="1" applyBorder="1" applyAlignment="1">
      <alignment horizontal="center" vertical="center"/>
    </xf>
    <xf numFmtId="10" fontId="31" fillId="21" borderId="97" xfId="38" applyNumberFormat="1" applyFont="1" applyFill="1" applyBorder="1" applyAlignment="1">
      <alignment horizontal="center" vertical="center"/>
    </xf>
    <xf numFmtId="0" fontId="31" fillId="10" borderId="33" xfId="0" applyFont="1" applyFill="1" applyBorder="1" applyAlignment="1">
      <alignment horizontal="center" vertical="center" wrapText="1"/>
    </xf>
    <xf numFmtId="0" fontId="31" fillId="10" borderId="40" xfId="0" applyFont="1" applyFill="1" applyBorder="1" applyAlignment="1">
      <alignment horizontal="center" vertical="center" wrapText="1"/>
    </xf>
    <xf numFmtId="0" fontId="31" fillId="10" borderId="36" xfId="0" applyFont="1" applyFill="1" applyBorder="1" applyAlignment="1">
      <alignment horizontal="center" vertical="center" wrapText="1"/>
    </xf>
    <xf numFmtId="0" fontId="38" fillId="10" borderId="33" xfId="0" applyFont="1" applyFill="1" applyBorder="1" applyAlignment="1">
      <alignment horizontal="center" vertical="center" wrapText="1"/>
    </xf>
    <xf numFmtId="0" fontId="38" fillId="10" borderId="36" xfId="0" applyFont="1" applyFill="1" applyBorder="1" applyAlignment="1">
      <alignment horizontal="center" vertical="center" wrapText="1"/>
    </xf>
    <xf numFmtId="0" fontId="38" fillId="10" borderId="40" xfId="0" applyFont="1" applyFill="1" applyBorder="1" applyAlignment="1">
      <alignment horizontal="center" vertical="center" wrapText="1"/>
    </xf>
    <xf numFmtId="0" fontId="38" fillId="22" borderId="35" xfId="0" applyFont="1" applyFill="1" applyBorder="1" applyAlignment="1">
      <alignment horizontal="center" vertical="center" wrapText="1"/>
    </xf>
    <xf numFmtId="2" fontId="31" fillId="24" borderId="35" xfId="0" applyNumberFormat="1" applyFont="1" applyFill="1" applyBorder="1" applyAlignment="1">
      <alignment horizontal="center" vertical="center" wrapText="1"/>
    </xf>
    <xf numFmtId="165" fontId="88" fillId="16" borderId="29" xfId="2" applyNumberFormat="1" applyFont="1" applyFill="1" applyBorder="1" applyAlignment="1">
      <alignment horizontal="center" vertical="center"/>
    </xf>
    <xf numFmtId="10" fontId="88" fillId="16" borderId="29" xfId="2" applyNumberFormat="1" applyFont="1" applyFill="1" applyBorder="1" applyAlignment="1">
      <alignment horizontal="center" vertical="center"/>
    </xf>
    <xf numFmtId="2" fontId="33" fillId="10" borderId="35" xfId="0" applyNumberFormat="1" applyFont="1" applyFill="1" applyBorder="1" applyAlignment="1">
      <alignment vertical="center"/>
    </xf>
    <xf numFmtId="2" fontId="33" fillId="10" borderId="36" xfId="0" applyNumberFormat="1" applyFont="1" applyFill="1" applyBorder="1" applyAlignment="1">
      <alignment vertical="center"/>
    </xf>
    <xf numFmtId="2" fontId="33" fillId="10" borderId="32" xfId="0" applyNumberFormat="1" applyFont="1" applyFill="1" applyBorder="1" applyAlignment="1">
      <alignment vertical="center"/>
    </xf>
    <xf numFmtId="2" fontId="33" fillId="10" borderId="33" xfId="0" applyNumberFormat="1" applyFont="1" applyFill="1" applyBorder="1" applyAlignment="1">
      <alignment vertical="center"/>
    </xf>
    <xf numFmtId="2" fontId="33" fillId="10" borderId="29" xfId="0" applyNumberFormat="1" applyFont="1" applyFill="1" applyBorder="1" applyAlignment="1">
      <alignment vertical="center"/>
    </xf>
    <xf numFmtId="2" fontId="33" fillId="10" borderId="40" xfId="0" applyNumberFormat="1" applyFont="1" applyFill="1" applyBorder="1" applyAlignment="1">
      <alignment vertical="center"/>
    </xf>
    <xf numFmtId="2" fontId="33" fillId="10" borderId="49" xfId="0" applyNumberFormat="1" applyFont="1" applyFill="1" applyBorder="1" applyAlignment="1">
      <alignment vertical="center"/>
    </xf>
    <xf numFmtId="2" fontId="33" fillId="10" borderId="46" xfId="0" applyNumberFormat="1" applyFont="1" applyFill="1" applyBorder="1" applyAlignment="1">
      <alignment vertical="center"/>
    </xf>
    <xf numFmtId="2" fontId="51" fillId="10" borderId="49" xfId="0" applyNumberFormat="1" applyFont="1" applyFill="1" applyBorder="1" applyAlignment="1">
      <alignment vertical="center"/>
    </xf>
    <xf numFmtId="2" fontId="51" fillId="10" borderId="46" xfId="0" applyNumberFormat="1" applyFont="1" applyFill="1" applyBorder="1" applyAlignment="1">
      <alignment vertical="center"/>
    </xf>
    <xf numFmtId="165" fontId="38" fillId="15" borderId="32" xfId="0" applyNumberFormat="1" applyFont="1" applyFill="1" applyBorder="1" applyAlignment="1">
      <alignment horizontal="center" vertical="center" wrapText="1"/>
    </xf>
    <xf numFmtId="165" fontId="88" fillId="15" borderId="32" xfId="2" applyNumberFormat="1" applyFont="1" applyFill="1" applyBorder="1" applyAlignment="1">
      <alignment horizontal="center" vertical="center"/>
    </xf>
    <xf numFmtId="165" fontId="88" fillId="15" borderId="29" xfId="2" applyNumberFormat="1" applyFont="1" applyFill="1" applyBorder="1" applyAlignment="1">
      <alignment horizontal="center" vertical="center"/>
    </xf>
    <xf numFmtId="0" fontId="38" fillId="0" borderId="32" xfId="0" applyFont="1" applyBorder="1" applyAlignment="1">
      <alignment horizontal="left" vertical="center" wrapText="1"/>
    </xf>
    <xf numFmtId="0" fontId="81" fillId="0" borderId="37" xfId="0" applyFont="1" applyBorder="1" applyAlignment="1">
      <alignment horizontal="center" vertical="center"/>
    </xf>
    <xf numFmtId="0" fontId="81" fillId="0" borderId="41" xfId="0" applyFont="1" applyBorder="1" applyAlignment="1">
      <alignment horizontal="center" vertical="center"/>
    </xf>
    <xf numFmtId="0" fontId="81" fillId="0" borderId="38" xfId="0" applyFont="1" applyBorder="1" applyAlignment="1">
      <alignment horizontal="center" vertical="center"/>
    </xf>
    <xf numFmtId="0" fontId="90" fillId="0" borderId="0" xfId="15" applyFont="1" applyAlignment="1">
      <alignment horizontal="center" vertical="center" wrapText="1"/>
    </xf>
    <xf numFmtId="0" fontId="44" fillId="0" borderId="0" xfId="0" applyFont="1" applyAlignment="1">
      <alignment wrapText="1"/>
    </xf>
    <xf numFmtId="0" fontId="44" fillId="5" borderId="0" xfId="0" applyFont="1" applyFill="1" applyAlignment="1">
      <alignment wrapText="1"/>
    </xf>
    <xf numFmtId="0" fontId="77" fillId="0" borderId="30" xfId="0" applyFont="1" applyBorder="1" applyAlignment="1">
      <alignment horizontal="center" vertical="center" wrapText="1"/>
    </xf>
    <xf numFmtId="0" fontId="33" fillId="10" borderId="49" xfId="0" applyFont="1" applyFill="1" applyBorder="1" applyAlignment="1">
      <alignment horizontal="center" wrapText="1"/>
    </xf>
    <xf numFmtId="0" fontId="33" fillId="10" borderId="46" xfId="0" applyFont="1" applyFill="1" applyBorder="1" applyAlignment="1">
      <alignment horizontal="center" wrapText="1"/>
    </xf>
    <xf numFmtId="0" fontId="33" fillId="10" borderId="49" xfId="0" applyFont="1" applyFill="1" applyBorder="1" applyAlignment="1">
      <alignment vertical="center"/>
    </xf>
    <xf numFmtId="0" fontId="33" fillId="10" borderId="46" xfId="0" applyFont="1" applyFill="1" applyBorder="1" applyAlignment="1">
      <alignment vertical="center"/>
    </xf>
    <xf numFmtId="0" fontId="33" fillId="10" borderId="32" xfId="0" applyFont="1" applyFill="1" applyBorder="1" applyAlignment="1">
      <alignment horizontal="center" vertical="center"/>
    </xf>
    <xf numFmtId="0" fontId="33" fillId="10" borderId="33" xfId="0" applyFont="1" applyFill="1" applyBorder="1" applyAlignment="1">
      <alignment vertical="center"/>
    </xf>
    <xf numFmtId="0" fontId="33" fillId="10" borderId="35" xfId="0" applyFont="1" applyFill="1" applyBorder="1" applyAlignment="1">
      <alignment horizontal="center" vertical="center"/>
    </xf>
    <xf numFmtId="0" fontId="33" fillId="10" borderId="36" xfId="0" applyFont="1" applyFill="1" applyBorder="1" applyAlignment="1">
      <alignment vertical="center"/>
    </xf>
    <xf numFmtId="0" fontId="33" fillId="10" borderId="29" xfId="0" applyFont="1" applyFill="1" applyBorder="1" applyAlignment="1">
      <alignment vertical="center"/>
    </xf>
    <xf numFmtId="0" fontId="31" fillId="0" borderId="0" xfId="3" applyFont="1" applyAlignment="1">
      <alignment vertical="center" wrapText="1"/>
    </xf>
    <xf numFmtId="0" fontId="31" fillId="15" borderId="32" xfId="0" applyFont="1" applyFill="1" applyBorder="1" applyAlignment="1">
      <alignment horizontal="center" vertical="center" wrapText="1"/>
    </xf>
    <xf numFmtId="165" fontId="31" fillId="16" borderId="32" xfId="0" applyNumberFormat="1" applyFont="1" applyFill="1" applyBorder="1" applyAlignment="1">
      <alignment horizontal="center" vertical="center" wrapText="1"/>
    </xf>
    <xf numFmtId="0" fontId="76" fillId="7" borderId="29" xfId="0" applyFont="1" applyFill="1" applyBorder="1" applyAlignment="1">
      <alignment horizontal="center" vertical="center" wrapText="1"/>
    </xf>
    <xf numFmtId="0" fontId="78" fillId="7" borderId="29" xfId="0" applyFont="1" applyFill="1" applyBorder="1" applyAlignment="1">
      <alignment horizontal="center" wrapText="1"/>
    </xf>
    <xf numFmtId="0" fontId="76" fillId="7" borderId="35" xfId="0" applyFont="1" applyFill="1" applyBorder="1" applyAlignment="1">
      <alignment horizontal="center" vertical="center" wrapText="1"/>
    </xf>
    <xf numFmtId="0" fontId="78" fillId="7" borderId="35" xfId="0" applyFont="1" applyFill="1" applyBorder="1" applyAlignment="1">
      <alignment horizontal="center" wrapText="1"/>
    </xf>
    <xf numFmtId="0" fontId="31" fillId="7" borderId="29" xfId="0" applyFont="1" applyFill="1" applyBorder="1" applyAlignment="1">
      <alignment horizontal="center" vertical="center" wrapText="1"/>
    </xf>
    <xf numFmtId="0" fontId="33" fillId="7" borderId="29" xfId="0" applyFont="1" applyFill="1" applyBorder="1" applyAlignment="1">
      <alignment vertical="center"/>
    </xf>
    <xf numFmtId="0" fontId="31" fillId="7" borderId="35" xfId="0" applyFont="1" applyFill="1" applyBorder="1" applyAlignment="1">
      <alignment horizontal="center" vertical="center" wrapText="1"/>
    </xf>
    <xf numFmtId="0" fontId="33" fillId="7" borderId="35" xfId="0" applyFont="1" applyFill="1" applyBorder="1" applyAlignment="1">
      <alignment vertical="center"/>
    </xf>
    <xf numFmtId="0" fontId="33" fillId="7" borderId="35" xfId="0" applyFont="1" applyFill="1" applyBorder="1" applyAlignment="1">
      <alignment horizontal="center" vertical="center"/>
    </xf>
    <xf numFmtId="0" fontId="31" fillId="10" borderId="29" xfId="0" applyFont="1" applyFill="1" applyBorder="1" applyAlignment="1">
      <alignment horizontal="center" vertical="center" wrapText="1"/>
    </xf>
    <xf numFmtId="0" fontId="31" fillId="10" borderId="35" xfId="0" applyFont="1" applyFill="1" applyBorder="1" applyAlignment="1">
      <alignment horizontal="center" vertical="center" wrapText="1"/>
    </xf>
    <xf numFmtId="0" fontId="33" fillId="10" borderId="35" xfId="0" applyFont="1" applyFill="1" applyBorder="1" applyAlignment="1">
      <alignment vertical="center"/>
    </xf>
    <xf numFmtId="0" fontId="31" fillId="0" borderId="31" xfId="3" applyFont="1" applyBorder="1" applyAlignment="1" applyProtection="1">
      <alignment vertical="center"/>
      <protection locked="0"/>
    </xf>
    <xf numFmtId="0" fontId="31" fillId="0" borderId="39" xfId="3" applyFont="1" applyBorder="1" applyAlignment="1" applyProtection="1">
      <alignment vertical="center"/>
      <protection locked="0"/>
    </xf>
    <xf numFmtId="0" fontId="87" fillId="10" borderId="35" xfId="40" applyFont="1" applyFill="1" applyBorder="1" applyAlignment="1">
      <alignment horizontal="center" vertical="center" wrapText="1"/>
    </xf>
    <xf numFmtId="165" fontId="88" fillId="16" borderId="35" xfId="3" applyNumberFormat="1" applyFont="1" applyFill="1" applyBorder="1" applyAlignment="1">
      <alignment horizontal="center" vertical="center" wrapText="1"/>
    </xf>
    <xf numFmtId="165" fontId="88" fillId="16" borderId="35" xfId="40" applyNumberFormat="1" applyFont="1" applyFill="1" applyBorder="1" applyAlignment="1">
      <alignment horizontal="center" vertical="center" wrapText="1"/>
    </xf>
    <xf numFmtId="165" fontId="90" fillId="16" borderId="32" xfId="40" applyNumberFormat="1" applyFont="1" applyFill="1" applyBorder="1" applyAlignment="1">
      <alignment horizontal="center" vertical="center"/>
    </xf>
    <xf numFmtId="165" fontId="90" fillId="16" borderId="29" xfId="40" applyNumberFormat="1" applyFont="1" applyFill="1" applyBorder="1" applyAlignment="1">
      <alignment horizontal="center" vertical="center"/>
    </xf>
    <xf numFmtId="10" fontId="88" fillId="16" borderId="32" xfId="47" applyNumberFormat="1" applyFont="1" applyFill="1" applyBorder="1" applyAlignment="1">
      <alignment horizontal="center" vertical="center"/>
    </xf>
    <xf numFmtId="10" fontId="88" fillId="16" borderId="33" xfId="47" applyNumberFormat="1" applyFont="1" applyFill="1" applyBorder="1" applyAlignment="1">
      <alignment horizontal="center" vertical="center"/>
    </xf>
    <xf numFmtId="10" fontId="88" fillId="16" borderId="29" xfId="47" applyNumberFormat="1" applyFont="1" applyFill="1" applyBorder="1" applyAlignment="1">
      <alignment horizontal="center" vertical="center"/>
    </xf>
    <xf numFmtId="10" fontId="88" fillId="16" borderId="40" xfId="47" applyNumberFormat="1" applyFont="1" applyFill="1" applyBorder="1" applyAlignment="1">
      <alignment horizontal="center" vertical="center"/>
    </xf>
    <xf numFmtId="49" fontId="88" fillId="15" borderId="29" xfId="3" applyNumberFormat="1" applyFont="1" applyFill="1" applyBorder="1" applyAlignment="1" applyProtection="1">
      <alignment horizontal="center" vertical="center"/>
      <protection locked="0"/>
    </xf>
    <xf numFmtId="14" fontId="88" fillId="15" borderId="29" xfId="3" applyNumberFormat="1" applyFont="1" applyFill="1" applyBorder="1" applyAlignment="1" applyProtection="1">
      <alignment horizontal="center" vertical="center"/>
      <protection locked="0"/>
    </xf>
    <xf numFmtId="164" fontId="88" fillId="15" borderId="29" xfId="3" applyNumberFormat="1" applyFont="1" applyFill="1" applyBorder="1" applyAlignment="1" applyProtection="1">
      <alignment horizontal="center" vertical="center"/>
      <protection locked="0"/>
    </xf>
    <xf numFmtId="165" fontId="88" fillId="15" borderId="29" xfId="47" applyNumberFormat="1" applyFont="1" applyFill="1" applyBorder="1" applyAlignment="1" applyProtection="1">
      <alignment horizontal="center" vertical="center"/>
      <protection locked="0"/>
    </xf>
    <xf numFmtId="0" fontId="31" fillId="0" borderId="34" xfId="3" applyFont="1" applyBorder="1" applyAlignment="1">
      <alignment vertical="center"/>
    </xf>
    <xf numFmtId="165" fontId="88" fillId="15" borderId="29" xfId="3" applyNumberFormat="1" applyFont="1" applyFill="1" applyBorder="1" applyAlignment="1" applyProtection="1">
      <alignment horizontal="center" vertical="center"/>
      <protection locked="0"/>
    </xf>
    <xf numFmtId="165" fontId="88" fillId="15" borderId="40" xfId="3" applyNumberFormat="1" applyFont="1" applyFill="1" applyBorder="1" applyAlignment="1" applyProtection="1">
      <alignment horizontal="center" vertical="center"/>
      <protection locked="0"/>
    </xf>
    <xf numFmtId="165" fontId="88" fillId="16" borderId="32" xfId="3" applyNumberFormat="1" applyFont="1" applyFill="1" applyBorder="1" applyAlignment="1">
      <alignment horizontal="center" vertical="center"/>
    </xf>
    <xf numFmtId="165" fontId="88" fillId="16" borderId="29" xfId="3" applyNumberFormat="1" applyFont="1" applyFill="1" applyBorder="1" applyAlignment="1">
      <alignment horizontal="center" vertical="center"/>
    </xf>
    <xf numFmtId="165" fontId="88" fillId="16" borderId="36" xfId="3" applyNumberFormat="1" applyFont="1" applyFill="1" applyBorder="1" applyAlignment="1">
      <alignment horizontal="center" vertical="center" wrapText="1"/>
    </xf>
    <xf numFmtId="0" fontId="89" fillId="5" borderId="0" xfId="3" applyFont="1" applyFill="1" applyAlignment="1">
      <alignment vertical="center"/>
    </xf>
    <xf numFmtId="10" fontId="88" fillId="16" borderId="52" xfId="47" applyNumberFormat="1" applyFont="1" applyFill="1" applyBorder="1" applyAlignment="1">
      <alignment horizontal="center" vertical="center"/>
    </xf>
    <xf numFmtId="10" fontId="88" fillId="16" borderId="100" xfId="47" applyNumberFormat="1" applyFont="1" applyFill="1" applyBorder="1" applyAlignment="1">
      <alignment horizontal="center" vertical="center"/>
    </xf>
    <xf numFmtId="0" fontId="87" fillId="10" borderId="101" xfId="40" applyFont="1" applyFill="1" applyBorder="1" applyAlignment="1">
      <alignment horizontal="center" vertical="center" wrapText="1"/>
    </xf>
    <xf numFmtId="10" fontId="88" fillId="15" borderId="102" xfId="47" applyNumberFormat="1" applyFont="1" applyFill="1" applyBorder="1" applyAlignment="1" applyProtection="1">
      <alignment horizontal="center" vertical="center"/>
      <protection locked="0"/>
    </xf>
    <xf numFmtId="0" fontId="87" fillId="10" borderId="103" xfId="40" applyFont="1" applyFill="1" applyBorder="1" applyAlignment="1">
      <alignment horizontal="center" vertical="center" wrapText="1"/>
    </xf>
    <xf numFmtId="165" fontId="87" fillId="10" borderId="29" xfId="40" quotePrefix="1" applyNumberFormat="1" applyFont="1" applyFill="1" applyBorder="1" applyAlignment="1">
      <alignment horizontal="center" vertical="center"/>
    </xf>
    <xf numFmtId="165" fontId="87" fillId="10" borderId="32" xfId="40" quotePrefix="1" applyNumberFormat="1" applyFont="1" applyFill="1" applyBorder="1" applyAlignment="1">
      <alignment horizontal="center" vertical="center"/>
    </xf>
    <xf numFmtId="10" fontId="88" fillId="15" borderId="29" xfId="47" applyNumberFormat="1" applyFont="1" applyFill="1" applyBorder="1" applyAlignment="1" applyProtection="1">
      <alignment horizontal="center" vertical="center"/>
      <protection locked="0"/>
    </xf>
    <xf numFmtId="0" fontId="88" fillId="10" borderId="35" xfId="3" applyFont="1" applyFill="1" applyBorder="1" applyAlignment="1">
      <alignment horizontal="center" vertical="center" wrapText="1"/>
    </xf>
    <xf numFmtId="165" fontId="88" fillId="16" borderId="32" xfId="40" applyNumberFormat="1" applyFont="1" applyFill="1" applyBorder="1" applyAlignment="1">
      <alignment horizontal="center" vertical="center"/>
    </xf>
    <xf numFmtId="165" fontId="88" fillId="16" borderId="29" xfId="40" applyNumberFormat="1" applyFont="1" applyFill="1" applyBorder="1" applyAlignment="1">
      <alignment horizontal="center" vertical="center"/>
    </xf>
    <xf numFmtId="165" fontId="87" fillId="23" borderId="32" xfId="40" quotePrefix="1" applyNumberFormat="1" applyFont="1" applyFill="1" applyBorder="1" applyAlignment="1">
      <alignment horizontal="center" vertical="center"/>
    </xf>
    <xf numFmtId="165" fontId="87" fillId="23" borderId="29" xfId="40" quotePrefix="1" applyNumberFormat="1" applyFont="1" applyFill="1" applyBorder="1" applyAlignment="1">
      <alignment horizontal="center" vertical="center"/>
    </xf>
    <xf numFmtId="0" fontId="87" fillId="23" borderId="35" xfId="40" applyFont="1" applyFill="1" applyBorder="1" applyAlignment="1">
      <alignment horizontal="center" vertical="center" wrapText="1"/>
    </xf>
    <xf numFmtId="167" fontId="4" fillId="5" borderId="0" xfId="46" applyFont="1" applyFill="1" applyAlignment="1">
      <alignment horizontal="center" vertical="center"/>
    </xf>
    <xf numFmtId="0" fontId="88" fillId="5" borderId="0" xfId="3" applyFont="1" applyFill="1" applyAlignment="1">
      <alignment horizontal="center" vertical="center"/>
    </xf>
    <xf numFmtId="0" fontId="90" fillId="5" borderId="0" xfId="40" applyFont="1" applyFill="1" applyAlignment="1">
      <alignment horizontal="center" vertical="center"/>
    </xf>
    <xf numFmtId="165" fontId="88" fillId="5" borderId="0" xfId="3" applyNumberFormat="1" applyFont="1" applyFill="1" applyAlignment="1">
      <alignment horizontal="center" vertical="center"/>
    </xf>
    <xf numFmtId="0" fontId="88" fillId="5" borderId="0" xfId="40" applyFont="1" applyFill="1" applyAlignment="1">
      <alignment horizontal="center" vertical="center"/>
    </xf>
    <xf numFmtId="0" fontId="90" fillId="0" borderId="0" xfId="40" applyFont="1" applyAlignment="1">
      <alignment horizontal="center" vertical="center"/>
    </xf>
    <xf numFmtId="165" fontId="88" fillId="16" borderId="49" xfId="3" applyNumberFormat="1" applyFont="1" applyFill="1" applyBorder="1" applyAlignment="1">
      <alignment horizontal="center" vertical="center"/>
    </xf>
    <xf numFmtId="165" fontId="88" fillId="16" borderId="49" xfId="40" applyNumberFormat="1" applyFont="1" applyFill="1" applyBorder="1" applyAlignment="1">
      <alignment horizontal="center" vertical="center"/>
    </xf>
    <xf numFmtId="165" fontId="88" fillId="16" borderId="46" xfId="3" applyNumberFormat="1" applyFont="1" applyFill="1" applyBorder="1" applyAlignment="1">
      <alignment horizontal="center" vertical="center"/>
    </xf>
    <xf numFmtId="0" fontId="87" fillId="10" borderId="49" xfId="40" applyFont="1" applyFill="1" applyBorder="1" applyAlignment="1">
      <alignment horizontal="center" vertical="center"/>
    </xf>
    <xf numFmtId="0" fontId="31" fillId="0" borderId="30" xfId="3" applyFont="1" applyBorder="1" applyAlignment="1">
      <alignment vertical="center"/>
    </xf>
    <xf numFmtId="0" fontId="87" fillId="0" borderId="0" xfId="40" applyFont="1" applyAlignment="1">
      <alignment horizontal="center" vertical="center"/>
    </xf>
    <xf numFmtId="0" fontId="31" fillId="0" borderId="31" xfId="40" applyFont="1" applyBorder="1" applyAlignment="1">
      <alignment horizontal="left"/>
    </xf>
    <xf numFmtId="0" fontId="31" fillId="0" borderId="34" xfId="40" applyFont="1" applyBorder="1" applyAlignment="1">
      <alignment horizontal="left"/>
    </xf>
    <xf numFmtId="0" fontId="45" fillId="0" borderId="31" xfId="40" applyFont="1" applyBorder="1" applyAlignment="1">
      <alignment vertical="center"/>
    </xf>
    <xf numFmtId="0" fontId="45" fillId="0" borderId="39" xfId="40" applyFont="1" applyBorder="1" applyAlignment="1">
      <alignment vertical="center"/>
    </xf>
    <xf numFmtId="0" fontId="45" fillId="0" borderId="39" xfId="40" applyFont="1" applyBorder="1" applyAlignment="1">
      <alignment vertical="center" wrapText="1"/>
    </xf>
    <xf numFmtId="0" fontId="45" fillId="0" borderId="34" xfId="40" applyFont="1" applyBorder="1" applyAlignment="1">
      <alignment vertical="center"/>
    </xf>
    <xf numFmtId="10" fontId="88" fillId="16" borderId="40" xfId="3" applyNumberFormat="1" applyFont="1" applyFill="1" applyBorder="1" applyAlignment="1">
      <alignment horizontal="center" vertical="center"/>
    </xf>
    <xf numFmtId="164" fontId="88" fillId="16" borderId="36" xfId="3" applyNumberFormat="1" applyFont="1" applyFill="1" applyBorder="1" applyAlignment="1">
      <alignment horizontal="center" vertical="center"/>
    </xf>
    <xf numFmtId="10" fontId="88" fillId="16" borderId="36" xfId="47" applyNumberFormat="1" applyFont="1" applyFill="1" applyBorder="1" applyAlignment="1">
      <alignment horizontal="center" vertical="center"/>
    </xf>
    <xf numFmtId="0" fontId="87" fillId="10" borderId="45" xfId="40" applyFont="1" applyFill="1" applyBorder="1" applyAlignment="1">
      <alignment horizontal="center" vertical="center"/>
    </xf>
    <xf numFmtId="0" fontId="62" fillId="10" borderId="40" xfId="3" applyFont="1" applyFill="1" applyBorder="1" applyAlignment="1">
      <alignment horizontal="center" vertical="center" wrapText="1"/>
    </xf>
    <xf numFmtId="0" fontId="124" fillId="0" borderId="0" xfId="40" applyFont="1" applyAlignment="1">
      <alignment vertical="center"/>
    </xf>
    <xf numFmtId="167" fontId="4" fillId="0" borderId="0" xfId="46" applyFont="1" applyFill="1" applyBorder="1">
      <alignment vertical="top"/>
    </xf>
    <xf numFmtId="0" fontId="62" fillId="0" borderId="0" xfId="2" applyFont="1" applyAlignment="1">
      <alignment horizontal="center" vertical="center" wrapText="1"/>
    </xf>
    <xf numFmtId="0" fontId="124" fillId="0" borderId="0" xfId="40" applyFont="1" applyAlignment="1">
      <alignment vertical="center" wrapText="1"/>
    </xf>
    <xf numFmtId="0" fontId="89" fillId="2" borderId="0" xfId="2" applyFont="1" applyFill="1" applyAlignment="1">
      <alignment vertical="center" wrapText="1"/>
    </xf>
    <xf numFmtId="0" fontId="31" fillId="5" borderId="0" xfId="2" applyFont="1" applyFill="1" applyAlignment="1">
      <alignment vertical="center" wrapText="1"/>
    </xf>
    <xf numFmtId="0" fontId="89" fillId="5" borderId="0" xfId="40" applyFont="1" applyFill="1" applyAlignment="1">
      <alignment vertical="center" wrapText="1"/>
    </xf>
    <xf numFmtId="0" fontId="45" fillId="5" borderId="0" xfId="40" applyFont="1" applyFill="1" applyAlignment="1">
      <alignment wrapText="1"/>
    </xf>
    <xf numFmtId="0" fontId="89" fillId="5" borderId="0" xfId="40" applyFont="1" applyFill="1" applyAlignment="1">
      <alignment wrapText="1"/>
    </xf>
    <xf numFmtId="0" fontId="4" fillId="5" borderId="0" xfId="0" applyFont="1" applyFill="1" applyAlignment="1">
      <alignment vertical="top" wrapText="1"/>
    </xf>
    <xf numFmtId="0" fontId="31" fillId="2" borderId="29" xfId="2" applyFont="1" applyFill="1" applyBorder="1" applyAlignment="1">
      <alignment vertical="center" wrapText="1"/>
    </xf>
    <xf numFmtId="10" fontId="88" fillId="14" borderId="29" xfId="47" applyNumberFormat="1" applyFont="1" applyFill="1" applyBorder="1" applyAlignment="1">
      <alignment horizontal="center"/>
    </xf>
    <xf numFmtId="0" fontId="45" fillId="5" borderId="29" xfId="40" applyFont="1" applyFill="1" applyBorder="1" applyAlignment="1">
      <alignment wrapText="1"/>
    </xf>
    <xf numFmtId="0" fontId="89" fillId="5" borderId="0" xfId="2" applyFont="1" applyFill="1" applyAlignment="1">
      <alignment horizontal="center" vertical="center"/>
    </xf>
    <xf numFmtId="0" fontId="89" fillId="5" borderId="0" xfId="2" applyFont="1" applyFill="1" applyAlignment="1">
      <alignment vertical="center" wrapText="1"/>
    </xf>
    <xf numFmtId="0" fontId="88" fillId="2" borderId="31" xfId="2" applyFont="1" applyFill="1" applyBorder="1" applyAlignment="1">
      <alignment horizontal="center" vertical="center"/>
    </xf>
    <xf numFmtId="0" fontId="31" fillId="2" borderId="32" xfId="2" applyFont="1" applyFill="1" applyBorder="1" applyAlignment="1">
      <alignment vertical="center" wrapText="1"/>
    </xf>
    <xf numFmtId="10" fontId="88" fillId="14" borderId="32" xfId="47" applyNumberFormat="1" applyFont="1" applyFill="1" applyBorder="1" applyAlignment="1">
      <alignment horizontal="center"/>
    </xf>
    <xf numFmtId="0" fontId="88" fillId="2" borderId="39" xfId="2" applyFont="1" applyFill="1" applyBorder="1" applyAlignment="1">
      <alignment horizontal="center" vertical="center"/>
    </xf>
    <xf numFmtId="0" fontId="88" fillId="2" borderId="34" xfId="2" applyFont="1" applyFill="1" applyBorder="1" applyAlignment="1">
      <alignment horizontal="center" vertical="center"/>
    </xf>
    <xf numFmtId="0" fontId="31" fillId="2" borderId="35" xfId="2" applyFont="1" applyFill="1" applyBorder="1" applyAlignment="1">
      <alignment vertical="center" wrapText="1"/>
    </xf>
    <xf numFmtId="0" fontId="88" fillId="2" borderId="45" xfId="2" applyFont="1" applyFill="1" applyBorder="1" applyAlignment="1">
      <alignment horizontal="center" vertical="center"/>
    </xf>
    <xf numFmtId="0" fontId="31" fillId="2" borderId="49" xfId="2" applyFont="1" applyFill="1" applyBorder="1" applyAlignment="1">
      <alignment vertical="center" wrapText="1"/>
    </xf>
    <xf numFmtId="0" fontId="88" fillId="5" borderId="31" xfId="40" applyFont="1" applyFill="1" applyBorder="1" applyAlignment="1">
      <alignment horizontal="center" vertical="center"/>
    </xf>
    <xf numFmtId="0" fontId="31" fillId="5" borderId="32" xfId="40" applyFont="1" applyFill="1" applyBorder="1" applyAlignment="1">
      <alignment horizontal="left" wrapText="1"/>
    </xf>
    <xf numFmtId="0" fontId="88" fillId="5" borderId="34" xfId="40" applyFont="1" applyFill="1" applyBorder="1" applyAlignment="1">
      <alignment horizontal="center" vertical="center"/>
    </xf>
    <xf numFmtId="0" fontId="31" fillId="5" borderId="35" xfId="40" applyFont="1" applyFill="1" applyBorder="1" applyAlignment="1">
      <alignment horizontal="left" wrapText="1"/>
    </xf>
    <xf numFmtId="0" fontId="45" fillId="5" borderId="32" xfId="40" applyFont="1" applyFill="1" applyBorder="1" applyAlignment="1">
      <alignment wrapText="1"/>
    </xf>
    <xf numFmtId="0" fontId="88" fillId="5" borderId="39" xfId="40" applyFont="1" applyFill="1" applyBorder="1" applyAlignment="1">
      <alignment horizontal="center" vertical="center"/>
    </xf>
    <xf numFmtId="0" fontId="45" fillId="5" borderId="35" xfId="40" applyFont="1" applyFill="1" applyBorder="1" applyAlignment="1">
      <alignment wrapText="1"/>
    </xf>
    <xf numFmtId="49" fontId="88" fillId="15" borderId="32" xfId="2" applyNumberFormat="1" applyFont="1" applyFill="1" applyBorder="1" applyAlignment="1">
      <alignment horizontal="center" vertical="center"/>
    </xf>
    <xf numFmtId="14" fontId="88" fillId="15" borderId="32" xfId="2" applyNumberFormat="1" applyFont="1" applyFill="1" applyBorder="1" applyAlignment="1">
      <alignment horizontal="center" vertical="center"/>
    </xf>
    <xf numFmtId="164" fontId="88" fillId="15" borderId="32" xfId="2" applyNumberFormat="1" applyFont="1" applyFill="1" applyBorder="1" applyAlignment="1">
      <alignment horizontal="center" vertical="center"/>
    </xf>
    <xf numFmtId="165" fontId="88" fillId="15" borderId="32" xfId="47" applyNumberFormat="1" applyFont="1" applyFill="1" applyBorder="1" applyAlignment="1">
      <alignment horizontal="center" vertical="center"/>
    </xf>
    <xf numFmtId="49" fontId="88" fillId="15" borderId="29" xfId="2" applyNumberFormat="1" applyFont="1" applyFill="1" applyBorder="1" applyAlignment="1">
      <alignment horizontal="center" vertical="center"/>
    </xf>
    <xf numFmtId="14" fontId="88" fillId="15" borderId="29" xfId="2" applyNumberFormat="1" applyFont="1" applyFill="1" applyBorder="1" applyAlignment="1">
      <alignment horizontal="center" vertical="center"/>
    </xf>
    <xf numFmtId="164" fontId="88" fillId="15" borderId="29" xfId="2" applyNumberFormat="1" applyFont="1" applyFill="1" applyBorder="1" applyAlignment="1">
      <alignment horizontal="center" vertical="center"/>
    </xf>
    <xf numFmtId="165" fontId="88" fillId="15" borderId="29" xfId="47" applyNumberFormat="1" applyFont="1" applyFill="1" applyBorder="1" applyAlignment="1">
      <alignment horizontal="center" vertical="center"/>
    </xf>
    <xf numFmtId="10" fontId="88" fillId="15" borderId="32" xfId="47" applyNumberFormat="1" applyFont="1" applyFill="1" applyBorder="1" applyAlignment="1">
      <alignment horizontal="center" vertical="center"/>
    </xf>
    <xf numFmtId="10" fontId="88" fillId="15" borderId="35" xfId="47" applyNumberFormat="1" applyFont="1" applyFill="1" applyBorder="1" applyAlignment="1">
      <alignment horizontal="center" vertical="center"/>
    </xf>
    <xf numFmtId="0" fontId="88" fillId="10" borderId="35" xfId="2" applyFont="1" applyFill="1" applyBorder="1" applyAlignment="1">
      <alignment horizontal="center" vertical="center" wrapText="1"/>
    </xf>
    <xf numFmtId="165" fontId="88" fillId="10" borderId="32" xfId="40" quotePrefix="1" applyNumberFormat="1" applyFont="1" applyFill="1" applyBorder="1" applyAlignment="1">
      <alignment horizontal="center" vertical="center"/>
    </xf>
    <xf numFmtId="165" fontId="88" fillId="10" borderId="29" xfId="40" quotePrefix="1" applyNumberFormat="1" applyFont="1" applyFill="1" applyBorder="1" applyAlignment="1">
      <alignment horizontal="center" vertical="center"/>
    </xf>
    <xf numFmtId="0" fontId="87" fillId="10" borderId="32" xfId="40" applyFont="1" applyFill="1" applyBorder="1" applyAlignment="1">
      <alignment horizontal="center" vertical="center"/>
    </xf>
    <xf numFmtId="0" fontId="87" fillId="10" borderId="35" xfId="40" applyFont="1" applyFill="1" applyBorder="1" applyAlignment="1">
      <alignment horizontal="center" vertical="center"/>
    </xf>
    <xf numFmtId="165" fontId="88" fillId="16" borderId="35" xfId="2" applyNumberFormat="1" applyFont="1" applyFill="1" applyBorder="1" applyAlignment="1">
      <alignment horizontal="center" vertical="center" wrapText="1"/>
    </xf>
    <xf numFmtId="165" fontId="88" fillId="16" borderId="49" xfId="2" applyNumberFormat="1" applyFont="1" applyFill="1" applyBorder="1" applyAlignment="1">
      <alignment horizontal="center" vertical="center"/>
    </xf>
    <xf numFmtId="10" fontId="88" fillId="16" borderId="35" xfId="47" applyNumberFormat="1" applyFont="1" applyFill="1" applyBorder="1" applyAlignment="1">
      <alignment horizontal="center" vertical="center"/>
    </xf>
    <xf numFmtId="10" fontId="88" fillId="16" borderId="35" xfId="2" applyNumberFormat="1" applyFont="1" applyFill="1" applyBorder="1" applyAlignment="1">
      <alignment horizontal="center" vertical="center"/>
    </xf>
    <xf numFmtId="165" fontId="88" fillId="16" borderId="36" xfId="2" applyNumberFormat="1" applyFont="1" applyFill="1" applyBorder="1" applyAlignment="1">
      <alignment horizontal="center" vertical="center" wrapText="1"/>
    </xf>
    <xf numFmtId="165" fontId="88" fillId="16" borderId="46" xfId="2" applyNumberFormat="1" applyFont="1" applyFill="1" applyBorder="1" applyAlignment="1">
      <alignment horizontal="center" vertical="center"/>
    </xf>
    <xf numFmtId="165" fontId="88" fillId="15" borderId="33" xfId="2" applyNumberFormat="1" applyFont="1" applyFill="1" applyBorder="1" applyAlignment="1">
      <alignment horizontal="center" vertical="center"/>
    </xf>
    <xf numFmtId="165" fontId="88" fillId="15" borderId="40" xfId="2" applyNumberFormat="1" applyFont="1" applyFill="1" applyBorder="1" applyAlignment="1">
      <alignment horizontal="center" vertical="center"/>
    </xf>
    <xf numFmtId="0" fontId="87" fillId="10" borderId="32" xfId="40" applyFont="1" applyFill="1" applyBorder="1"/>
    <xf numFmtId="0" fontId="88" fillId="10" borderId="33" xfId="40" applyFont="1" applyFill="1" applyBorder="1"/>
    <xf numFmtId="0" fontId="87" fillId="10" borderId="35" xfId="40" applyFont="1" applyFill="1" applyBorder="1"/>
    <xf numFmtId="0" fontId="88" fillId="10" borderId="36" xfId="40" applyFont="1" applyFill="1" applyBorder="1"/>
    <xf numFmtId="0" fontId="87" fillId="10" borderId="33" xfId="40" applyFont="1" applyFill="1" applyBorder="1"/>
    <xf numFmtId="0" fontId="87" fillId="10" borderId="36" xfId="40" applyFont="1" applyFill="1" applyBorder="1"/>
    <xf numFmtId="0" fontId="38" fillId="24" borderId="46" xfId="0" applyFont="1" applyFill="1" applyBorder="1" applyAlignment="1">
      <alignment horizontal="center" vertical="center" wrapText="1"/>
    </xf>
    <xf numFmtId="0" fontId="39" fillId="5" borderId="37" xfId="30" applyFont="1" applyFill="1" applyBorder="1" applyAlignment="1">
      <alignment horizontal="center" vertical="center" wrapText="1"/>
    </xf>
    <xf numFmtId="0" fontId="39" fillId="5" borderId="41" xfId="30" applyFont="1" applyFill="1" applyBorder="1" applyAlignment="1">
      <alignment horizontal="center" vertical="center" wrapText="1"/>
    </xf>
    <xf numFmtId="0" fontId="39" fillId="5" borderId="38" xfId="30" applyFont="1" applyFill="1" applyBorder="1" applyAlignment="1">
      <alignment horizontal="center" vertical="center" wrapText="1"/>
    </xf>
    <xf numFmtId="0" fontId="39" fillId="5" borderId="30" xfId="30" applyFont="1" applyFill="1" applyBorder="1" applyAlignment="1">
      <alignment horizontal="center" vertical="center" wrapText="1"/>
    </xf>
    <xf numFmtId="0" fontId="37" fillId="0" borderId="0" xfId="0" applyFont="1" applyAlignment="1">
      <alignment vertical="top" wrapText="1"/>
    </xf>
    <xf numFmtId="0" fontId="33" fillId="5" borderId="0" xfId="0" applyFont="1" applyFill="1" applyAlignment="1">
      <alignment horizontal="center" vertical="top" wrapText="1"/>
    </xf>
    <xf numFmtId="0" fontId="34" fillId="0" borderId="0" xfId="0" applyFont="1" applyAlignment="1">
      <alignment vertical="top" wrapText="1"/>
    </xf>
    <xf numFmtId="0" fontId="4" fillId="0" borderId="0" xfId="0" applyFont="1" applyAlignment="1">
      <alignment vertical="top" wrapText="1"/>
    </xf>
    <xf numFmtId="0" fontId="33" fillId="10" borderId="29" xfId="0" applyFont="1" applyFill="1" applyBorder="1" applyAlignment="1">
      <alignment horizontal="center" vertical="center" wrapText="1"/>
    </xf>
    <xf numFmtId="0" fontId="40" fillId="10" borderId="29" xfId="0" applyFont="1" applyFill="1" applyBorder="1" applyAlignment="1">
      <alignment horizontal="center" vertical="center" wrapText="1"/>
    </xf>
    <xf numFmtId="0" fontId="34" fillId="10" borderId="29" xfId="0" applyFont="1" applyFill="1" applyBorder="1" applyAlignment="1">
      <alignment vertical="center"/>
    </xf>
    <xf numFmtId="0" fontId="42" fillId="10" borderId="29" xfId="0" applyFont="1" applyFill="1" applyBorder="1" applyAlignment="1">
      <alignment vertical="center"/>
    </xf>
    <xf numFmtId="0" fontId="38" fillId="26" borderId="29" xfId="0" applyFont="1" applyFill="1" applyBorder="1" applyAlignment="1">
      <alignment horizontal="center" vertical="center" wrapText="1"/>
    </xf>
    <xf numFmtId="0" fontId="30" fillId="10" borderId="30" xfId="0" applyFont="1" applyFill="1" applyBorder="1" applyAlignment="1">
      <alignment horizontal="left" vertical="top" wrapText="1"/>
    </xf>
    <xf numFmtId="0" fontId="38" fillId="0" borderId="31" xfId="0" applyFont="1" applyBorder="1" applyAlignment="1">
      <alignment horizontal="left" vertical="top" wrapText="1"/>
    </xf>
    <xf numFmtId="0" fontId="33" fillId="10" borderId="32" xfId="0" applyFont="1" applyFill="1" applyBorder="1" applyAlignment="1">
      <alignment horizontal="center" vertical="center" wrapText="1"/>
    </xf>
    <xf numFmtId="0" fontId="40" fillId="10" borderId="32" xfId="0" applyFont="1" applyFill="1" applyBorder="1" applyAlignment="1">
      <alignment horizontal="center" vertical="center" wrapText="1"/>
    </xf>
    <xf numFmtId="0" fontId="40" fillId="10" borderId="33" xfId="0" applyFont="1" applyFill="1" applyBorder="1" applyAlignment="1">
      <alignment horizontal="center" vertical="center" wrapText="1"/>
    </xf>
    <xf numFmtId="0" fontId="38" fillId="0" borderId="39" xfId="0" applyFont="1" applyBorder="1" applyAlignment="1">
      <alignment horizontal="left" vertical="top" wrapText="1"/>
    </xf>
    <xf numFmtId="0" fontId="40" fillId="10" borderId="40" xfId="0" applyFont="1" applyFill="1" applyBorder="1" applyAlignment="1">
      <alignment horizontal="center" vertical="center" wrapText="1"/>
    </xf>
    <xf numFmtId="0" fontId="34" fillId="10" borderId="40" xfId="0" applyFont="1" applyFill="1" applyBorder="1" applyAlignment="1">
      <alignment vertical="center"/>
    </xf>
    <xf numFmtId="0" fontId="58" fillId="10" borderId="40" xfId="0" applyFont="1" applyFill="1" applyBorder="1" applyAlignment="1">
      <alignment horizontal="center" vertical="center" wrapText="1"/>
    </xf>
    <xf numFmtId="0" fontId="34" fillId="10" borderId="35" xfId="0" applyFont="1" applyFill="1" applyBorder="1" applyAlignment="1">
      <alignment vertical="center"/>
    </xf>
    <xf numFmtId="0" fontId="42" fillId="10" borderId="35" xfId="0" applyFont="1" applyFill="1" applyBorder="1" applyAlignment="1">
      <alignment vertical="center"/>
    </xf>
    <xf numFmtId="0" fontId="58" fillId="10" borderId="36" xfId="0" applyFont="1" applyFill="1" applyBorder="1" applyAlignment="1">
      <alignment horizontal="center" vertical="center" wrapText="1"/>
    </xf>
    <xf numFmtId="0" fontId="38" fillId="26" borderId="32" xfId="0" applyFont="1" applyFill="1" applyBorder="1" applyAlignment="1">
      <alignment horizontal="center" vertical="center" wrapText="1"/>
    </xf>
    <xf numFmtId="0" fontId="42" fillId="10" borderId="32" xfId="0" applyFont="1" applyFill="1" applyBorder="1" applyAlignment="1">
      <alignment vertical="center"/>
    </xf>
    <xf numFmtId="0" fontId="58" fillId="10" borderId="33" xfId="0" applyFont="1" applyFill="1" applyBorder="1" applyAlignment="1">
      <alignment horizontal="center" vertical="center" wrapText="1"/>
    </xf>
    <xf numFmtId="0" fontId="33" fillId="10" borderId="40" xfId="0" applyFont="1" applyFill="1" applyBorder="1" applyAlignment="1">
      <alignment vertical="center"/>
    </xf>
    <xf numFmtId="0" fontId="42" fillId="10" borderId="40" xfId="0" applyFont="1" applyFill="1" applyBorder="1" applyAlignment="1">
      <alignment vertical="center"/>
    </xf>
    <xf numFmtId="0" fontId="40" fillId="10" borderId="35" xfId="0" applyFont="1" applyFill="1" applyBorder="1" applyAlignment="1">
      <alignment horizontal="center" vertical="center" wrapText="1"/>
    </xf>
    <xf numFmtId="0" fontId="42" fillId="10" borderId="36" xfId="0" applyFont="1" applyFill="1" applyBorder="1" applyAlignment="1">
      <alignment vertical="center"/>
    </xf>
    <xf numFmtId="0" fontId="38" fillId="10" borderId="32" xfId="0" applyFont="1" applyFill="1" applyBorder="1" applyAlignment="1">
      <alignment horizontal="center" vertical="center" wrapText="1"/>
    </xf>
    <xf numFmtId="0" fontId="47" fillId="10" borderId="32" xfId="0" applyFont="1" applyFill="1" applyBorder="1" applyAlignment="1">
      <alignment vertical="center" wrapText="1"/>
    </xf>
    <xf numFmtId="0" fontId="33" fillId="10" borderId="32" xfId="0" applyFont="1" applyFill="1" applyBorder="1" applyAlignment="1">
      <alignment vertical="center"/>
    </xf>
    <xf numFmtId="0" fontId="42" fillId="10" borderId="33" xfId="0" applyFont="1" applyFill="1" applyBorder="1" applyAlignment="1">
      <alignment vertical="center"/>
    </xf>
    <xf numFmtId="0" fontId="38" fillId="0" borderId="34" xfId="0" applyFont="1" applyBorder="1" applyAlignment="1">
      <alignment horizontal="left" vertical="top" wrapText="1"/>
    </xf>
    <xf numFmtId="0" fontId="30" fillId="10" borderId="44" xfId="0" applyFont="1" applyFill="1" applyBorder="1" applyAlignment="1">
      <alignment horizontal="left" vertical="top" wrapText="1"/>
    </xf>
    <xf numFmtId="0" fontId="38" fillId="26" borderId="35" xfId="0" applyFont="1" applyFill="1" applyBorder="1" applyAlignment="1">
      <alignment horizontal="center" vertical="center" wrapText="1"/>
    </xf>
    <xf numFmtId="0" fontId="33" fillId="10" borderId="32" xfId="0" applyFont="1" applyFill="1" applyBorder="1" applyAlignment="1">
      <alignment vertical="center" wrapText="1"/>
    </xf>
    <xf numFmtId="0" fontId="38" fillId="15" borderId="32" xfId="0" applyFont="1" applyFill="1" applyBorder="1" applyAlignment="1" applyProtection="1">
      <alignment horizontal="center" vertical="center" wrapText="1"/>
      <protection locked="0"/>
    </xf>
    <xf numFmtId="0" fontId="38" fillId="15" borderId="33" xfId="0" applyFont="1" applyFill="1" applyBorder="1" applyAlignment="1" applyProtection="1">
      <alignment horizontal="center" vertical="center" wrapText="1"/>
      <protection locked="0"/>
    </xf>
    <xf numFmtId="0" fontId="38" fillId="15" borderId="29" xfId="0" applyFont="1" applyFill="1" applyBorder="1" applyAlignment="1" applyProtection="1">
      <alignment horizontal="center" vertical="center" wrapText="1"/>
      <protection locked="0"/>
    </xf>
    <xf numFmtId="0" fontId="38" fillId="15" borderId="40" xfId="0" applyFont="1" applyFill="1" applyBorder="1" applyAlignment="1" applyProtection="1">
      <alignment horizontal="center" vertical="center" wrapText="1"/>
      <protection locked="0"/>
    </xf>
    <xf numFmtId="0" fontId="45" fillId="15" borderId="29" xfId="0" applyFont="1" applyFill="1" applyBorder="1" applyAlignment="1" applyProtection="1">
      <alignment horizontal="center" vertical="center" wrapText="1"/>
      <protection locked="0"/>
    </xf>
    <xf numFmtId="0" fontId="38" fillId="15" borderId="49" xfId="0" applyFont="1" applyFill="1" applyBorder="1" applyAlignment="1" applyProtection="1">
      <alignment horizontal="center" vertical="center" wrapText="1"/>
      <protection locked="0"/>
    </xf>
    <xf numFmtId="0" fontId="45" fillId="15" borderId="32" xfId="0" applyFont="1" applyFill="1" applyBorder="1" applyAlignment="1" applyProtection="1">
      <alignment horizontal="center" vertical="center" wrapText="1"/>
      <protection locked="0"/>
    </xf>
    <xf numFmtId="0" fontId="34" fillId="0" borderId="37" xfId="0" applyFont="1" applyBorder="1" applyAlignment="1" applyProtection="1">
      <alignment vertical="center"/>
      <protection locked="0"/>
    </xf>
    <xf numFmtId="0" fontId="34" fillId="0" borderId="41" xfId="0" applyFont="1" applyBorder="1" applyAlignment="1" applyProtection="1">
      <alignment vertical="center"/>
      <protection locked="0"/>
    </xf>
    <xf numFmtId="0" fontId="34" fillId="0" borderId="38" xfId="0" applyFont="1" applyBorder="1" applyAlignment="1" applyProtection="1">
      <alignment vertical="center"/>
      <protection locked="0"/>
    </xf>
    <xf numFmtId="0" fontId="34" fillId="0" borderId="30" xfId="0" applyFont="1" applyBorder="1" applyAlignment="1" applyProtection="1">
      <alignment vertical="center"/>
      <protection locked="0"/>
    </xf>
    <xf numFmtId="0" fontId="55" fillId="0" borderId="37" xfId="37" applyFont="1" applyBorder="1" applyAlignment="1" applyProtection="1">
      <alignment vertical="center" wrapText="1"/>
      <protection locked="0"/>
    </xf>
    <xf numFmtId="0" fontId="55" fillId="0" borderId="41" xfId="37" applyFont="1" applyBorder="1" applyAlignment="1" applyProtection="1">
      <alignment vertical="center" wrapText="1"/>
      <protection locked="0"/>
    </xf>
    <xf numFmtId="0" fontId="55" fillId="0" borderId="38" xfId="37" applyFont="1" applyBorder="1" applyAlignment="1" applyProtection="1">
      <alignment vertical="center" wrapText="1"/>
      <protection locked="0"/>
    </xf>
    <xf numFmtId="0" fontId="34" fillId="0" borderId="37" xfId="0" applyFont="1" applyBorder="1" applyProtection="1">
      <protection locked="0"/>
    </xf>
    <xf numFmtId="0" fontId="34" fillId="0" borderId="41" xfId="0" applyFont="1" applyBorder="1" applyProtection="1">
      <protection locked="0"/>
    </xf>
    <xf numFmtId="0" fontId="34" fillId="0" borderId="38" xfId="0" applyFont="1" applyBorder="1" applyProtection="1">
      <protection locked="0"/>
    </xf>
    <xf numFmtId="165" fontId="45" fillId="22" borderId="32" xfId="0" applyNumberFormat="1" applyFont="1" applyFill="1" applyBorder="1" applyAlignment="1">
      <alignment horizontal="center" vertical="center" wrapText="1"/>
    </xf>
    <xf numFmtId="165" fontId="45" fillId="22" borderId="29" xfId="0" applyNumberFormat="1" applyFont="1" applyFill="1" applyBorder="1" applyAlignment="1">
      <alignment horizontal="center" vertical="center" wrapText="1"/>
    </xf>
    <xf numFmtId="165" fontId="38" fillId="22" borderId="32" xfId="0" applyNumberFormat="1" applyFont="1" applyFill="1" applyBorder="1" applyAlignment="1">
      <alignment horizontal="center" vertical="center" wrapText="1"/>
    </xf>
    <xf numFmtId="165" fontId="31" fillId="22" borderId="29" xfId="0" applyNumberFormat="1" applyFont="1" applyFill="1" applyBorder="1" applyAlignment="1">
      <alignment horizontal="center" vertical="center" wrapText="1"/>
    </xf>
    <xf numFmtId="165" fontId="38" fillId="22" borderId="29" xfId="0" applyNumberFormat="1" applyFont="1" applyFill="1" applyBorder="1" applyAlignment="1">
      <alignment horizontal="center" vertical="center"/>
    </xf>
    <xf numFmtId="165" fontId="31" fillId="22" borderId="32" xfId="0" applyNumberFormat="1" applyFont="1" applyFill="1" applyBorder="1" applyAlignment="1">
      <alignment horizontal="center" vertical="center" wrapText="1"/>
    </xf>
    <xf numFmtId="165" fontId="38" fillId="22" borderId="35" xfId="0" applyNumberFormat="1" applyFont="1" applyFill="1" applyBorder="1" applyAlignment="1">
      <alignment horizontal="center" vertical="center" wrapText="1"/>
    </xf>
    <xf numFmtId="0" fontId="31" fillId="15" borderId="40" xfId="0" applyFont="1" applyFill="1" applyBorder="1" applyAlignment="1" applyProtection="1">
      <alignment horizontal="center" vertical="center" wrapText="1"/>
      <protection locked="0"/>
    </xf>
    <xf numFmtId="0" fontId="31" fillId="15" borderId="29" xfId="0" applyFont="1" applyFill="1" applyBorder="1" applyAlignment="1" applyProtection="1">
      <alignment horizontal="center" vertical="center" wrapText="1"/>
      <protection locked="0"/>
    </xf>
    <xf numFmtId="0" fontId="38" fillId="15" borderId="35" xfId="0" applyFont="1" applyFill="1" applyBorder="1" applyAlignment="1" applyProtection="1">
      <alignment horizontal="center" vertical="center" wrapText="1"/>
      <protection locked="0"/>
    </xf>
    <xf numFmtId="0" fontId="42" fillId="0" borderId="41" xfId="0" applyFont="1" applyBorder="1" applyAlignment="1" applyProtection="1">
      <alignment vertical="center"/>
      <protection locked="0"/>
    </xf>
    <xf numFmtId="0" fontId="34" fillId="0" borderId="0" xfId="0" applyFont="1" applyAlignment="1" applyProtection="1">
      <alignment vertical="center"/>
      <protection locked="0"/>
    </xf>
    <xf numFmtId="0" fontId="51" fillId="0" borderId="30" xfId="0" applyFont="1" applyBorder="1" applyAlignment="1" applyProtection="1">
      <alignment vertical="center"/>
      <protection locked="0"/>
    </xf>
    <xf numFmtId="0" fontId="39" fillId="0" borderId="37" xfId="30" applyFont="1" applyFill="1" applyBorder="1" applyAlignment="1" applyProtection="1">
      <alignment horizontal="center" vertical="center" wrapText="1"/>
      <protection locked="0"/>
    </xf>
    <xf numFmtId="0" fontId="39" fillId="0" borderId="41" xfId="30" applyFont="1" applyFill="1" applyBorder="1" applyAlignment="1" applyProtection="1">
      <alignment horizontal="center" vertical="center" wrapText="1"/>
      <protection locked="0"/>
    </xf>
    <xf numFmtId="0" fontId="39" fillId="0" borderId="38" xfId="30" applyFont="1" applyFill="1" applyBorder="1" applyAlignment="1" applyProtection="1">
      <alignment horizontal="center" vertical="center" wrapText="1"/>
      <protection locked="0"/>
    </xf>
    <xf numFmtId="0" fontId="39" fillId="0" borderId="30" xfId="30" applyFont="1" applyFill="1" applyBorder="1" applyAlignment="1" applyProtection="1">
      <alignment horizontal="center" vertical="center" wrapText="1"/>
      <protection locked="0"/>
    </xf>
    <xf numFmtId="0" fontId="31" fillId="15" borderId="32" xfId="0" applyFont="1" applyFill="1" applyBorder="1" applyAlignment="1" applyProtection="1">
      <alignment horizontal="center" vertical="center" wrapText="1"/>
      <protection locked="0"/>
    </xf>
    <xf numFmtId="0" fontId="33" fillId="0" borderId="37" xfId="0" applyFont="1" applyBorder="1" applyAlignment="1" applyProtection="1">
      <alignment vertical="center"/>
      <protection locked="0"/>
    </xf>
    <xf numFmtId="0" fontId="33" fillId="0" borderId="41" xfId="0" applyFont="1" applyBorder="1" applyAlignment="1" applyProtection="1">
      <alignment vertical="center"/>
      <protection locked="0"/>
    </xf>
    <xf numFmtId="0" fontId="33" fillId="0" borderId="38" xfId="0" applyFont="1" applyBorder="1" applyAlignment="1" applyProtection="1">
      <alignment vertical="center"/>
      <protection locked="0"/>
    </xf>
    <xf numFmtId="0" fontId="31" fillId="15" borderId="33" xfId="0" applyFont="1" applyFill="1" applyBorder="1" applyAlignment="1" applyProtection="1">
      <alignment horizontal="center" vertical="center" wrapText="1"/>
      <protection locked="0"/>
    </xf>
    <xf numFmtId="165" fontId="31" fillId="15" borderId="29" xfId="0" applyNumberFormat="1" applyFont="1" applyFill="1" applyBorder="1" applyAlignment="1" applyProtection="1">
      <alignment horizontal="center" vertical="center" wrapText="1"/>
      <protection locked="0"/>
    </xf>
    <xf numFmtId="0" fontId="39" fillId="0" borderId="37" xfId="30" applyFont="1" applyBorder="1" applyAlignment="1" applyProtection="1">
      <alignment horizontal="center" vertical="center" wrapText="1"/>
      <protection locked="0"/>
    </xf>
    <xf numFmtId="0" fontId="39" fillId="0" borderId="41" xfId="30" applyFont="1" applyBorder="1" applyAlignment="1" applyProtection="1">
      <alignment horizontal="center" vertical="center" wrapText="1"/>
      <protection locked="0"/>
    </xf>
    <xf numFmtId="0" fontId="39" fillId="0" borderId="38" xfId="30" applyFont="1" applyBorder="1" applyAlignment="1" applyProtection="1">
      <alignment horizontal="center" vertical="center" wrapText="1"/>
      <protection locked="0"/>
    </xf>
    <xf numFmtId="0" fontId="33" fillId="0" borderId="37" xfId="0" applyFont="1" applyBorder="1" applyProtection="1">
      <protection locked="0"/>
    </xf>
    <xf numFmtId="0" fontId="33" fillId="0" borderId="41" xfId="0" applyFont="1" applyBorder="1" applyProtection="1">
      <protection locked="0"/>
    </xf>
    <xf numFmtId="0" fontId="33" fillId="0" borderId="38" xfId="0" applyFont="1" applyBorder="1" applyProtection="1">
      <protection locked="0"/>
    </xf>
    <xf numFmtId="165" fontId="38" fillId="22" borderId="29" xfId="0" applyNumberFormat="1" applyFont="1" applyFill="1" applyBorder="1" applyAlignment="1">
      <alignment horizontal="center" vertical="center" wrapText="1"/>
    </xf>
    <xf numFmtId="0" fontId="38" fillId="15" borderId="63" xfId="0" applyFont="1" applyFill="1" applyBorder="1" applyAlignment="1" applyProtection="1">
      <alignment horizontal="center" vertical="center" wrapText="1"/>
      <protection locked="0"/>
    </xf>
    <xf numFmtId="0" fontId="38" fillId="15" borderId="15" xfId="0" applyFont="1" applyFill="1" applyBorder="1" applyAlignment="1" applyProtection="1">
      <alignment horizontal="center" vertical="center" wrapText="1"/>
      <protection locked="0"/>
    </xf>
    <xf numFmtId="0" fontId="38" fillId="15" borderId="67" xfId="0" applyFont="1" applyFill="1" applyBorder="1" applyAlignment="1" applyProtection="1">
      <alignment horizontal="center" vertical="center" wrapText="1"/>
      <protection locked="0"/>
    </xf>
    <xf numFmtId="0" fontId="95" fillId="0" borderId="38" xfId="30" applyFont="1" applyBorder="1" applyAlignment="1" applyProtection="1">
      <alignment horizontal="center" vertical="center" wrapText="1"/>
      <protection locked="0"/>
    </xf>
    <xf numFmtId="0" fontId="95" fillId="0" borderId="37" xfId="30" applyFont="1" applyBorder="1" applyAlignment="1" applyProtection="1">
      <alignment horizontal="center" vertical="center" wrapText="1"/>
      <protection locked="0"/>
    </xf>
    <xf numFmtId="0" fontId="95" fillId="0" borderId="41" xfId="30" applyFont="1" applyBorder="1" applyAlignment="1" applyProtection="1">
      <alignment horizontal="center" vertical="center" wrapText="1"/>
      <protection locked="0"/>
    </xf>
    <xf numFmtId="165" fontId="38" fillId="22" borderId="40" xfId="0" applyNumberFormat="1" applyFont="1" applyFill="1" applyBorder="1" applyAlignment="1">
      <alignment horizontal="center" vertical="center" wrapText="1"/>
    </xf>
    <xf numFmtId="0" fontId="38" fillId="15" borderId="79" xfId="0" applyFont="1" applyFill="1" applyBorder="1" applyAlignment="1" applyProtection="1">
      <alignment horizontal="center" vertical="center" wrapText="1"/>
      <protection locked="0"/>
    </xf>
    <xf numFmtId="2" fontId="31" fillId="15" borderId="35" xfId="38" applyNumberFormat="1" applyFont="1" applyFill="1" applyBorder="1" applyAlignment="1" applyProtection="1">
      <alignment horizontal="center" vertical="center"/>
      <protection locked="0"/>
    </xf>
    <xf numFmtId="165" fontId="31" fillId="16" borderId="35" xfId="38" applyNumberFormat="1" applyFont="1" applyFill="1" applyBorder="1" applyAlignment="1">
      <alignment horizontal="center" vertical="center"/>
    </xf>
    <xf numFmtId="165" fontId="31" fillId="10" borderId="36" xfId="15" applyNumberFormat="1" applyFont="1" applyFill="1" applyBorder="1" applyAlignment="1">
      <alignment horizontal="center" vertical="center"/>
    </xf>
    <xf numFmtId="10" fontId="31" fillId="0" borderId="0" xfId="15" applyNumberFormat="1" applyFont="1" applyAlignment="1">
      <alignment horizontal="center" vertical="center"/>
    </xf>
    <xf numFmtId="10" fontId="31" fillId="10" borderId="32" xfId="38" applyNumberFormat="1" applyFont="1" applyFill="1" applyBorder="1" applyAlignment="1">
      <alignment horizontal="center" vertical="center"/>
    </xf>
    <xf numFmtId="10" fontId="31" fillId="16" borderId="47" xfId="38" applyNumberFormat="1" applyFont="1" applyFill="1" applyBorder="1" applyAlignment="1">
      <alignment horizontal="center" vertical="center"/>
    </xf>
    <xf numFmtId="165" fontId="31" fillId="10" borderId="32" xfId="38" applyNumberFormat="1" applyFont="1" applyFill="1" applyBorder="1" applyAlignment="1">
      <alignment horizontal="center" vertical="center"/>
    </xf>
    <xf numFmtId="165" fontId="31" fillId="15" borderId="32" xfId="39" applyNumberFormat="1" applyFont="1" applyFill="1" applyBorder="1" applyAlignment="1" applyProtection="1">
      <alignment horizontal="center" vertical="center"/>
      <protection locked="0"/>
    </xf>
    <xf numFmtId="165" fontId="31" fillId="15" borderId="33" xfId="39" applyNumberFormat="1" applyFont="1" applyFill="1" applyBorder="1" applyAlignment="1" applyProtection="1">
      <alignment horizontal="center" vertical="center"/>
      <protection locked="0"/>
    </xf>
    <xf numFmtId="10" fontId="31" fillId="10" borderId="29" xfId="38" applyNumberFormat="1" applyFont="1" applyFill="1" applyBorder="1" applyAlignment="1">
      <alignment horizontal="center" vertical="center"/>
    </xf>
    <xf numFmtId="165" fontId="31" fillId="10" borderId="29" xfId="38" applyNumberFormat="1" applyFont="1" applyFill="1" applyBorder="1" applyAlignment="1">
      <alignment horizontal="center" vertical="center"/>
    </xf>
    <xf numFmtId="165" fontId="31" fillId="15" borderId="29" xfId="39" applyNumberFormat="1" applyFont="1" applyFill="1" applyBorder="1" applyAlignment="1" applyProtection="1">
      <alignment horizontal="center" vertical="center"/>
      <protection locked="0"/>
    </xf>
    <xf numFmtId="165" fontId="31" fillId="15" borderId="40" xfId="39" applyNumberFormat="1" applyFont="1" applyFill="1" applyBorder="1" applyAlignment="1" applyProtection="1">
      <alignment horizontal="center" vertical="center"/>
      <protection locked="0"/>
    </xf>
    <xf numFmtId="165" fontId="31" fillId="15" borderId="29" xfId="38" applyNumberFormat="1" applyFont="1" applyFill="1" applyBorder="1" applyAlignment="1" applyProtection="1">
      <alignment horizontal="center" vertical="center"/>
      <protection locked="0"/>
    </xf>
    <xf numFmtId="10" fontId="31" fillId="0" borderId="0" xfId="0" applyNumberFormat="1" applyFont="1" applyAlignment="1">
      <alignment horizontal="center" vertical="center"/>
    </xf>
    <xf numFmtId="165" fontId="31" fillId="0" borderId="0" xfId="39" applyNumberFormat="1" applyFont="1" applyAlignment="1">
      <alignment horizontal="center" vertical="center"/>
    </xf>
    <xf numFmtId="10" fontId="31" fillId="10" borderId="35" xfId="38" applyNumberFormat="1" applyFont="1" applyFill="1" applyBorder="1" applyAlignment="1">
      <alignment horizontal="center" vertical="center"/>
    </xf>
    <xf numFmtId="165" fontId="31" fillId="0" borderId="0" xfId="39" applyNumberFormat="1" applyFont="1" applyBorder="1" applyAlignment="1">
      <alignment horizontal="center" vertical="center"/>
    </xf>
    <xf numFmtId="10" fontId="31" fillId="15" borderId="49" xfId="38" applyNumberFormat="1" applyFont="1" applyFill="1" applyBorder="1" applyAlignment="1" applyProtection="1">
      <alignment horizontal="center" vertical="center"/>
      <protection locked="0"/>
    </xf>
    <xf numFmtId="165" fontId="31" fillId="15" borderId="49" xfId="38" applyNumberFormat="1" applyFont="1" applyFill="1" applyBorder="1" applyAlignment="1" applyProtection="1">
      <alignment horizontal="center" vertical="center"/>
      <protection locked="0"/>
    </xf>
    <xf numFmtId="165" fontId="31" fillId="15" borderId="49" xfId="39" applyNumberFormat="1" applyFont="1" applyFill="1" applyBorder="1" applyAlignment="1" applyProtection="1">
      <alignment horizontal="center" vertical="center"/>
      <protection locked="0"/>
    </xf>
    <xf numFmtId="165" fontId="31" fillId="15" borderId="46" xfId="39" applyNumberFormat="1" applyFont="1" applyFill="1" applyBorder="1" applyAlignment="1" applyProtection="1">
      <alignment horizontal="center" vertical="center"/>
      <protection locked="0"/>
    </xf>
    <xf numFmtId="10" fontId="42" fillId="0" borderId="0" xfId="0" applyNumberFormat="1" applyFont="1" applyAlignment="1">
      <alignment horizontal="center" vertical="center"/>
    </xf>
    <xf numFmtId="165" fontId="42" fillId="0" borderId="0" xfId="0" applyNumberFormat="1" applyFont="1" applyAlignment="1">
      <alignment horizontal="center" vertical="center"/>
    </xf>
    <xf numFmtId="10" fontId="31" fillId="10" borderId="49" xfId="38" applyNumberFormat="1" applyFont="1" applyFill="1" applyBorder="1" applyAlignment="1">
      <alignment horizontal="center" vertical="center"/>
    </xf>
    <xf numFmtId="165" fontId="31" fillId="10" borderId="49" xfId="38" applyNumberFormat="1" applyFont="1" applyFill="1" applyBorder="1" applyAlignment="1">
      <alignment horizontal="center" vertical="center"/>
    </xf>
    <xf numFmtId="10" fontId="31" fillId="16" borderId="45" xfId="38" applyNumberFormat="1" applyFont="1" applyFill="1" applyBorder="1" applyAlignment="1">
      <alignment horizontal="center" vertical="center"/>
    </xf>
    <xf numFmtId="10" fontId="31" fillId="15" borderId="35" xfId="38" applyNumberFormat="1" applyFont="1" applyFill="1" applyBorder="1" applyAlignment="1" applyProtection="1">
      <alignment horizontal="center" vertical="center"/>
      <protection locked="0"/>
    </xf>
    <xf numFmtId="165" fontId="31" fillId="15" borderId="35" xfId="39" applyNumberFormat="1" applyFont="1" applyFill="1" applyBorder="1" applyAlignment="1" applyProtection="1">
      <alignment horizontal="center" vertical="center"/>
      <protection locked="0"/>
    </xf>
    <xf numFmtId="165" fontId="31" fillId="15" borderId="36" xfId="39" applyNumberFormat="1" applyFont="1" applyFill="1" applyBorder="1" applyAlignment="1" applyProtection="1">
      <alignment horizontal="center" vertical="center"/>
      <protection locked="0"/>
    </xf>
    <xf numFmtId="165" fontId="31" fillId="0" borderId="0" xfId="39" applyNumberFormat="1" applyFont="1" applyFill="1" applyBorder="1" applyAlignment="1">
      <alignment horizontal="center" vertical="center"/>
    </xf>
    <xf numFmtId="165" fontId="31" fillId="0" borderId="0" xfId="39" applyNumberFormat="1" applyFont="1" applyFill="1" applyBorder="1" applyAlignment="1" applyProtection="1">
      <alignment horizontal="center" vertical="center"/>
      <protection locked="0"/>
    </xf>
    <xf numFmtId="0" fontId="37" fillId="0" borderId="0" xfId="29" applyFont="1" applyFill="1" applyBorder="1" applyAlignment="1">
      <alignment vertical="center" wrapText="1"/>
    </xf>
    <xf numFmtId="0" fontId="126" fillId="17" borderId="0" xfId="0" applyFont="1" applyFill="1" applyAlignment="1">
      <alignment horizontal="center" vertical="center"/>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111" xfId="0" applyFont="1" applyFill="1" applyBorder="1" applyAlignment="1">
      <alignment horizontal="center" vertical="center" wrapText="1"/>
    </xf>
    <xf numFmtId="0" fontId="30" fillId="10" borderId="91" xfId="0" applyFont="1" applyFill="1" applyBorder="1" applyAlignment="1">
      <alignment horizontal="center" vertical="center" wrapText="1"/>
    </xf>
    <xf numFmtId="0" fontId="38" fillId="0" borderId="85" xfId="0" applyFont="1" applyBorder="1" applyAlignment="1">
      <alignment horizontal="left" vertical="center" wrapText="1"/>
    </xf>
    <xf numFmtId="0" fontId="38" fillId="0" borderId="83" xfId="0" applyFont="1" applyBorder="1" applyAlignment="1">
      <alignment horizontal="center" vertical="center" wrapText="1"/>
    </xf>
    <xf numFmtId="0" fontId="38" fillId="15" borderId="71" xfId="0" applyFont="1" applyFill="1" applyBorder="1" applyAlignment="1" applyProtection="1">
      <alignment horizontal="center" vertical="center" wrapText="1"/>
      <protection locked="0"/>
    </xf>
    <xf numFmtId="0" fontId="73" fillId="19" borderId="0" xfId="48" applyFont="1" applyBorder="1" applyAlignment="1">
      <alignment horizontal="center" vertical="center"/>
    </xf>
    <xf numFmtId="0" fontId="38" fillId="24" borderId="71" xfId="0" applyFont="1" applyFill="1" applyBorder="1" applyAlignment="1">
      <alignment horizontal="center" vertical="center" wrapText="1"/>
    </xf>
    <xf numFmtId="0" fontId="38" fillId="15" borderId="74" xfId="0" applyFont="1" applyFill="1" applyBorder="1" applyAlignment="1" applyProtection="1">
      <alignment horizontal="center" vertical="center" wrapText="1"/>
      <protection locked="0"/>
    </xf>
    <xf numFmtId="0" fontId="38" fillId="24" borderId="74" xfId="0" applyFont="1" applyFill="1" applyBorder="1" applyAlignment="1">
      <alignment horizontal="center" vertical="center" wrapText="1"/>
    </xf>
    <xf numFmtId="0" fontId="38" fillId="15" borderId="74" xfId="0" applyFont="1" applyFill="1" applyBorder="1" applyAlignment="1">
      <alignment horizontal="center" vertical="center" wrapText="1"/>
    </xf>
    <xf numFmtId="0" fontId="38" fillId="0" borderId="113" xfId="0" applyFont="1" applyBorder="1" applyAlignment="1">
      <alignment horizontal="center" vertical="center" wrapText="1"/>
    </xf>
    <xf numFmtId="0" fontId="46" fillId="5" borderId="0" xfId="37" applyFont="1" applyFill="1" applyBorder="1" applyAlignment="1">
      <alignment vertical="center" wrapText="1"/>
    </xf>
    <xf numFmtId="0" fontId="126" fillId="13" borderId="0" xfId="0" applyFont="1" applyFill="1" applyAlignment="1">
      <alignment horizontal="center" vertical="center"/>
    </xf>
    <xf numFmtId="0" fontId="34" fillId="0" borderId="0" xfId="0" applyFont="1" applyAlignment="1">
      <alignment vertical="center" wrapText="1"/>
    </xf>
    <xf numFmtId="0" fontId="38" fillId="15" borderId="83" xfId="0" applyFont="1" applyFill="1" applyBorder="1" applyAlignment="1" applyProtection="1">
      <alignment horizontal="center" vertical="center" wrapText="1"/>
      <protection locked="0"/>
    </xf>
    <xf numFmtId="165" fontId="38" fillId="16" borderId="114" xfId="0" applyNumberFormat="1" applyFont="1" applyFill="1" applyBorder="1" applyAlignment="1">
      <alignment horizontal="center" vertical="center" wrapText="1"/>
    </xf>
    <xf numFmtId="0" fontId="33" fillId="0" borderId="37" xfId="0" applyFont="1" applyBorder="1" applyAlignment="1" applyProtection="1">
      <alignment vertical="center" wrapText="1"/>
      <protection locked="0"/>
    </xf>
    <xf numFmtId="0" fontId="38" fillId="15" borderId="19" xfId="0" applyFont="1" applyFill="1" applyBorder="1" applyAlignment="1" applyProtection="1">
      <alignment horizontal="center" vertical="center" wrapText="1"/>
      <protection locked="0"/>
    </xf>
    <xf numFmtId="165" fontId="38" fillId="16" borderId="115" xfId="0" applyNumberFormat="1" applyFont="1" applyFill="1" applyBorder="1" applyAlignment="1">
      <alignment horizontal="center" vertical="center" wrapText="1"/>
    </xf>
    <xf numFmtId="0" fontId="33" fillId="0" borderId="41" xfId="0" applyFont="1" applyBorder="1" applyAlignment="1" applyProtection="1">
      <alignment vertical="center" wrapText="1"/>
      <protection locked="0"/>
    </xf>
    <xf numFmtId="0" fontId="38" fillId="0" borderId="78" xfId="0" applyFont="1" applyBorder="1" applyAlignment="1">
      <alignment horizontal="center" vertical="center" wrapText="1"/>
    </xf>
    <xf numFmtId="0" fontId="38" fillId="15" borderId="113" xfId="0" applyFont="1" applyFill="1" applyBorder="1" applyAlignment="1" applyProtection="1">
      <alignment horizontal="center" vertical="center" wrapText="1"/>
      <protection locked="0"/>
    </xf>
    <xf numFmtId="165" fontId="38" fillId="16" borderId="116" xfId="0" applyNumberFormat="1" applyFont="1" applyFill="1" applyBorder="1" applyAlignment="1">
      <alignment horizontal="center" vertical="center" wrapText="1"/>
    </xf>
    <xf numFmtId="0" fontId="33" fillId="0" borderId="38" xfId="0" applyFont="1" applyBorder="1" applyAlignment="1" applyProtection="1">
      <alignment vertical="center" wrapText="1"/>
      <protection locked="0"/>
    </xf>
    <xf numFmtId="0" fontId="123" fillId="0" borderId="0" xfId="15" applyFont="1" applyAlignment="1">
      <alignment vertical="center"/>
    </xf>
    <xf numFmtId="0" fontId="47" fillId="0" borderId="0" xfId="0" applyFont="1" applyAlignment="1">
      <alignment vertical="center"/>
    </xf>
    <xf numFmtId="0" fontId="45" fillId="0" borderId="85" xfId="0" applyFont="1" applyBorder="1" applyAlignment="1">
      <alignment horizontal="left" vertical="center" wrapText="1"/>
    </xf>
    <xf numFmtId="0" fontId="45" fillId="0" borderId="63" xfId="0" applyFont="1" applyBorder="1" applyAlignment="1">
      <alignment horizontal="center" vertical="center" wrapText="1"/>
    </xf>
    <xf numFmtId="0" fontId="45" fillId="15" borderId="71" xfId="0" applyFont="1" applyFill="1" applyBorder="1" applyAlignment="1" applyProtection="1">
      <alignment horizontal="center" vertical="center" wrapText="1"/>
      <protection locked="0"/>
    </xf>
    <xf numFmtId="0" fontId="65" fillId="0" borderId="72" xfId="30" applyFont="1" applyBorder="1" applyAlignment="1">
      <alignment horizontal="center" vertical="center" wrapText="1"/>
    </xf>
    <xf numFmtId="0" fontId="45" fillId="24" borderId="71" xfId="0" applyFont="1" applyFill="1" applyBorder="1" applyAlignment="1">
      <alignment horizontal="center" vertical="center" wrapText="1"/>
    </xf>
    <xf numFmtId="0" fontId="45" fillId="0" borderId="73" xfId="0" applyFont="1" applyBorder="1" applyAlignment="1">
      <alignment horizontal="left" vertical="center" wrapText="1"/>
    </xf>
    <xf numFmtId="0" fontId="45" fillId="15" borderId="74" xfId="0" applyFont="1" applyFill="1" applyBorder="1" applyAlignment="1" applyProtection="1">
      <alignment horizontal="center" vertical="center" wrapText="1"/>
      <protection locked="0"/>
    </xf>
    <xf numFmtId="0" fontId="65" fillId="0" borderId="75" xfId="30" applyFont="1" applyBorder="1" applyAlignment="1">
      <alignment horizontal="center" vertical="center" wrapText="1"/>
    </xf>
    <xf numFmtId="0" fontId="45" fillId="24" borderId="74" xfId="0" applyFont="1" applyFill="1" applyBorder="1" applyAlignment="1">
      <alignment horizontal="center" vertical="center" wrapText="1"/>
    </xf>
    <xf numFmtId="0" fontId="45" fillId="15" borderId="74" xfId="0" applyFont="1" applyFill="1" applyBorder="1" applyAlignment="1">
      <alignment horizontal="center" vertical="center" wrapText="1"/>
    </xf>
    <xf numFmtId="0" fontId="45" fillId="0" borderId="86" xfId="0" applyFont="1" applyBorder="1" applyAlignment="1">
      <alignment horizontal="left" vertical="center" wrapText="1"/>
    </xf>
    <xf numFmtId="0" fontId="45" fillId="0" borderId="67" xfId="0" applyFont="1" applyBorder="1" applyAlignment="1">
      <alignment horizontal="center" vertical="center" wrapText="1"/>
    </xf>
    <xf numFmtId="0" fontId="45" fillId="15" borderId="79" xfId="0" applyFont="1" applyFill="1" applyBorder="1" applyAlignment="1" applyProtection="1">
      <alignment horizontal="center" vertical="center" wrapText="1"/>
      <protection locked="0"/>
    </xf>
    <xf numFmtId="0" fontId="65" fillId="0" borderId="80" xfId="30" applyFont="1" applyBorder="1" applyAlignment="1">
      <alignment horizontal="center" vertical="center" wrapText="1"/>
    </xf>
    <xf numFmtId="0" fontId="30" fillId="10" borderId="117" xfId="0" applyFont="1" applyFill="1" applyBorder="1" applyAlignment="1">
      <alignment horizontal="center" vertical="center" wrapText="1"/>
    </xf>
    <xf numFmtId="0" fontId="45" fillId="15" borderId="33" xfId="0" applyFont="1" applyFill="1" applyBorder="1" applyAlignment="1" applyProtection="1">
      <alignment horizontal="center" vertical="center" wrapText="1"/>
      <protection locked="0"/>
    </xf>
    <xf numFmtId="0" fontId="45" fillId="15" borderId="33" xfId="0" applyFont="1" applyFill="1" applyBorder="1" applyAlignment="1">
      <alignment horizontal="center" vertical="center" wrapText="1"/>
    </xf>
    <xf numFmtId="0" fontId="45" fillId="15" borderId="40" xfId="0" applyFont="1" applyFill="1" applyBorder="1" applyAlignment="1" applyProtection="1">
      <alignment horizontal="center" vertical="center" wrapText="1"/>
      <protection locked="0"/>
    </xf>
    <xf numFmtId="0" fontId="45" fillId="15" borderId="40" xfId="0" applyFont="1" applyFill="1" applyBorder="1" applyAlignment="1">
      <alignment horizontal="center" vertical="center" wrapText="1"/>
    </xf>
    <xf numFmtId="0" fontId="45" fillId="15" borderId="35" xfId="0" applyFont="1" applyFill="1" applyBorder="1" applyAlignment="1" applyProtection="1">
      <alignment horizontal="center" vertical="center" wrapText="1"/>
      <protection locked="0"/>
    </xf>
    <xf numFmtId="0" fontId="45" fillId="15" borderId="36" xfId="0" applyFont="1" applyFill="1" applyBorder="1" applyAlignment="1" applyProtection="1">
      <alignment horizontal="center" vertical="center" wrapText="1"/>
      <protection locked="0"/>
    </xf>
    <xf numFmtId="0" fontId="45" fillId="15" borderId="35" xfId="0" applyFont="1" applyFill="1" applyBorder="1" applyAlignment="1">
      <alignment horizontal="center" vertical="center" wrapText="1"/>
    </xf>
    <xf numFmtId="0" fontId="45" fillId="15" borderId="36" xfId="0" applyFont="1" applyFill="1" applyBorder="1" applyAlignment="1">
      <alignment horizontal="center" vertical="center" wrapText="1"/>
    </xf>
    <xf numFmtId="0" fontId="30" fillId="10" borderId="29" xfId="0" applyFont="1" applyFill="1" applyBorder="1" applyAlignment="1">
      <alignment horizontal="left" vertical="center" wrapText="1"/>
    </xf>
    <xf numFmtId="0" fontId="30" fillId="10" borderId="31" xfId="0" applyFont="1" applyFill="1" applyBorder="1" applyAlignment="1">
      <alignment horizontal="left" vertical="center" wrapText="1"/>
    </xf>
    <xf numFmtId="0" fontId="45" fillId="0" borderId="0" xfId="0" applyFont="1" applyAlignment="1">
      <alignment horizontal="center" vertical="center" wrapText="1"/>
    </xf>
    <xf numFmtId="0" fontId="30" fillId="10" borderId="45" xfId="0" applyFont="1" applyFill="1" applyBorder="1" applyAlignment="1">
      <alignment horizontal="left" vertical="center" wrapText="1"/>
    </xf>
    <xf numFmtId="0" fontId="45" fillId="0" borderId="57" xfId="0" applyFont="1" applyBorder="1" applyAlignment="1">
      <alignment horizontal="left" vertical="center" wrapText="1"/>
    </xf>
    <xf numFmtId="0" fontId="45" fillId="24" borderId="40" xfId="0" applyFont="1" applyFill="1" applyBorder="1" applyAlignment="1">
      <alignment horizontal="center" vertical="center" wrapText="1"/>
    </xf>
    <xf numFmtId="0" fontId="90" fillId="0" borderId="0" xfId="0" applyFont="1"/>
    <xf numFmtId="0" fontId="38" fillId="15" borderId="71" xfId="0" applyFont="1" applyFill="1" applyBorder="1" applyAlignment="1">
      <alignment horizontal="center" vertical="center" wrapText="1"/>
    </xf>
    <xf numFmtId="0" fontId="45" fillId="0" borderId="41" xfId="0" applyFont="1" applyBorder="1" applyProtection="1">
      <protection locked="0"/>
    </xf>
    <xf numFmtId="0" fontId="33" fillId="0" borderId="0" xfId="3" applyFont="1" applyAlignment="1">
      <alignment vertical="center" wrapText="1"/>
    </xf>
    <xf numFmtId="0" fontId="33" fillId="0" borderId="0" xfId="2" applyFont="1" applyAlignment="1">
      <alignment horizontal="center" vertical="center"/>
    </xf>
    <xf numFmtId="0" fontId="45" fillId="0" borderId="83" xfId="0" applyFont="1" applyBorder="1" applyAlignment="1">
      <alignment horizontal="center" vertical="center" wrapText="1"/>
    </xf>
    <xf numFmtId="0" fontId="45" fillId="15" borderId="71" xfId="0" applyFont="1" applyFill="1" applyBorder="1" applyAlignment="1">
      <alignment horizontal="center" vertical="center" wrapText="1"/>
    </xf>
    <xf numFmtId="0" fontId="45" fillId="0" borderId="113" xfId="0" applyFont="1" applyBorder="1" applyAlignment="1">
      <alignment horizontal="center" vertical="center" wrapText="1"/>
    </xf>
    <xf numFmtId="0" fontId="45" fillId="15" borderId="79" xfId="0" applyFont="1" applyFill="1" applyBorder="1" applyAlignment="1">
      <alignment horizontal="center" vertical="center" wrapText="1"/>
    </xf>
    <xf numFmtId="0" fontId="127" fillId="0" borderId="0" xfId="0" applyFont="1"/>
    <xf numFmtId="0" fontId="39" fillId="0" borderId="72" xfId="30" applyFont="1" applyFill="1" applyBorder="1" applyAlignment="1">
      <alignment horizontal="center" vertical="center" wrapText="1"/>
    </xf>
    <xf numFmtId="0" fontId="39" fillId="0" borderId="75" xfId="30" applyFont="1" applyFill="1" applyBorder="1" applyAlignment="1">
      <alignment horizontal="center" vertical="center" wrapText="1"/>
    </xf>
    <xf numFmtId="0" fontId="39" fillId="0" borderId="80" xfId="30" applyFont="1" applyFill="1" applyBorder="1" applyAlignment="1">
      <alignment horizontal="center" vertical="center" wrapText="1"/>
    </xf>
    <xf numFmtId="0" fontId="38" fillId="24" borderId="79" xfId="0" applyFont="1" applyFill="1" applyBorder="1" applyAlignment="1">
      <alignment horizontal="center" vertical="center" wrapText="1"/>
    </xf>
    <xf numFmtId="0" fontId="40" fillId="8" borderId="0" xfId="0" applyFont="1" applyFill="1" applyAlignment="1">
      <alignment vertical="center" wrapText="1"/>
    </xf>
    <xf numFmtId="0" fontId="71" fillId="0" borderId="0" xfId="0" applyFont="1" applyAlignment="1">
      <alignment horizontal="center" vertical="center"/>
    </xf>
    <xf numFmtId="0" fontId="38" fillId="10" borderId="15" xfId="0" applyFont="1" applyFill="1" applyBorder="1" applyAlignment="1" applyProtection="1">
      <alignment horizontal="center" vertical="center" wrapText="1"/>
      <protection locked="0"/>
    </xf>
    <xf numFmtId="0" fontId="62" fillId="10" borderId="89" xfId="0" applyFont="1" applyFill="1" applyBorder="1" applyAlignment="1">
      <alignment horizontal="left" vertical="center" wrapText="1"/>
    </xf>
    <xf numFmtId="0" fontId="38" fillId="0" borderId="93" xfId="0" applyFont="1" applyBorder="1" applyAlignment="1">
      <alignment horizontal="left" vertical="center" wrapText="1"/>
    </xf>
    <xf numFmtId="0" fontId="38" fillId="0" borderId="66" xfId="0" applyFont="1" applyBorder="1" applyAlignment="1">
      <alignment horizontal="center" vertical="center" wrapText="1"/>
    </xf>
    <xf numFmtId="0" fontId="38" fillId="15" borderId="66" xfId="0" applyFont="1" applyFill="1" applyBorder="1" applyAlignment="1" applyProtection="1">
      <alignment horizontal="center" vertical="center" wrapText="1"/>
      <protection locked="0"/>
    </xf>
    <xf numFmtId="165" fontId="38" fillId="16" borderId="68" xfId="0" applyNumberFormat="1" applyFont="1" applyFill="1" applyBorder="1" applyAlignment="1">
      <alignment horizontal="center" vertical="center" wrapText="1"/>
    </xf>
    <xf numFmtId="0" fontId="72" fillId="0" borderId="0" xfId="0" applyFont="1"/>
    <xf numFmtId="0" fontId="39" fillId="0" borderId="30" xfId="30" applyFont="1" applyFill="1" applyBorder="1" applyAlignment="1">
      <alignment horizontal="center" vertical="center" wrapText="1"/>
    </xf>
    <xf numFmtId="0" fontId="47" fillId="0" borderId="0" xfId="0" applyFont="1" applyAlignment="1">
      <alignment horizontal="left" vertical="center" wrapText="1"/>
    </xf>
    <xf numFmtId="0" fontId="70" fillId="0" borderId="0" xfId="0" applyFont="1" applyAlignment="1">
      <alignment vertical="center" wrapText="1"/>
    </xf>
    <xf numFmtId="0" fontId="39" fillId="0" borderId="37" xfId="30" applyFont="1" applyFill="1" applyBorder="1" applyAlignment="1">
      <alignment horizontal="center" vertical="center" wrapText="1"/>
    </xf>
    <xf numFmtId="0" fontId="38" fillId="15" borderId="33" xfId="0" applyFont="1" applyFill="1" applyBorder="1" applyAlignment="1">
      <alignment horizontal="center" vertical="center" wrapText="1"/>
    </xf>
    <xf numFmtId="0" fontId="39" fillId="0" borderId="41" xfId="30" applyFont="1" applyFill="1" applyBorder="1" applyAlignment="1">
      <alignment horizontal="center" vertical="center" wrapText="1"/>
    </xf>
    <xf numFmtId="0" fontId="39" fillId="0" borderId="38" xfId="30" applyFont="1" applyFill="1" applyBorder="1" applyAlignment="1">
      <alignment horizontal="center" vertical="center" wrapText="1"/>
    </xf>
    <xf numFmtId="0" fontId="33" fillId="0" borderId="0" xfId="3" applyFont="1" applyAlignment="1">
      <alignment horizontal="center" vertical="center" wrapText="1"/>
    </xf>
    <xf numFmtId="0" fontId="38" fillId="22" borderId="33" xfId="0" applyFont="1" applyFill="1" applyBorder="1" applyAlignment="1">
      <alignment horizontal="center" vertical="center" wrapText="1"/>
    </xf>
    <xf numFmtId="0" fontId="38" fillId="22" borderId="36" xfId="0" applyFont="1" applyFill="1" applyBorder="1" applyAlignment="1">
      <alignment horizontal="center" vertical="center" wrapText="1"/>
    </xf>
    <xf numFmtId="0" fontId="26" fillId="0" borderId="0" xfId="0" applyFont="1" applyAlignment="1">
      <alignment horizontal="center" vertical="center"/>
    </xf>
    <xf numFmtId="0" fontId="126" fillId="0" borderId="0" xfId="0" applyFont="1" applyAlignment="1">
      <alignment horizontal="center" vertical="center"/>
    </xf>
    <xf numFmtId="0" fontId="40" fillId="0" borderId="0" xfId="3" applyFont="1" applyAlignment="1">
      <alignment horizontal="center" vertical="center" wrapText="1"/>
    </xf>
    <xf numFmtId="0" fontId="38" fillId="0" borderId="57" xfId="0" applyFont="1" applyBorder="1" applyAlignment="1">
      <alignment horizontal="left" vertical="center" wrapText="1"/>
    </xf>
    <xf numFmtId="0" fontId="38" fillId="0" borderId="118" xfId="0" applyFont="1" applyBorder="1" applyAlignment="1">
      <alignment horizontal="center" vertical="center" wrapText="1"/>
    </xf>
    <xf numFmtId="0" fontId="38" fillId="15" borderId="36" xfId="0" applyFont="1" applyFill="1" applyBorder="1" applyAlignment="1" applyProtection="1">
      <alignment horizontal="center" vertical="center" wrapText="1"/>
      <protection locked="0"/>
    </xf>
    <xf numFmtId="0" fontId="40" fillId="5" borderId="0" xfId="3" applyFont="1" applyFill="1" applyAlignment="1">
      <alignment vertical="center" wrapText="1"/>
    </xf>
    <xf numFmtId="0" fontId="33" fillId="5" borderId="0" xfId="3" applyFont="1" applyFill="1" applyAlignment="1">
      <alignment horizontal="center" vertical="center"/>
    </xf>
    <xf numFmtId="0" fontId="38" fillId="5" borderId="0" xfId="3" applyFont="1" applyFill="1" applyAlignment="1">
      <alignment vertical="center" wrapText="1"/>
    </xf>
    <xf numFmtId="0" fontId="65" fillId="19" borderId="0" xfId="48" applyFont="1" applyBorder="1" applyAlignment="1">
      <alignment horizontal="center" vertical="center"/>
    </xf>
    <xf numFmtId="0" fontId="38" fillId="15" borderId="36" xfId="0" applyFont="1" applyFill="1" applyBorder="1" applyAlignment="1">
      <alignment horizontal="center" vertical="center" wrapText="1"/>
    </xf>
    <xf numFmtId="9" fontId="33" fillId="0" borderId="0" xfId="3" applyNumberFormat="1" applyFont="1" applyAlignment="1">
      <alignment horizontal="center" vertical="center" wrapText="1"/>
    </xf>
    <xf numFmtId="0" fontId="28" fillId="0" borderId="0" xfId="29" applyFont="1" applyFill="1" applyBorder="1" applyAlignment="1">
      <alignment vertical="center" wrapText="1"/>
    </xf>
    <xf numFmtId="0" fontId="51" fillId="0" borderId="0" xfId="0" applyFont="1" applyAlignment="1">
      <alignment horizontal="left" vertical="center"/>
    </xf>
    <xf numFmtId="0" fontId="51" fillId="0" borderId="0" xfId="0" applyFont="1" applyAlignment="1">
      <alignment horizontal="left" vertical="center" textRotation="90"/>
    </xf>
    <xf numFmtId="0" fontId="30" fillId="10" borderId="86"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6" xfId="0" applyFont="1" applyFill="1" applyBorder="1" applyAlignment="1">
      <alignment horizontal="center" vertical="center" textRotation="90" wrapText="1"/>
    </xf>
    <xf numFmtId="0" fontId="34" fillId="0" borderId="0" xfId="0" applyFont="1" applyAlignment="1">
      <alignment vertical="center" textRotation="90"/>
    </xf>
    <xf numFmtId="0" fontId="34" fillId="0" borderId="0" xfId="15" applyFont="1" applyAlignment="1">
      <alignment horizontal="center" vertical="center" wrapText="1"/>
    </xf>
    <xf numFmtId="0" fontId="34" fillId="0" borderId="0" xfId="15" applyFont="1" applyAlignment="1">
      <alignment horizontal="center" vertical="center" textRotation="90" wrapText="1"/>
    </xf>
    <xf numFmtId="0" fontId="34" fillId="0" borderId="0" xfId="15" applyFont="1" applyAlignment="1">
      <alignment horizontal="center" vertical="center"/>
    </xf>
    <xf numFmtId="0" fontId="38" fillId="15" borderId="31" xfId="0" applyFont="1" applyFill="1" applyBorder="1" applyAlignment="1" applyProtection="1">
      <alignment horizontal="center" vertical="center" wrapText="1"/>
      <protection locked="0"/>
    </xf>
    <xf numFmtId="0" fontId="38" fillId="15" borderId="31" xfId="0" applyFont="1" applyFill="1" applyBorder="1" applyAlignment="1">
      <alignment horizontal="center" vertical="center" wrapText="1"/>
    </xf>
    <xf numFmtId="0" fontId="38" fillId="15" borderId="39" xfId="0" applyFont="1" applyFill="1" applyBorder="1" applyAlignment="1" applyProtection="1">
      <alignment horizontal="center" vertical="center" wrapText="1"/>
      <protection locked="0"/>
    </xf>
    <xf numFmtId="0" fontId="38" fillId="15" borderId="39" xfId="0" applyFont="1" applyFill="1" applyBorder="1" applyAlignment="1">
      <alignment horizontal="center" vertical="center" wrapText="1"/>
    </xf>
    <xf numFmtId="165" fontId="38" fillId="16" borderId="34" xfId="0" applyNumberFormat="1" applyFont="1" applyFill="1" applyBorder="1" applyAlignment="1">
      <alignment horizontal="center" vertical="center" wrapText="1"/>
    </xf>
    <xf numFmtId="0" fontId="38" fillId="16" borderId="34" xfId="0" applyFont="1" applyFill="1" applyBorder="1" applyAlignment="1">
      <alignment horizontal="center" vertical="center" wrapText="1"/>
    </xf>
    <xf numFmtId="0" fontId="45" fillId="0" borderId="0" xfId="0" applyFont="1" applyAlignment="1">
      <alignment horizontal="left" vertical="center" wrapText="1"/>
    </xf>
    <xf numFmtId="0" fontId="46" fillId="0" borderId="0" xfId="0" applyFont="1" applyAlignment="1">
      <alignment vertical="center"/>
    </xf>
    <xf numFmtId="0" fontId="38" fillId="0" borderId="37"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3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41" xfId="0" applyFont="1" applyBorder="1" applyAlignment="1">
      <alignment horizontal="center" vertical="center" wrapText="1"/>
    </xf>
    <xf numFmtId="0" fontId="47" fillId="0" borderId="0" xfId="0" applyFont="1" applyAlignment="1">
      <alignment horizontal="center" vertical="center" wrapText="1"/>
    </xf>
    <xf numFmtId="0" fontId="30" fillId="10" borderId="30" xfId="30" applyFont="1" applyFill="1" applyBorder="1" applyAlignment="1">
      <alignment horizontal="center" vertical="center" wrapText="1"/>
    </xf>
    <xf numFmtId="0" fontId="30" fillId="0" borderId="0" xfId="30" applyFont="1" applyFill="1" applyBorder="1" applyAlignment="1">
      <alignment vertical="center" wrapText="1"/>
    </xf>
    <xf numFmtId="1" fontId="38" fillId="22" borderId="32" xfId="0" applyNumberFormat="1" applyFont="1" applyFill="1" applyBorder="1" applyAlignment="1">
      <alignment horizontal="center" vertical="center" wrapText="1"/>
    </xf>
    <xf numFmtId="165" fontId="31" fillId="15" borderId="35" xfId="0" applyNumberFormat="1" applyFont="1" applyFill="1" applyBorder="1" applyAlignment="1">
      <alignment horizontal="center" vertical="center" wrapText="1"/>
    </xf>
    <xf numFmtId="165" fontId="38" fillId="15" borderId="35" xfId="0" applyNumberFormat="1" applyFont="1" applyFill="1" applyBorder="1" applyAlignment="1">
      <alignment horizontal="center" vertical="center" wrapText="1"/>
    </xf>
    <xf numFmtId="0" fontId="31" fillId="10" borderId="32" xfId="0" applyFont="1" applyFill="1" applyBorder="1" applyAlignment="1">
      <alignment horizontal="center" vertical="center" wrapText="1"/>
    </xf>
    <xf numFmtId="165" fontId="38" fillId="16" borderId="33" xfId="0" applyNumberFormat="1" applyFont="1" applyFill="1" applyBorder="1" applyAlignment="1">
      <alignment horizontal="center" vertical="center"/>
    </xf>
    <xf numFmtId="0" fontId="38" fillId="7" borderId="32" xfId="0" applyFont="1" applyFill="1" applyBorder="1" applyAlignment="1">
      <alignment horizontal="center" vertical="center" wrapText="1"/>
    </xf>
    <xf numFmtId="165" fontId="38" fillId="16" borderId="40" xfId="0" applyNumberFormat="1" applyFont="1" applyFill="1" applyBorder="1" applyAlignment="1">
      <alignment horizontal="center" vertical="center"/>
    </xf>
    <xf numFmtId="0" fontId="38" fillId="7" borderId="29" xfId="0" applyFont="1" applyFill="1" applyBorder="1" applyAlignment="1">
      <alignment horizontal="center" vertical="center" wrapText="1"/>
    </xf>
    <xf numFmtId="165" fontId="38" fillId="16" borderId="36" xfId="0" applyNumberFormat="1" applyFont="1" applyFill="1" applyBorder="1" applyAlignment="1">
      <alignment horizontal="center" vertical="center"/>
    </xf>
    <xf numFmtId="0" fontId="38" fillId="0" borderId="0" xfId="0" applyFont="1" applyAlignment="1">
      <alignment horizontal="center" vertical="center"/>
    </xf>
    <xf numFmtId="1" fontId="38" fillId="22" borderId="29" xfId="0" applyNumberFormat="1" applyFont="1" applyFill="1" applyBorder="1" applyAlignment="1">
      <alignment horizontal="center" vertical="center" wrapText="1"/>
    </xf>
    <xf numFmtId="0" fontId="31" fillId="15" borderId="49" xfId="0" applyFont="1" applyFill="1" applyBorder="1" applyAlignment="1" applyProtection="1">
      <alignment horizontal="center" vertical="center" wrapText="1"/>
      <protection locked="0"/>
    </xf>
    <xf numFmtId="0" fontId="38" fillId="7" borderId="49" xfId="0" applyFont="1" applyFill="1" applyBorder="1" applyAlignment="1">
      <alignment horizontal="center" vertical="center" wrapText="1"/>
    </xf>
    <xf numFmtId="0" fontId="38" fillId="7" borderId="49" xfId="0" applyFont="1" applyFill="1" applyBorder="1" applyAlignment="1">
      <alignment vertical="center" wrapText="1"/>
    </xf>
    <xf numFmtId="0" fontId="38" fillId="15" borderId="46" xfId="0" applyFont="1" applyFill="1" applyBorder="1" applyAlignment="1" applyProtection="1">
      <alignment horizontal="center" vertical="center" wrapText="1"/>
      <protection locked="0"/>
    </xf>
    <xf numFmtId="0" fontId="38" fillId="7" borderId="90" xfId="0" applyFont="1" applyFill="1" applyBorder="1" applyAlignment="1">
      <alignment horizontal="center" vertical="center" wrapText="1"/>
    </xf>
    <xf numFmtId="0" fontId="38" fillId="7" borderId="90" xfId="0" applyFont="1" applyFill="1" applyBorder="1" applyAlignment="1">
      <alignment vertical="center" wrapText="1"/>
    </xf>
    <xf numFmtId="165" fontId="38" fillId="15" borderId="91" xfId="0" applyNumberFormat="1" applyFont="1" applyFill="1" applyBorder="1" applyAlignment="1">
      <alignment horizontal="center" vertical="center" wrapText="1"/>
    </xf>
    <xf numFmtId="0" fontId="30" fillId="10" borderId="123" xfId="0" applyFont="1" applyFill="1" applyBorder="1" applyAlignment="1">
      <alignment horizontal="center" vertical="center" wrapText="1"/>
    </xf>
    <xf numFmtId="0" fontId="46" fillId="0" borderId="0" xfId="0" applyFont="1" applyAlignment="1">
      <alignment vertical="center" wrapText="1"/>
    </xf>
    <xf numFmtId="0" fontId="108" fillId="0" borderId="31" xfId="0" applyFont="1" applyBorder="1" applyAlignment="1">
      <alignment horizontal="left" vertical="center" wrapText="1"/>
    </xf>
    <xf numFmtId="6" fontId="108" fillId="0" borderId="32" xfId="0" applyNumberFormat="1" applyFont="1" applyBorder="1" applyAlignment="1">
      <alignment horizontal="center" vertical="center" wrapText="1"/>
    </xf>
    <xf numFmtId="0" fontId="108" fillId="0" borderId="32" xfId="0" applyFont="1" applyBorder="1" applyAlignment="1">
      <alignment horizontal="center" vertical="center" wrapText="1"/>
    </xf>
    <xf numFmtId="165" fontId="108" fillId="15" borderId="32" xfId="0" applyNumberFormat="1" applyFont="1" applyFill="1" applyBorder="1" applyAlignment="1" applyProtection="1">
      <alignment horizontal="center" vertical="center" wrapText="1"/>
      <protection locked="0"/>
    </xf>
    <xf numFmtId="165" fontId="108" fillId="16" borderId="33" xfId="0" applyNumberFormat="1" applyFont="1" applyFill="1" applyBorder="1" applyAlignment="1">
      <alignment horizontal="center" vertical="center" wrapText="1"/>
    </xf>
    <xf numFmtId="0" fontId="108" fillId="0" borderId="0" xfId="0" applyFont="1" applyAlignment="1">
      <alignment horizontal="center" vertical="center" wrapText="1"/>
    </xf>
    <xf numFmtId="0" fontId="113" fillId="0" borderId="72" xfId="0" applyFont="1" applyBorder="1" applyAlignment="1">
      <alignment horizontal="center" vertical="center" wrapText="1"/>
    </xf>
    <xf numFmtId="0" fontId="108" fillId="0" borderId="39" xfId="0" applyFont="1" applyBorder="1" applyAlignment="1">
      <alignment horizontal="left" vertical="center" wrapText="1"/>
    </xf>
    <xf numFmtId="0" fontId="108" fillId="0" borderId="29" xfId="0" applyFont="1" applyBorder="1" applyAlignment="1">
      <alignment horizontal="center" vertical="center" wrapText="1"/>
    </xf>
    <xf numFmtId="165" fontId="108" fillId="15" borderId="29" xfId="0" applyNumberFormat="1" applyFont="1" applyFill="1" applyBorder="1" applyAlignment="1" applyProtection="1">
      <alignment horizontal="center" vertical="center" wrapText="1"/>
      <protection locked="0"/>
    </xf>
    <xf numFmtId="165" fontId="108" fillId="16" borderId="40" xfId="0" applyNumberFormat="1" applyFont="1" applyFill="1" applyBorder="1" applyAlignment="1">
      <alignment horizontal="center" vertical="center" wrapText="1"/>
    </xf>
    <xf numFmtId="0" fontId="113" fillId="0" borderId="75" xfId="0" applyFont="1" applyBorder="1" applyAlignment="1">
      <alignment horizontal="center" vertical="center" wrapText="1"/>
    </xf>
    <xf numFmtId="0" fontId="108" fillId="0" borderId="29" xfId="0" applyFont="1" applyBorder="1" applyAlignment="1">
      <alignment horizontal="center" vertical="center"/>
    </xf>
    <xf numFmtId="0" fontId="113" fillId="0" borderId="75" xfId="0" applyFont="1" applyBorder="1" applyAlignment="1">
      <alignment horizontal="center" vertical="center"/>
    </xf>
    <xf numFmtId="0" fontId="108" fillId="0" borderId="34" xfId="0" applyFont="1" applyBorder="1" applyAlignment="1">
      <alignment horizontal="left" vertical="center" wrapText="1"/>
    </xf>
    <xf numFmtId="0" fontId="108" fillId="0" borderId="35" xfId="0" applyFont="1" applyBorder="1" applyAlignment="1">
      <alignment horizontal="center" vertical="center"/>
    </xf>
    <xf numFmtId="165" fontId="108" fillId="16" borderId="35" xfId="0" applyNumberFormat="1" applyFont="1" applyFill="1" applyBorder="1" applyAlignment="1">
      <alignment horizontal="center" vertical="center"/>
    </xf>
    <xf numFmtId="165" fontId="108" fillId="16" borderId="35" xfId="0" applyNumberFormat="1" applyFont="1" applyFill="1" applyBorder="1" applyAlignment="1">
      <alignment horizontal="center" vertical="center" wrapText="1"/>
    </xf>
    <xf numFmtId="165" fontId="108" fillId="16" borderId="36" xfId="0" applyNumberFormat="1" applyFont="1" applyFill="1" applyBorder="1" applyAlignment="1">
      <alignment horizontal="center" vertical="center" wrapText="1"/>
    </xf>
    <xf numFmtId="0" fontId="113" fillId="0" borderId="80" xfId="0" applyFont="1" applyBorder="1" applyAlignment="1">
      <alignment horizontal="center" vertical="center"/>
    </xf>
    <xf numFmtId="165" fontId="38" fillId="0" borderId="0" xfId="0" applyNumberFormat="1" applyFont="1" applyAlignment="1">
      <alignment horizontal="center" vertical="center" wrapText="1"/>
    </xf>
    <xf numFmtId="0" fontId="113" fillId="0" borderId="0" xfId="0" applyFont="1" applyAlignment="1">
      <alignment horizontal="center" vertical="center" wrapText="1"/>
    </xf>
    <xf numFmtId="165" fontId="32" fillId="0" borderId="0" xfId="0" applyNumberFormat="1" applyFont="1" applyAlignment="1">
      <alignment horizontal="center" vertical="center" wrapText="1"/>
    </xf>
    <xf numFmtId="0" fontId="108" fillId="22" borderId="29" xfId="0" applyFont="1" applyFill="1" applyBorder="1" applyAlignment="1">
      <alignment horizontal="center" vertical="center" wrapText="1"/>
    </xf>
    <xf numFmtId="165" fontId="108" fillId="16" borderId="29" xfId="0" applyNumberFormat="1" applyFont="1" applyFill="1" applyBorder="1" applyAlignment="1">
      <alignment horizontal="center" vertical="center"/>
    </xf>
    <xf numFmtId="165" fontId="108" fillId="16" borderId="29" xfId="0" applyNumberFormat="1" applyFont="1" applyFill="1" applyBorder="1" applyAlignment="1">
      <alignment horizontal="center" vertical="center" wrapText="1"/>
    </xf>
    <xf numFmtId="0" fontId="108" fillId="0" borderId="35" xfId="0" applyFont="1" applyBorder="1" applyAlignment="1">
      <alignment horizontal="center" vertical="center" wrapText="1"/>
    </xf>
    <xf numFmtId="0" fontId="113" fillId="0" borderId="80" xfId="0" applyFont="1" applyBorder="1" applyAlignment="1">
      <alignment horizontal="center" vertical="center" wrapText="1"/>
    </xf>
    <xf numFmtId="165" fontId="32" fillId="0" borderId="0" xfId="0" applyNumberFormat="1" applyFont="1" applyAlignment="1">
      <alignment vertical="center"/>
    </xf>
    <xf numFmtId="0" fontId="108" fillId="0" borderId="45" xfId="0" applyFont="1" applyBorder="1" applyAlignment="1">
      <alignment vertical="center" wrapText="1"/>
    </xf>
    <xf numFmtId="0" fontId="108" fillId="0" borderId="49" xfId="0" applyFont="1" applyBorder="1" applyAlignment="1">
      <alignment horizontal="center" vertical="center" wrapText="1"/>
    </xf>
    <xf numFmtId="165" fontId="108" fillId="16" borderId="46" xfId="0" applyNumberFormat="1" applyFont="1" applyFill="1" applyBorder="1" applyAlignment="1">
      <alignment horizontal="center" vertical="center" wrapText="1"/>
    </xf>
    <xf numFmtId="0" fontId="113" fillId="0" borderId="30" xfId="0" applyFont="1" applyBorder="1" applyAlignment="1">
      <alignment horizontal="center" vertical="center" wrapText="1"/>
    </xf>
    <xf numFmtId="0" fontId="26" fillId="0" borderId="0" xfId="0" applyFont="1" applyAlignment="1">
      <alignment vertical="center" wrapText="1"/>
    </xf>
    <xf numFmtId="165" fontId="38" fillId="15" borderId="49" xfId="0" applyNumberFormat="1" applyFont="1" applyFill="1" applyBorder="1" applyAlignment="1" applyProtection="1">
      <alignment horizontal="center" vertical="center" wrapText="1"/>
      <protection locked="0"/>
    </xf>
    <xf numFmtId="165" fontId="38" fillId="15" borderId="32" xfId="0" applyNumberFormat="1" applyFont="1" applyFill="1" applyBorder="1" applyAlignment="1" applyProtection="1">
      <alignment horizontal="center" vertical="center" wrapText="1"/>
      <protection locked="0"/>
    </xf>
    <xf numFmtId="165" fontId="38" fillId="15" borderId="29" xfId="0" applyNumberFormat="1" applyFont="1" applyFill="1" applyBorder="1" applyAlignment="1" applyProtection="1">
      <alignment horizontal="center" vertical="center" wrapText="1"/>
      <protection locked="0"/>
    </xf>
    <xf numFmtId="0" fontId="92" fillId="0" borderId="0" xfId="0" applyFont="1" applyAlignment="1">
      <alignment horizontal="left" vertical="center"/>
    </xf>
    <xf numFmtId="0" fontId="91" fillId="0" borderId="0" xfId="0" applyFont="1" applyAlignment="1">
      <alignment vertical="center" wrapText="1"/>
    </xf>
    <xf numFmtId="0" fontId="38" fillId="0" borderId="54" xfId="0" applyFont="1" applyBorder="1" applyAlignment="1">
      <alignment horizontal="center" vertical="center" wrapText="1"/>
    </xf>
    <xf numFmtId="0" fontId="108" fillId="15" borderId="32" xfId="0" applyFont="1" applyFill="1" applyBorder="1" applyAlignment="1" applyProtection="1">
      <alignment horizontal="center" vertical="center" wrapText="1"/>
      <protection locked="0"/>
    </xf>
    <xf numFmtId="0" fontId="108" fillId="15" borderId="32" xfId="0" applyFont="1" applyFill="1" applyBorder="1" applyAlignment="1">
      <alignment horizontal="center" vertical="center" wrapText="1"/>
    </xf>
    <xf numFmtId="0" fontId="108" fillId="15" borderId="29" xfId="0" applyFont="1" applyFill="1" applyBorder="1" applyAlignment="1" applyProtection="1">
      <alignment horizontal="center" vertical="center" wrapText="1"/>
      <protection locked="0"/>
    </xf>
    <xf numFmtId="0" fontId="108" fillId="15" borderId="29" xfId="0" applyFont="1" applyFill="1" applyBorder="1" applyAlignment="1">
      <alignment horizontal="center" vertical="center" wrapText="1"/>
    </xf>
    <xf numFmtId="0" fontId="108" fillId="10" borderId="29" xfId="0" applyFont="1" applyFill="1" applyBorder="1" applyAlignment="1">
      <alignment horizontal="center" vertical="center" wrapText="1"/>
    </xf>
    <xf numFmtId="0" fontId="108" fillId="24" borderId="29" xfId="0" applyFont="1" applyFill="1" applyBorder="1" applyAlignment="1">
      <alignment horizontal="center" vertical="center" wrapText="1"/>
    </xf>
    <xf numFmtId="0" fontId="108" fillId="24" borderId="32" xfId="0" applyFont="1" applyFill="1" applyBorder="1" applyAlignment="1">
      <alignment horizontal="center" vertical="center" wrapText="1"/>
    </xf>
    <xf numFmtId="0" fontId="108" fillId="24" borderId="33" xfId="0" applyFont="1" applyFill="1" applyBorder="1" applyAlignment="1">
      <alignment horizontal="center" vertical="center" wrapText="1"/>
    </xf>
    <xf numFmtId="0" fontId="108" fillId="24" borderId="40" xfId="0" applyFont="1" applyFill="1" applyBorder="1" applyAlignment="1">
      <alignment horizontal="center" vertical="center" wrapText="1"/>
    </xf>
    <xf numFmtId="0" fontId="108" fillId="15" borderId="35" xfId="0" applyFont="1" applyFill="1" applyBorder="1" applyAlignment="1" applyProtection="1">
      <alignment horizontal="center" vertical="center" wrapText="1"/>
      <protection locked="0"/>
    </xf>
    <xf numFmtId="0" fontId="108" fillId="24" borderId="35" xfId="0" applyFont="1" applyFill="1" applyBorder="1" applyAlignment="1">
      <alignment horizontal="center" vertical="center" wrapText="1"/>
    </xf>
    <xf numFmtId="0" fontId="108" fillId="24" borderId="36" xfId="0" applyFont="1" applyFill="1" applyBorder="1" applyAlignment="1">
      <alignment horizontal="center" vertical="center" wrapText="1"/>
    </xf>
    <xf numFmtId="0" fontId="108" fillId="0" borderId="34" xfId="0" applyFont="1" applyBorder="1" applyAlignment="1">
      <alignment vertical="center" wrapText="1"/>
    </xf>
    <xf numFmtId="0" fontId="108" fillId="0" borderId="0" xfId="0" applyFont="1" applyAlignment="1">
      <alignment horizontal="center" vertical="center"/>
    </xf>
    <xf numFmtId="0" fontId="108" fillId="0" borderId="0" xfId="0" applyFont="1" applyAlignment="1">
      <alignment vertical="center" wrapText="1"/>
    </xf>
    <xf numFmtId="165" fontId="108" fillId="16" borderId="49" xfId="0" applyNumberFormat="1" applyFont="1" applyFill="1" applyBorder="1" applyAlignment="1">
      <alignment horizontal="center" vertical="center"/>
    </xf>
    <xf numFmtId="165" fontId="108" fillId="16" borderId="46" xfId="0" applyNumberFormat="1" applyFont="1" applyFill="1" applyBorder="1" applyAlignment="1">
      <alignment horizontal="center" vertical="center"/>
    </xf>
    <xf numFmtId="0" fontId="108" fillId="24" borderId="49" xfId="0" applyFont="1" applyFill="1" applyBorder="1" applyAlignment="1">
      <alignment horizontal="center" vertical="center"/>
    </xf>
    <xf numFmtId="0" fontId="108" fillId="24" borderId="46" xfId="0" applyFont="1" applyFill="1" applyBorder="1" applyAlignment="1">
      <alignment horizontal="center" vertical="center"/>
    </xf>
    <xf numFmtId="0" fontId="109" fillId="0" borderId="0" xfId="0" applyFont="1" applyAlignment="1">
      <alignment vertical="center" wrapText="1"/>
    </xf>
    <xf numFmtId="165" fontId="108" fillId="15" borderId="32" xfId="0" applyNumberFormat="1" applyFont="1" applyFill="1" applyBorder="1" applyAlignment="1">
      <alignment horizontal="center" vertical="center" wrapText="1"/>
    </xf>
    <xf numFmtId="0" fontId="108" fillId="16" borderId="33" xfId="0" applyFont="1" applyFill="1" applyBorder="1" applyAlignment="1">
      <alignment horizontal="center" vertical="center" wrapText="1"/>
    </xf>
    <xf numFmtId="0" fontId="108" fillId="0" borderId="0" xfId="0" applyFont="1" applyAlignment="1">
      <alignment horizontal="left" vertical="center" wrapText="1"/>
    </xf>
    <xf numFmtId="0" fontId="108" fillId="0" borderId="45" xfId="0" applyFont="1" applyBorder="1" applyAlignment="1">
      <alignment horizontal="left" vertical="center" wrapText="1"/>
    </xf>
    <xf numFmtId="165" fontId="108" fillId="16" borderId="49" xfId="0" applyNumberFormat="1" applyFont="1" applyFill="1" applyBorder="1" applyAlignment="1">
      <alignment horizontal="center" vertical="center" wrapText="1"/>
    </xf>
    <xf numFmtId="0" fontId="108" fillId="10" borderId="30" xfId="0" applyFont="1" applyFill="1" applyBorder="1" applyAlignment="1">
      <alignment horizontal="left" vertical="center" wrapText="1"/>
    </xf>
    <xf numFmtId="0" fontId="108" fillId="15" borderId="49" xfId="0" applyFont="1" applyFill="1" applyBorder="1" applyAlignment="1" applyProtection="1">
      <alignment horizontal="center" vertical="center"/>
      <protection locked="0"/>
    </xf>
    <xf numFmtId="165" fontId="108" fillId="15" borderId="49" xfId="0" applyNumberFormat="1" applyFont="1" applyFill="1" applyBorder="1" applyAlignment="1">
      <alignment horizontal="center" vertical="center"/>
    </xf>
    <xf numFmtId="0" fontId="108" fillId="15" borderId="49" xfId="0" applyFont="1" applyFill="1" applyBorder="1" applyAlignment="1">
      <alignment horizontal="center" vertical="center"/>
    </xf>
    <xf numFmtId="0" fontId="108" fillId="16" borderId="46" xfId="0" applyFont="1" applyFill="1" applyBorder="1" applyAlignment="1">
      <alignment horizontal="center" vertical="center"/>
    </xf>
    <xf numFmtId="165" fontId="108" fillId="15" borderId="33" xfId="0" applyNumberFormat="1" applyFont="1" applyFill="1" applyBorder="1" applyAlignment="1">
      <alignment horizontal="center" vertical="center"/>
    </xf>
    <xf numFmtId="0" fontId="108" fillId="15" borderId="40" xfId="0" applyFont="1" applyFill="1" applyBorder="1" applyAlignment="1">
      <alignment horizontal="center" vertical="center"/>
    </xf>
    <xf numFmtId="165" fontId="108" fillId="16" borderId="36" xfId="0" applyNumberFormat="1" applyFont="1" applyFill="1" applyBorder="1" applyAlignment="1">
      <alignment horizontal="center" vertical="center"/>
    </xf>
    <xf numFmtId="0" fontId="108" fillId="16" borderId="36" xfId="0" applyFont="1" applyFill="1" applyBorder="1" applyAlignment="1">
      <alignment horizontal="center" vertical="center"/>
    </xf>
    <xf numFmtId="0" fontId="91" fillId="10" borderId="49" xfId="0" applyFont="1" applyFill="1" applyBorder="1" applyAlignment="1">
      <alignment horizontal="center" vertical="center" wrapText="1"/>
    </xf>
    <xf numFmtId="0" fontId="91" fillId="10" borderId="46" xfId="0" applyFont="1" applyFill="1" applyBorder="1" applyAlignment="1">
      <alignment horizontal="center" vertical="center" wrapText="1"/>
    </xf>
    <xf numFmtId="0" fontId="91" fillId="10" borderId="30" xfId="30" applyFont="1" applyFill="1" applyBorder="1" applyAlignment="1">
      <alignment horizontal="center" vertical="center" wrapText="1"/>
    </xf>
    <xf numFmtId="0" fontId="91" fillId="0" borderId="0" xfId="0" applyFont="1" applyAlignment="1">
      <alignment horizontal="center" vertical="center" textRotation="90" wrapText="1"/>
    </xf>
    <xf numFmtId="0" fontId="83" fillId="0" borderId="37" xfId="0" applyFont="1" applyBorder="1" applyAlignment="1">
      <alignment horizontal="center" vertical="center" wrapText="1"/>
    </xf>
    <xf numFmtId="0" fontId="83" fillId="0" borderId="41" xfId="0" applyFont="1" applyBorder="1" applyAlignment="1">
      <alignment horizontal="center" vertical="center" wrapText="1"/>
    </xf>
    <xf numFmtId="0" fontId="73" fillId="0" borderId="41" xfId="0" applyFont="1" applyBorder="1" applyAlignment="1">
      <alignment horizontal="center" vertical="center" wrapText="1"/>
    </xf>
    <xf numFmtId="0" fontId="83" fillId="0" borderId="41" xfId="0" applyFont="1" applyBorder="1" applyAlignment="1">
      <alignment horizontal="center" vertical="center"/>
    </xf>
    <xf numFmtId="0" fontId="32" fillId="0" borderId="0" xfId="32" applyFont="1" applyAlignment="1">
      <alignment horizontal="center" vertical="center"/>
    </xf>
    <xf numFmtId="0" fontId="31" fillId="0" borderId="45" xfId="0" applyFont="1" applyBorder="1" applyAlignment="1">
      <alignment vertical="center" wrapText="1"/>
    </xf>
    <xf numFmtId="165" fontId="31" fillId="16" borderId="49" xfId="0" applyNumberFormat="1" applyFont="1" applyFill="1" applyBorder="1" applyAlignment="1">
      <alignment horizontal="center" vertical="center"/>
    </xf>
    <xf numFmtId="165" fontId="31" fillId="16" borderId="46" xfId="0" applyNumberFormat="1" applyFont="1" applyFill="1" applyBorder="1" applyAlignment="1">
      <alignment horizontal="center" vertical="center"/>
    </xf>
    <xf numFmtId="0" fontId="31" fillId="16" borderId="49" xfId="0" applyFont="1" applyFill="1" applyBorder="1" applyAlignment="1">
      <alignment horizontal="center" vertical="center"/>
    </xf>
    <xf numFmtId="0" fontId="31" fillId="16" borderId="46" xfId="0" applyFont="1" applyFill="1" applyBorder="1" applyAlignment="1">
      <alignment horizontal="center" vertical="center"/>
    </xf>
    <xf numFmtId="0" fontId="32" fillId="0" borderId="0" xfId="32" applyFont="1" applyAlignment="1">
      <alignment vertical="center"/>
    </xf>
    <xf numFmtId="0" fontId="46" fillId="0" borderId="37" xfId="30" applyFont="1" applyBorder="1" applyAlignment="1" applyProtection="1">
      <alignment vertical="center" wrapText="1"/>
      <protection locked="0"/>
    </xf>
    <xf numFmtId="0" fontId="46" fillId="0" borderId="41" xfId="30" applyFont="1" applyBorder="1" applyAlignment="1" applyProtection="1">
      <alignment vertical="center" wrapText="1"/>
      <protection locked="0"/>
    </xf>
    <xf numFmtId="0" fontId="46" fillId="0" borderId="38" xfId="30" applyFont="1" applyBorder="1" applyAlignment="1" applyProtection="1">
      <alignment vertical="center" wrapText="1"/>
      <protection locked="0"/>
    </xf>
    <xf numFmtId="0" fontId="26" fillId="0" borderId="37" xfId="0" applyFont="1" applyBorder="1" applyAlignment="1" applyProtection="1">
      <alignment vertical="center"/>
      <protection locked="0"/>
    </xf>
    <xf numFmtId="0" fontId="26" fillId="0" borderId="41"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32" fillId="0" borderId="0" xfId="0" applyFont="1" applyAlignment="1" applyProtection="1">
      <alignment vertical="center" shrinkToFit="1"/>
      <protection locked="0"/>
    </xf>
    <xf numFmtId="0" fontId="38" fillId="10" borderId="49" xfId="0" applyFont="1" applyFill="1" applyBorder="1" applyAlignment="1">
      <alignment horizontal="center" vertical="center" wrapText="1"/>
    </xf>
    <xf numFmtId="0" fontId="83" fillId="0" borderId="30" xfId="0" applyFont="1" applyBorder="1" applyAlignment="1">
      <alignment horizontal="center" vertical="center" wrapText="1"/>
    </xf>
    <xf numFmtId="0" fontId="26" fillId="0" borderId="30" xfId="0" applyFont="1" applyBorder="1" applyAlignment="1" applyProtection="1">
      <alignment vertical="center"/>
      <protection locked="0"/>
    </xf>
    <xf numFmtId="0" fontId="32" fillId="0" borderId="0" xfId="0" applyFont="1" applyAlignment="1" applyProtection="1">
      <alignment horizontal="left" vertical="center" shrinkToFit="1"/>
      <protection locked="0"/>
    </xf>
    <xf numFmtId="165" fontId="38" fillId="24" borderId="29" xfId="0" applyNumberFormat="1" applyFont="1" applyFill="1" applyBorder="1" applyAlignment="1">
      <alignment horizontal="center" vertical="center" wrapText="1"/>
    </xf>
    <xf numFmtId="0" fontId="125" fillId="13" borderId="0" xfId="30" applyFont="1" applyFill="1" applyBorder="1" applyAlignment="1">
      <alignment horizontal="center" vertical="center"/>
    </xf>
    <xf numFmtId="0" fontId="30" fillId="10" borderId="124" xfId="0" applyFont="1" applyFill="1" applyBorder="1" applyAlignment="1">
      <alignment horizontal="center" vertical="center" wrapText="1"/>
    </xf>
    <xf numFmtId="0" fontId="33" fillId="0" borderId="0" xfId="0" applyFont="1" applyAlignment="1">
      <alignment horizontal="center" vertical="center" textRotation="90" wrapText="1"/>
    </xf>
    <xf numFmtId="0" fontId="60" fillId="10" borderId="29" xfId="0" applyFont="1" applyFill="1" applyBorder="1" applyAlignment="1">
      <alignment horizontal="center" vertical="center" wrapText="1"/>
    </xf>
    <xf numFmtId="0" fontId="60" fillId="0" borderId="0" xfId="0" applyFont="1" applyAlignment="1">
      <alignment horizontal="center" vertical="center" wrapText="1"/>
    </xf>
    <xf numFmtId="0" fontId="38" fillId="7" borderId="35" xfId="0" applyFont="1" applyFill="1" applyBorder="1" applyAlignment="1">
      <alignment horizontal="center" vertical="center" wrapText="1"/>
    </xf>
    <xf numFmtId="169" fontId="38" fillId="15" borderId="32" xfId="0" applyNumberFormat="1" applyFont="1" applyFill="1" applyBorder="1" applyAlignment="1" applyProtection="1">
      <alignment horizontal="center" vertical="center" wrapText="1"/>
      <protection locked="0"/>
    </xf>
    <xf numFmtId="165" fontId="38" fillId="15" borderId="33" xfId="0" applyNumberFormat="1" applyFont="1" applyFill="1" applyBorder="1" applyAlignment="1" applyProtection="1">
      <alignment horizontal="center" vertical="center" wrapText="1"/>
      <protection locked="0"/>
    </xf>
    <xf numFmtId="169" fontId="38" fillId="15" borderId="29" xfId="0" applyNumberFormat="1" applyFont="1" applyFill="1" applyBorder="1" applyAlignment="1" applyProtection="1">
      <alignment horizontal="center" vertical="center" wrapText="1"/>
      <protection locked="0"/>
    </xf>
    <xf numFmtId="165" fontId="38" fillId="15" borderId="40" xfId="0" applyNumberFormat="1" applyFont="1" applyFill="1" applyBorder="1" applyAlignment="1" applyProtection="1">
      <alignment horizontal="center" vertical="center" wrapText="1"/>
      <protection locked="0"/>
    </xf>
    <xf numFmtId="169" fontId="38" fillId="16" borderId="35" xfId="0" applyNumberFormat="1" applyFont="1" applyFill="1" applyBorder="1" applyAlignment="1">
      <alignment horizontal="center" vertical="center" wrapText="1"/>
    </xf>
    <xf numFmtId="169" fontId="38" fillId="15" borderId="49" xfId="0" applyNumberFormat="1" applyFont="1" applyFill="1" applyBorder="1" applyAlignment="1" applyProtection="1">
      <alignment horizontal="center" vertical="center" wrapText="1"/>
      <protection locked="0"/>
    </xf>
    <xf numFmtId="165" fontId="38" fillId="15" borderId="46" xfId="0" applyNumberFormat="1" applyFont="1" applyFill="1" applyBorder="1" applyAlignment="1" applyProtection="1">
      <alignment horizontal="center" vertical="center" wrapText="1"/>
      <protection locked="0"/>
    </xf>
    <xf numFmtId="169" fontId="38" fillId="16" borderId="49" xfId="0" applyNumberFormat="1" applyFont="1" applyFill="1" applyBorder="1" applyAlignment="1">
      <alignment horizontal="center" vertical="center" wrapText="1"/>
    </xf>
    <xf numFmtId="165" fontId="38" fillId="16" borderId="46" xfId="0" applyNumberFormat="1" applyFont="1" applyFill="1" applyBorder="1" applyAlignment="1" applyProtection="1">
      <alignment horizontal="center" vertical="center" wrapText="1"/>
      <protection locked="0"/>
    </xf>
    <xf numFmtId="0" fontId="34" fillId="0" borderId="0" xfId="0" applyFont="1" applyAlignment="1">
      <alignment horizontal="left" vertical="center"/>
    </xf>
    <xf numFmtId="1" fontId="38" fillId="0" borderId="0" xfId="0" applyNumberFormat="1" applyFont="1" applyAlignment="1">
      <alignment horizontal="center" vertical="center" wrapText="1"/>
    </xf>
    <xf numFmtId="0" fontId="106" fillId="0" borderId="0" xfId="0" applyFont="1" applyAlignment="1">
      <alignment horizontal="center" vertical="center" wrapText="1"/>
    </xf>
    <xf numFmtId="0" fontId="77" fillId="0" borderId="37" xfId="0" applyFont="1" applyBorder="1" applyAlignment="1">
      <alignment horizontal="center" vertical="center" wrapText="1"/>
    </xf>
    <xf numFmtId="0" fontId="77" fillId="0" borderId="41" xfId="0" applyFont="1" applyBorder="1" applyAlignment="1">
      <alignment horizontal="center" vertical="center" wrapText="1"/>
    </xf>
    <xf numFmtId="0" fontId="77" fillId="0" borderId="38" xfId="0" applyFont="1" applyBorder="1" applyAlignment="1">
      <alignment horizontal="center" vertical="center" wrapText="1"/>
    </xf>
    <xf numFmtId="0" fontId="38" fillId="15" borderId="49" xfId="0" applyFont="1" applyFill="1" applyBorder="1" applyAlignment="1" applyProtection="1">
      <alignment vertical="center" wrapText="1"/>
      <protection locked="0"/>
    </xf>
    <xf numFmtId="0" fontId="47" fillId="0" borderId="0" xfId="0" applyFont="1" applyAlignment="1">
      <alignment wrapText="1"/>
    </xf>
    <xf numFmtId="0" fontId="30" fillId="0" borderId="30" xfId="0" applyFont="1" applyBorder="1" applyAlignment="1">
      <alignment horizontal="left" vertical="center" wrapText="1"/>
    </xf>
    <xf numFmtId="165" fontId="38" fillId="15" borderId="46" xfId="0" applyNumberFormat="1" applyFont="1" applyFill="1" applyBorder="1" applyAlignment="1">
      <alignment horizontal="center" vertical="center" wrapText="1"/>
    </xf>
    <xf numFmtId="0" fontId="14" fillId="0" borderId="0" xfId="0" applyFont="1" applyAlignment="1">
      <alignment horizontal="center" vertical="center" wrapText="1"/>
    </xf>
    <xf numFmtId="0" fontId="93" fillId="0" borderId="0" xfId="0" applyFont="1" applyAlignment="1">
      <alignment horizontal="left"/>
    </xf>
    <xf numFmtId="0" fontId="51" fillId="0" borderId="0" xfId="0" applyFont="1"/>
    <xf numFmtId="0" fontId="30" fillId="0" borderId="0" xfId="0" applyFont="1" applyAlignment="1">
      <alignment horizontal="center" vertical="center" textRotation="90" wrapText="1"/>
    </xf>
    <xf numFmtId="0" fontId="26" fillId="0" borderId="0" xfId="0" applyFont="1"/>
    <xf numFmtId="165" fontId="38" fillId="15" borderId="33" xfId="0" applyNumberFormat="1" applyFont="1" applyFill="1" applyBorder="1" applyAlignment="1">
      <alignment horizontal="center" vertical="center" wrapText="1"/>
    </xf>
    <xf numFmtId="0" fontId="32" fillId="0" borderId="0" xfId="28" applyFont="1" applyAlignment="1">
      <alignment horizontal="center" vertical="center" wrapText="1"/>
    </xf>
    <xf numFmtId="0" fontId="30" fillId="0" borderId="18" xfId="0" applyFont="1" applyBorder="1" applyAlignment="1">
      <alignment horizontal="left" vertical="center" wrapText="1"/>
    </xf>
    <xf numFmtId="0" fontId="30" fillId="0" borderId="18" xfId="0" applyFont="1" applyBorder="1" applyAlignment="1">
      <alignment horizontal="center" vertical="center" wrapText="1"/>
    </xf>
    <xf numFmtId="165" fontId="38" fillId="10" borderId="29" xfId="0" applyNumberFormat="1" applyFont="1" applyFill="1" applyBorder="1" applyAlignment="1">
      <alignment horizontal="center" vertical="center" wrapText="1"/>
    </xf>
    <xf numFmtId="0" fontId="74" fillId="0" borderId="37" xfId="30" applyFont="1" applyBorder="1" applyAlignment="1">
      <alignment horizontal="center" vertical="center" wrapText="1"/>
    </xf>
    <xf numFmtId="0" fontId="74" fillId="0" borderId="41" xfId="30" applyFont="1" applyBorder="1" applyAlignment="1">
      <alignment horizontal="center" vertical="center" wrapText="1"/>
    </xf>
    <xf numFmtId="0" fontId="74" fillId="0" borderId="38" xfId="30" applyFont="1" applyBorder="1" applyAlignment="1">
      <alignment horizontal="center" vertical="center" wrapText="1"/>
    </xf>
    <xf numFmtId="0" fontId="38" fillId="23" borderId="32" xfId="0" applyFont="1" applyFill="1" applyBorder="1" applyAlignment="1">
      <alignment horizontal="center" vertical="center" wrapText="1"/>
    </xf>
    <xf numFmtId="0" fontId="38" fillId="23" borderId="33" xfId="0" applyFont="1" applyFill="1" applyBorder="1" applyAlignment="1">
      <alignment horizontal="center" vertical="center" wrapText="1"/>
    </xf>
    <xf numFmtId="0" fontId="38" fillId="23" borderId="29" xfId="0" applyFont="1" applyFill="1" applyBorder="1" applyAlignment="1">
      <alignment horizontal="center" vertical="center" wrapText="1"/>
    </xf>
    <xf numFmtId="0" fontId="38" fillId="23" borderId="40" xfId="0" applyFont="1" applyFill="1" applyBorder="1" applyAlignment="1">
      <alignment horizontal="center" vertical="center" wrapText="1"/>
    </xf>
    <xf numFmtId="0" fontId="45" fillId="10" borderId="33" xfId="0" applyFont="1" applyFill="1" applyBorder="1"/>
    <xf numFmtId="0" fontId="45" fillId="10" borderId="40" xfId="0" applyFont="1" applyFill="1" applyBorder="1"/>
    <xf numFmtId="0" fontId="91" fillId="23" borderId="49" xfId="0" applyFont="1" applyFill="1" applyBorder="1" applyAlignment="1">
      <alignment horizontal="center" vertical="center" wrapText="1"/>
    </xf>
    <xf numFmtId="10" fontId="88" fillId="14" borderId="40" xfId="15" applyNumberFormat="1" applyFont="1" applyFill="1" applyBorder="1" applyAlignment="1">
      <alignment horizontal="center" vertical="center"/>
    </xf>
    <xf numFmtId="1" fontId="108" fillId="22" borderId="32" xfId="0" applyNumberFormat="1" applyFont="1" applyFill="1" applyBorder="1" applyAlignment="1">
      <alignment horizontal="center" vertical="center" wrapText="1"/>
    </xf>
    <xf numFmtId="1" fontId="108" fillId="22" borderId="29" xfId="0" applyNumberFormat="1" applyFont="1" applyFill="1" applyBorder="1" applyAlignment="1">
      <alignment horizontal="center" vertical="center" wrapText="1"/>
    </xf>
    <xf numFmtId="1" fontId="108" fillId="22" borderId="29" xfId="0" applyNumberFormat="1" applyFont="1" applyFill="1" applyBorder="1" applyAlignment="1">
      <alignment horizontal="center" vertical="center"/>
    </xf>
    <xf numFmtId="164" fontId="38" fillId="16" borderId="40" xfId="0" applyNumberFormat="1" applyFont="1" applyFill="1" applyBorder="1" applyAlignment="1">
      <alignment horizontal="center" vertical="center" wrapText="1"/>
    </xf>
    <xf numFmtId="164" fontId="38" fillId="16" borderId="36" xfId="0" applyNumberFormat="1" applyFont="1" applyFill="1" applyBorder="1" applyAlignment="1">
      <alignment horizontal="center" vertical="center" wrapText="1"/>
    </xf>
    <xf numFmtId="1" fontId="38" fillId="16" borderId="36" xfId="0" applyNumberFormat="1" applyFont="1" applyFill="1" applyBorder="1" applyAlignment="1">
      <alignment horizontal="center" vertical="center" wrapText="1"/>
    </xf>
    <xf numFmtId="0" fontId="53" fillId="0" borderId="0" xfId="0" applyFont="1" applyAlignment="1">
      <alignment vertical="center"/>
    </xf>
    <xf numFmtId="0" fontId="46" fillId="5" borderId="0" xfId="0" applyFont="1" applyFill="1" applyAlignment="1">
      <alignment horizontal="left" vertical="center" wrapText="1"/>
    </xf>
    <xf numFmtId="0" fontId="47" fillId="0" borderId="37" xfId="37" applyFont="1" applyFill="1" applyBorder="1" applyAlignment="1" applyProtection="1">
      <alignment vertical="center" wrapText="1"/>
      <protection locked="0"/>
    </xf>
    <xf numFmtId="0" fontId="47" fillId="0" borderId="41" xfId="37" applyFont="1" applyFill="1" applyBorder="1" applyAlignment="1" applyProtection="1">
      <alignment vertical="center" wrapText="1"/>
      <protection locked="0"/>
    </xf>
    <xf numFmtId="0" fontId="47" fillId="0" borderId="38" xfId="37" applyFont="1" applyFill="1" applyBorder="1" applyAlignment="1" applyProtection="1">
      <alignment vertical="center" wrapText="1"/>
      <protection locked="0"/>
    </xf>
    <xf numFmtId="0" fontId="33" fillId="0" borderId="41" xfId="37" applyFont="1" applyFill="1" applyBorder="1" applyAlignment="1" applyProtection="1">
      <alignment vertical="center" wrapText="1"/>
      <protection locked="0"/>
    </xf>
    <xf numFmtId="0" fontId="49" fillId="0" borderId="0" xfId="0" applyFont="1" applyAlignment="1">
      <alignment vertical="center" wrapText="1"/>
    </xf>
    <xf numFmtId="0" fontId="53" fillId="5" borderId="0" xfId="37" applyFont="1" applyFill="1" applyBorder="1" applyAlignment="1">
      <alignment vertical="center" wrapText="1"/>
    </xf>
    <xf numFmtId="0" fontId="127" fillId="0" borderId="0" xfId="35" applyFont="1" applyAlignment="1">
      <alignment vertical="center"/>
    </xf>
    <xf numFmtId="0" fontId="53" fillId="0" borderId="0" xfId="0" applyFont="1" applyAlignment="1">
      <alignment horizontal="left" vertical="center" wrapText="1"/>
    </xf>
    <xf numFmtId="0" fontId="49" fillId="0" borderId="0" xfId="0" applyFont="1" applyAlignment="1">
      <alignment horizontal="center" vertical="center" wrapText="1"/>
    </xf>
    <xf numFmtId="0" fontId="52" fillId="0" borderId="0" xfId="0" applyFont="1" applyAlignment="1">
      <alignment vertical="center" wrapText="1"/>
    </xf>
    <xf numFmtId="0" fontId="43" fillId="0" borderId="0" xfId="0" applyFont="1" applyAlignment="1">
      <alignment horizontal="center" vertical="center"/>
    </xf>
    <xf numFmtId="0" fontId="32" fillId="0" borderId="0" xfId="0" applyFont="1" applyAlignment="1">
      <alignment vertical="top"/>
    </xf>
    <xf numFmtId="0" fontId="42" fillId="0" borderId="0" xfId="0" applyFont="1" applyAlignment="1">
      <alignment vertical="top"/>
    </xf>
    <xf numFmtId="0" fontId="43" fillId="0" borderId="0" xfId="0" applyFont="1" applyAlignment="1">
      <alignment horizontal="center" vertical="top"/>
    </xf>
    <xf numFmtId="0" fontId="30" fillId="10" borderId="29" xfId="0" applyFont="1" applyFill="1" applyBorder="1" applyAlignment="1">
      <alignment vertical="center" wrapText="1"/>
    </xf>
    <xf numFmtId="0" fontId="32" fillId="0" borderId="0" xfId="0" applyFont="1" applyAlignment="1">
      <alignment vertical="top" wrapText="1"/>
    </xf>
    <xf numFmtId="0" fontId="32" fillId="0" borderId="0" xfId="0" applyFont="1" applyAlignment="1">
      <alignment horizontal="center" vertical="top" wrapText="1"/>
    </xf>
    <xf numFmtId="0" fontId="33" fillId="0" borderId="0" xfId="0" applyFont="1" applyAlignment="1">
      <alignment horizontal="center" vertical="top"/>
    </xf>
    <xf numFmtId="165" fontId="26" fillId="0" borderId="0" xfId="0" applyNumberFormat="1" applyFont="1"/>
    <xf numFmtId="0" fontId="122" fillId="0" borderId="0" xfId="0" applyFont="1"/>
    <xf numFmtId="0" fontId="60" fillId="0" borderId="0" xfId="35" applyFont="1" applyAlignment="1">
      <alignment horizontal="center" vertical="center"/>
    </xf>
    <xf numFmtId="0" fontId="26" fillId="0" borderId="0" xfId="0" applyFont="1" applyAlignment="1">
      <alignment horizontal="center" vertical="center" wrapText="1"/>
    </xf>
    <xf numFmtId="0" fontId="50" fillId="0" borderId="0" xfId="0" applyFont="1" applyAlignment="1">
      <alignment horizontal="center" vertical="center" wrapText="1"/>
    </xf>
    <xf numFmtId="0" fontId="122" fillId="0" borderId="0" xfId="15" applyFont="1" applyAlignment="1">
      <alignment horizontal="center" vertical="center"/>
    </xf>
    <xf numFmtId="0" fontId="122" fillId="0" borderId="0" xfId="0" applyFont="1" applyAlignment="1">
      <alignment wrapText="1"/>
    </xf>
    <xf numFmtId="164" fontId="38" fillId="16" borderId="35" xfId="0" applyNumberFormat="1" applyFont="1" applyFill="1" applyBorder="1" applyAlignment="1">
      <alignment horizontal="center" vertical="center" wrapText="1"/>
    </xf>
    <xf numFmtId="0" fontId="51" fillId="0" borderId="0" xfId="15" applyFont="1" applyAlignment="1">
      <alignment vertical="center" wrapText="1"/>
    </xf>
    <xf numFmtId="0" fontId="51" fillId="0" borderId="0" xfId="15" applyFont="1" applyAlignment="1">
      <alignment vertical="center"/>
    </xf>
    <xf numFmtId="0" fontId="50" fillId="0" borderId="0" xfId="0" applyFont="1"/>
    <xf numFmtId="0" fontId="37" fillId="0" borderId="0" xfId="29" applyFont="1" applyFill="1" applyBorder="1" applyAlignment="1">
      <alignment horizontal="center" vertical="center" wrapText="1"/>
    </xf>
    <xf numFmtId="0" fontId="4" fillId="0" borderId="0" xfId="0" applyFont="1" applyAlignment="1">
      <alignment vertical="top"/>
    </xf>
    <xf numFmtId="0" fontId="47" fillId="0" borderId="0" xfId="30" applyFont="1" applyBorder="1" applyAlignment="1">
      <alignment horizontal="center" vertical="top" wrapText="1"/>
    </xf>
    <xf numFmtId="0" fontId="33" fillId="0" borderId="0" xfId="0" applyFont="1" applyAlignment="1">
      <alignment vertical="top" wrapText="1"/>
    </xf>
    <xf numFmtId="0" fontId="33" fillId="0" borderId="0" xfId="0" applyFont="1" applyAlignment="1">
      <alignment horizontal="center" vertical="top" wrapText="1"/>
    </xf>
    <xf numFmtId="1" fontId="38" fillId="15" borderId="36" xfId="0" applyNumberFormat="1" applyFont="1" applyFill="1" applyBorder="1" applyAlignment="1" applyProtection="1">
      <alignment horizontal="center" vertical="center" wrapText="1"/>
      <protection locked="0"/>
    </xf>
    <xf numFmtId="0" fontId="4" fillId="0" borderId="0" xfId="0" applyFont="1" applyAlignment="1">
      <alignment horizontal="center" vertical="top"/>
    </xf>
    <xf numFmtId="0" fontId="105" fillId="0" borderId="0" xfId="0" applyFont="1" applyAlignment="1">
      <alignment horizontal="center" vertical="center"/>
    </xf>
    <xf numFmtId="0" fontId="30" fillId="10" borderId="31" xfId="0" applyFont="1" applyFill="1" applyBorder="1" applyAlignment="1">
      <alignment vertical="center" wrapText="1"/>
    </xf>
    <xf numFmtId="0" fontId="30" fillId="10" borderId="39" xfId="0" applyFont="1" applyFill="1" applyBorder="1" applyAlignment="1">
      <alignment vertical="center" wrapText="1"/>
    </xf>
    <xf numFmtId="0" fontId="30" fillId="10" borderId="34" xfId="0" applyFont="1" applyFill="1" applyBorder="1" applyAlignment="1">
      <alignment vertical="center" wrapText="1"/>
    </xf>
    <xf numFmtId="0" fontId="73" fillId="0" borderId="0" xfId="48" applyFont="1" applyFill="1" applyBorder="1" applyAlignment="1">
      <alignment horizontal="center" vertical="center"/>
    </xf>
    <xf numFmtId="0" fontId="33" fillId="0" borderId="0" xfId="0" applyFont="1" applyAlignment="1">
      <alignment horizontal="left" vertical="top" wrapText="1" indent="2"/>
    </xf>
    <xf numFmtId="0" fontId="33" fillId="0" borderId="0" xfId="34" applyFont="1" applyAlignment="1">
      <alignment horizontal="left" vertical="center"/>
    </xf>
    <xf numFmtId="0" fontId="41" fillId="0" borderId="0" xfId="0" applyFont="1" applyAlignment="1">
      <alignment vertical="center"/>
    </xf>
    <xf numFmtId="0" fontId="73" fillId="19" borderId="22" xfId="48" applyFont="1" applyBorder="1" applyAlignment="1">
      <alignment horizontal="center" vertical="center"/>
    </xf>
    <xf numFmtId="0" fontId="33" fillId="0" borderId="0" xfId="34" applyFont="1" applyAlignment="1">
      <alignment vertical="center"/>
    </xf>
    <xf numFmtId="0" fontId="44" fillId="0" borderId="0" xfId="34" applyFont="1" applyAlignment="1">
      <alignment vertical="center"/>
    </xf>
    <xf numFmtId="0" fontId="44" fillId="0" borderId="0" xfId="34" applyFont="1" applyAlignment="1">
      <alignment horizontal="center" vertical="center"/>
    </xf>
    <xf numFmtId="0" fontId="33" fillId="0" borderId="0" xfId="34" applyFont="1" applyAlignment="1">
      <alignment horizontal="center" vertical="center"/>
    </xf>
    <xf numFmtId="0" fontId="130" fillId="17" borderId="0" xfId="0" applyFont="1" applyFill="1" applyAlignment="1">
      <alignment horizontal="center" vertical="center"/>
    </xf>
    <xf numFmtId="0" fontId="103" fillId="0" borderId="0" xfId="0" applyFont="1" applyAlignment="1">
      <alignment horizontal="center" vertical="center" wrapText="1"/>
    </xf>
    <xf numFmtId="0" fontId="65" fillId="0" borderId="0" xfId="0" applyFont="1" applyAlignment="1">
      <alignment vertical="center"/>
    </xf>
    <xf numFmtId="164" fontId="32" fillId="0" borderId="0" xfId="0" applyNumberFormat="1" applyFont="1" applyAlignment="1">
      <alignment vertical="center"/>
    </xf>
    <xf numFmtId="165" fontId="31" fillId="16" borderId="40" xfId="0" applyNumberFormat="1" applyFont="1" applyFill="1" applyBorder="1" applyAlignment="1" applyProtection="1">
      <alignment horizontal="center" vertical="center" wrapText="1"/>
      <protection locked="0"/>
    </xf>
    <xf numFmtId="0" fontId="33" fillId="0" borderId="11" xfId="0" applyFont="1" applyBorder="1" applyAlignment="1">
      <alignment vertical="center" wrapText="1"/>
    </xf>
    <xf numFmtId="0" fontId="31" fillId="2" borderId="29" xfId="2" applyFont="1" applyFill="1" applyBorder="1" applyAlignment="1">
      <alignment horizontal="center" vertical="center"/>
    </xf>
    <xf numFmtId="0" fontId="31" fillId="0" borderId="35" xfId="2" applyFont="1" applyBorder="1" applyAlignment="1">
      <alignment horizontal="center" vertical="center" wrapText="1"/>
    </xf>
    <xf numFmtId="0" fontId="31" fillId="0" borderId="131" xfId="0" applyFont="1" applyBorder="1" applyAlignment="1">
      <alignment horizontal="center" vertical="center" wrapText="1"/>
    </xf>
    <xf numFmtId="0" fontId="38" fillId="0" borderId="132" xfId="0" applyFont="1" applyBorder="1" applyAlignment="1">
      <alignment vertical="center" wrapText="1"/>
    </xf>
    <xf numFmtId="0" fontId="38" fillId="0" borderId="133" xfId="0" applyFont="1" applyBorder="1" applyAlignment="1">
      <alignment horizontal="center" vertical="center" wrapText="1"/>
    </xf>
    <xf numFmtId="0" fontId="31" fillId="0" borderId="135" xfId="0" applyFont="1" applyBorder="1" applyAlignment="1">
      <alignment vertical="center" wrapText="1"/>
    </xf>
    <xf numFmtId="0" fontId="31" fillId="0" borderId="136" xfId="0" applyFont="1" applyBorder="1" applyAlignment="1">
      <alignment horizontal="center" vertical="center" wrapText="1"/>
    </xf>
    <xf numFmtId="0" fontId="38" fillId="0" borderId="138" xfId="0" applyFont="1" applyBorder="1" applyAlignment="1">
      <alignment vertical="center" wrapText="1"/>
    </xf>
    <xf numFmtId="0" fontId="38" fillId="0" borderId="139" xfId="0" applyFont="1" applyBorder="1" applyAlignment="1">
      <alignment horizontal="center" vertical="center" wrapText="1"/>
    </xf>
    <xf numFmtId="0" fontId="38" fillId="15" borderId="133" xfId="0" applyFont="1" applyFill="1" applyBorder="1" applyAlignment="1" applyProtection="1">
      <alignment horizontal="center" vertical="center" wrapText="1"/>
      <protection locked="0"/>
    </xf>
    <xf numFmtId="165" fontId="38" fillId="16" borderId="134" xfId="0" applyNumberFormat="1" applyFont="1" applyFill="1" applyBorder="1" applyAlignment="1">
      <alignment horizontal="center" vertical="center" wrapText="1"/>
    </xf>
    <xf numFmtId="0" fontId="38" fillId="15" borderId="136" xfId="0" applyFont="1" applyFill="1" applyBorder="1" applyAlignment="1" applyProtection="1">
      <alignment horizontal="center" vertical="center" wrapText="1"/>
      <protection locked="0"/>
    </xf>
    <xf numFmtId="165" fontId="38" fillId="16" borderId="137" xfId="0" applyNumberFormat="1" applyFont="1" applyFill="1" applyBorder="1" applyAlignment="1">
      <alignment horizontal="center" vertical="center" wrapText="1"/>
    </xf>
    <xf numFmtId="0" fontId="31" fillId="0" borderId="133" xfId="0" applyFont="1" applyBorder="1" applyAlignment="1">
      <alignment horizontal="center" vertical="center" wrapText="1"/>
    </xf>
    <xf numFmtId="0" fontId="31" fillId="10" borderId="133" xfId="0" applyFont="1" applyFill="1" applyBorder="1" applyAlignment="1">
      <alignment horizontal="center" vertical="center" wrapText="1"/>
    </xf>
    <xf numFmtId="0" fontId="31" fillId="10" borderId="133" xfId="0" applyFont="1" applyFill="1" applyBorder="1" applyAlignment="1">
      <alignment vertical="center"/>
    </xf>
    <xf numFmtId="0" fontId="31" fillId="10" borderId="131" xfId="0" applyFont="1" applyFill="1" applyBorder="1" applyAlignment="1">
      <alignment horizontal="center" vertical="center" wrapText="1"/>
    </xf>
    <xf numFmtId="0" fontId="31" fillId="10" borderId="131" xfId="0" applyFont="1" applyFill="1" applyBorder="1" applyAlignment="1">
      <alignment vertical="center"/>
    </xf>
    <xf numFmtId="0" fontId="31" fillId="10" borderId="136" xfId="0" applyFont="1" applyFill="1" applyBorder="1" applyAlignment="1">
      <alignment horizontal="center" vertical="center" wrapText="1"/>
    </xf>
    <xf numFmtId="0" fontId="31" fillId="10" borderId="136" xfId="0" applyFont="1" applyFill="1" applyBorder="1" applyAlignment="1">
      <alignment vertical="center"/>
    </xf>
    <xf numFmtId="0" fontId="31" fillId="10" borderId="134" xfId="0" applyFont="1" applyFill="1" applyBorder="1" applyAlignment="1">
      <alignment vertical="center"/>
    </xf>
    <xf numFmtId="0" fontId="31" fillId="10" borderId="142" xfId="0" applyFont="1" applyFill="1" applyBorder="1" applyAlignment="1">
      <alignment vertical="center"/>
    </xf>
    <xf numFmtId="0" fontId="31" fillId="10" borderId="137" xfId="0" applyFont="1" applyFill="1" applyBorder="1" applyAlignment="1">
      <alignment vertical="center"/>
    </xf>
    <xf numFmtId="0" fontId="38" fillId="28" borderId="71" xfId="0" applyFont="1" applyFill="1" applyBorder="1" applyAlignment="1">
      <alignment horizontal="center" vertical="center" wrapText="1"/>
    </xf>
    <xf numFmtId="0" fontId="38" fillId="28" borderId="79" xfId="0" applyFont="1" applyFill="1" applyBorder="1" applyAlignment="1">
      <alignment horizontal="center" vertical="center" wrapText="1"/>
    </xf>
    <xf numFmtId="0" fontId="38" fillId="28" borderId="91" xfId="0" applyFont="1" applyFill="1" applyBorder="1" applyAlignment="1">
      <alignment horizontal="center" vertical="center" wrapText="1"/>
    </xf>
    <xf numFmtId="0" fontId="38" fillId="0" borderId="131" xfId="0" applyFont="1" applyBorder="1" applyAlignment="1">
      <alignment horizontal="left" vertical="center" wrapText="1"/>
    </xf>
    <xf numFmtId="0" fontId="31" fillId="15" borderId="131" xfId="0" applyFont="1" applyFill="1" applyBorder="1" applyAlignment="1">
      <alignment horizontal="center" vertical="center" wrapText="1"/>
    </xf>
    <xf numFmtId="0" fontId="31" fillId="24" borderId="131" xfId="0" applyFont="1" applyFill="1" applyBorder="1" applyAlignment="1">
      <alignment horizontal="center" vertical="center" wrapText="1"/>
    </xf>
    <xf numFmtId="0" fontId="76" fillId="10" borderId="131" xfId="0" applyFont="1" applyFill="1" applyBorder="1" applyAlignment="1">
      <alignment horizontal="center" vertical="center" wrapText="1"/>
    </xf>
    <xf numFmtId="0" fontId="78" fillId="10" borderId="131" xfId="0" applyFont="1" applyFill="1" applyBorder="1" applyAlignment="1">
      <alignment horizontal="center" wrapText="1"/>
    </xf>
    <xf numFmtId="0" fontId="38" fillId="0" borderId="132" xfId="0" applyFont="1" applyBorder="1" applyAlignment="1">
      <alignment horizontal="left" vertical="center" wrapText="1"/>
    </xf>
    <xf numFmtId="0" fontId="38" fillId="0" borderId="133" xfId="0" applyFont="1" applyBorder="1" applyAlignment="1">
      <alignment horizontal="left" vertical="center" wrapText="1"/>
    </xf>
    <xf numFmtId="0" fontId="31" fillId="15" borderId="133" xfId="0" applyFont="1" applyFill="1" applyBorder="1" applyAlignment="1">
      <alignment horizontal="center" vertical="center" wrapText="1"/>
    </xf>
    <xf numFmtId="0" fontId="31" fillId="24" borderId="133" xfId="0" applyFont="1" applyFill="1" applyBorder="1" applyAlignment="1">
      <alignment horizontal="center" vertical="center" wrapText="1"/>
    </xf>
    <xf numFmtId="0" fontId="31" fillId="16" borderId="134" xfId="0" applyFont="1" applyFill="1" applyBorder="1" applyAlignment="1">
      <alignment horizontal="center" vertical="center" wrapText="1"/>
    </xf>
    <xf numFmtId="0" fontId="38" fillId="0" borderId="141" xfId="0" applyFont="1" applyBorder="1" applyAlignment="1">
      <alignment horizontal="left" vertical="center" wrapText="1"/>
    </xf>
    <xf numFmtId="0" fontId="31" fillId="24" borderId="142" xfId="0" applyFont="1" applyFill="1" applyBorder="1" applyAlignment="1">
      <alignment horizontal="center" vertical="center" wrapText="1"/>
    </xf>
    <xf numFmtId="0" fontId="31" fillId="16" borderId="142" xfId="0" applyFont="1" applyFill="1" applyBorder="1" applyAlignment="1">
      <alignment horizontal="center" vertical="center" wrapText="1"/>
    </xf>
    <xf numFmtId="0" fontId="38" fillId="0" borderId="135" xfId="0" applyFont="1" applyBorder="1" applyAlignment="1">
      <alignment horizontal="left" vertical="center" wrapText="1"/>
    </xf>
    <xf numFmtId="0" fontId="38" fillId="0" borderId="136" xfId="0" applyFont="1" applyBorder="1" applyAlignment="1">
      <alignment horizontal="left" vertical="center" wrapText="1"/>
    </xf>
    <xf numFmtId="0" fontId="76" fillId="10" borderId="136" xfId="0" applyFont="1" applyFill="1" applyBorder="1" applyAlignment="1">
      <alignment horizontal="center" vertical="center" wrapText="1"/>
    </xf>
    <xf numFmtId="0" fontId="78" fillId="10" borderId="136" xfId="0" applyFont="1" applyFill="1" applyBorder="1" applyAlignment="1">
      <alignment horizontal="center" wrapText="1"/>
    </xf>
    <xf numFmtId="0" fontId="131" fillId="0" borderId="0" xfId="0" applyFont="1" applyAlignment="1">
      <alignment horizontal="left" vertical="center"/>
    </xf>
    <xf numFmtId="0" fontId="90" fillId="0" borderId="0" xfId="0" applyFont="1" applyAlignment="1">
      <alignment vertical="center"/>
    </xf>
    <xf numFmtId="0" fontId="90" fillId="0" borderId="0" xfId="0" applyFont="1" applyAlignment="1">
      <alignment horizontal="center" vertical="center" wrapText="1"/>
    </xf>
    <xf numFmtId="0" fontId="90" fillId="0" borderId="0" xfId="0" applyFont="1" applyAlignment="1">
      <alignment horizontal="center" vertical="center"/>
    </xf>
    <xf numFmtId="0" fontId="133" fillId="0" borderId="0" xfId="51" applyFont="1" applyFill="1" applyBorder="1" applyAlignment="1" applyProtection="1">
      <alignment horizontal="center" vertical="center"/>
    </xf>
    <xf numFmtId="0" fontId="85" fillId="0" borderId="0" xfId="0" applyFont="1" applyAlignment="1">
      <alignment horizontal="center" vertical="center" wrapText="1"/>
    </xf>
    <xf numFmtId="0" fontId="134" fillId="0" borderId="39" xfId="51" applyFont="1" applyBorder="1" applyAlignment="1" applyProtection="1">
      <alignment horizontal="left" vertical="top"/>
    </xf>
    <xf numFmtId="0" fontId="134" fillId="0" borderId="34" xfId="51" applyFont="1" applyBorder="1" applyAlignment="1" applyProtection="1">
      <alignment horizontal="left" vertical="top"/>
    </xf>
    <xf numFmtId="0" fontId="134" fillId="0" borderId="39" xfId="51" applyFont="1" applyBorder="1" applyAlignment="1" applyProtection="1">
      <alignment horizontal="left" vertical="center"/>
    </xf>
    <xf numFmtId="0" fontId="134" fillId="0" borderId="39" xfId="51" applyFont="1" applyFill="1" applyBorder="1" applyAlignment="1" applyProtection="1">
      <alignment horizontal="left" vertical="center"/>
    </xf>
    <xf numFmtId="0" fontId="134" fillId="0" borderId="34" xfId="51" applyFont="1" applyFill="1" applyBorder="1" applyAlignment="1" applyProtection="1">
      <alignment horizontal="left" vertical="center"/>
    </xf>
    <xf numFmtId="0" fontId="134" fillId="0" borderId="147" xfId="51" applyFont="1" applyBorder="1" applyAlignment="1" applyProtection="1">
      <alignment horizontal="left" vertical="center"/>
    </xf>
    <xf numFmtId="0" fontId="134" fillId="0" borderId="148" xfId="51" applyFont="1" applyBorder="1" applyAlignment="1" applyProtection="1">
      <alignment horizontal="left" vertical="center"/>
    </xf>
    <xf numFmtId="0" fontId="134" fillId="0" borderId="34" xfId="51" applyFont="1" applyBorder="1" applyAlignment="1" applyProtection="1">
      <alignment horizontal="left" vertical="center"/>
    </xf>
    <xf numFmtId="0" fontId="135" fillId="20" borderId="29" xfId="0" applyFont="1" applyFill="1" applyBorder="1" applyAlignment="1">
      <alignment horizontal="center" vertical="center" wrapText="1"/>
    </xf>
    <xf numFmtId="0" fontId="135" fillId="20" borderId="35" xfId="0" applyFont="1" applyFill="1" applyBorder="1" applyAlignment="1">
      <alignment horizontal="center" vertical="center" wrapText="1"/>
    </xf>
    <xf numFmtId="0" fontId="135" fillId="20" borderId="12" xfId="0" applyFont="1" applyFill="1" applyBorder="1" applyAlignment="1">
      <alignment horizontal="center" vertical="center" wrapText="1"/>
    </xf>
    <xf numFmtId="0" fontId="135" fillId="18" borderId="27" xfId="0" applyFont="1" applyFill="1" applyBorder="1" applyAlignment="1">
      <alignment horizontal="center" vertical="center" wrapText="1"/>
    </xf>
    <xf numFmtId="0" fontId="135" fillId="20" borderId="149" xfId="0" applyFont="1" applyFill="1" applyBorder="1" applyAlignment="1">
      <alignment horizontal="center" vertical="center" wrapText="1"/>
    </xf>
    <xf numFmtId="0" fontId="4" fillId="0" borderId="0" xfId="0" applyFont="1" applyAlignment="1">
      <alignment horizontal="left" vertical="top"/>
    </xf>
    <xf numFmtId="0" fontId="134" fillId="0" borderId="57" xfId="51" applyFont="1" applyBorder="1" applyAlignment="1" applyProtection="1">
      <alignment horizontal="left" vertical="top"/>
    </xf>
    <xf numFmtId="0" fontId="135" fillId="20" borderId="118" xfId="0" applyFont="1" applyFill="1" applyBorder="1" applyAlignment="1">
      <alignment horizontal="center" vertical="center" wrapText="1"/>
    </xf>
    <xf numFmtId="0" fontId="134" fillId="0" borderId="57" xfId="51" applyFont="1" applyBorder="1" applyAlignment="1" applyProtection="1">
      <alignment horizontal="left" vertical="center"/>
    </xf>
    <xf numFmtId="0" fontId="134" fillId="0" borderId="150" xfId="51" applyFont="1" applyBorder="1" applyAlignment="1" applyProtection="1">
      <alignment horizontal="left" vertical="center"/>
    </xf>
    <xf numFmtId="0" fontId="135" fillId="20" borderId="13" xfId="0" applyFont="1" applyFill="1" applyBorder="1" applyAlignment="1">
      <alignment horizontal="center" vertical="center" wrapText="1"/>
    </xf>
    <xf numFmtId="0" fontId="134" fillId="0" borderId="124" xfId="51" applyFont="1" applyBorder="1" applyAlignment="1" applyProtection="1">
      <alignment horizontal="left" vertical="center"/>
    </xf>
    <xf numFmtId="0" fontId="135" fillId="20" borderId="48" xfId="0" applyFont="1" applyFill="1" applyBorder="1" applyAlignment="1">
      <alignment horizontal="center" vertical="center" wrapText="1"/>
    </xf>
    <xf numFmtId="0" fontId="107" fillId="10" borderId="45" xfId="50" applyFont="1" applyBorder="1" applyAlignment="1">
      <alignment horizontal="center" vertical="center" wrapText="1"/>
    </xf>
    <xf numFmtId="0" fontId="107" fillId="10" borderId="49" xfId="50" applyFont="1" applyBorder="1" applyAlignment="1">
      <alignment horizontal="center" vertical="center" wrapText="1"/>
    </xf>
    <xf numFmtId="0" fontId="107" fillId="10" borderId="46" xfId="50" applyFont="1" applyBorder="1" applyAlignment="1">
      <alignment horizontal="center" vertical="center" wrapText="1"/>
    </xf>
    <xf numFmtId="0" fontId="107" fillId="10" borderId="125" xfId="50" applyFont="1" applyBorder="1" applyAlignment="1">
      <alignment horizontal="center" vertical="center" wrapText="1"/>
    </xf>
    <xf numFmtId="0" fontId="107" fillId="10" borderId="112" xfId="50" applyFont="1" applyBorder="1" applyAlignment="1">
      <alignment horizontal="center" vertical="center" wrapText="1"/>
    </xf>
    <xf numFmtId="0" fontId="107" fillId="10" borderId="88" xfId="50" applyFont="1" applyBorder="1" applyAlignment="1">
      <alignment horizontal="center" vertical="center" wrapText="1"/>
    </xf>
    <xf numFmtId="0" fontId="62" fillId="10" borderId="45" xfId="50" applyFont="1" applyBorder="1" applyAlignment="1">
      <alignment horizontal="center" vertical="center" wrapText="1"/>
    </xf>
    <xf numFmtId="0" fontId="62" fillId="10" borderId="46" xfId="50" applyFont="1" applyBorder="1" applyAlignment="1">
      <alignment horizontal="center" vertical="center" wrapText="1"/>
    </xf>
    <xf numFmtId="0" fontId="136" fillId="10" borderId="45" xfId="50" applyFont="1" applyBorder="1" applyAlignment="1">
      <alignment vertical="center" wrapText="1"/>
    </xf>
    <xf numFmtId="0" fontId="136" fillId="10" borderId="49" xfId="50" applyFont="1" applyBorder="1" applyAlignment="1">
      <alignment vertical="center" wrapText="1"/>
    </xf>
    <xf numFmtId="0" fontId="136" fillId="10" borderId="46" xfId="50" applyFont="1" applyBorder="1" applyAlignment="1">
      <alignment vertical="center" wrapText="1"/>
    </xf>
    <xf numFmtId="0" fontId="38" fillId="28" borderId="40" xfId="0" applyFont="1" applyFill="1" applyBorder="1" applyAlignment="1">
      <alignment horizontal="center" vertical="center" wrapText="1"/>
    </xf>
    <xf numFmtId="0" fontId="45" fillId="28" borderId="56" xfId="0" applyFont="1" applyFill="1" applyBorder="1" applyAlignment="1">
      <alignment horizontal="center" vertical="center" wrapText="1"/>
    </xf>
    <xf numFmtId="165" fontId="38" fillId="24" borderId="32" xfId="0" applyNumberFormat="1" applyFont="1" applyFill="1" applyBorder="1" applyAlignment="1">
      <alignment horizontal="center" vertical="center" wrapText="1"/>
    </xf>
    <xf numFmtId="165" fontId="31" fillId="24" borderId="35" xfId="0" applyNumberFormat="1" applyFont="1" applyFill="1" applyBorder="1" applyAlignment="1">
      <alignment horizontal="center" vertical="center" wrapText="1"/>
    </xf>
    <xf numFmtId="165" fontId="38" fillId="24" borderId="35" xfId="0" applyNumberFormat="1" applyFont="1" applyFill="1" applyBorder="1" applyAlignment="1">
      <alignment horizontal="center" vertical="center" wrapText="1"/>
    </xf>
    <xf numFmtId="165" fontId="38" fillId="7" borderId="32" xfId="0" applyNumberFormat="1" applyFont="1" applyFill="1" applyBorder="1" applyAlignment="1">
      <alignment horizontal="center" vertical="center" wrapText="1"/>
    </xf>
    <xf numFmtId="165" fontId="38" fillId="24" borderId="32" xfId="0" applyNumberFormat="1" applyFont="1" applyFill="1" applyBorder="1" applyAlignment="1">
      <alignment horizontal="center" vertical="center"/>
    </xf>
    <xf numFmtId="0" fontId="38" fillId="24" borderId="29" xfId="0" applyFont="1" applyFill="1" applyBorder="1" applyAlignment="1">
      <alignment horizontal="center" vertical="center"/>
    </xf>
    <xf numFmtId="0" fontId="38" fillId="24" borderId="33" xfId="0" applyFont="1" applyFill="1" applyBorder="1" applyAlignment="1">
      <alignment horizontal="center" vertical="center"/>
    </xf>
    <xf numFmtId="0" fontId="38" fillId="24" borderId="40" xfId="0" applyFont="1" applyFill="1" applyBorder="1" applyAlignment="1">
      <alignment horizontal="center" vertical="center"/>
    </xf>
    <xf numFmtId="0" fontId="38" fillId="24" borderId="36" xfId="0" applyFont="1" applyFill="1" applyBorder="1" applyAlignment="1">
      <alignment horizontal="center" vertical="center"/>
    </xf>
    <xf numFmtId="165" fontId="38" fillId="24" borderId="49" xfId="0" applyNumberFormat="1" applyFont="1" applyFill="1" applyBorder="1" applyAlignment="1">
      <alignment horizontal="center" vertical="center" wrapText="1"/>
    </xf>
    <xf numFmtId="0" fontId="38" fillId="0" borderId="154" xfId="0" applyFont="1" applyBorder="1" applyAlignment="1">
      <alignment horizontal="left" vertical="center" wrapText="1"/>
    </xf>
    <xf numFmtId="0" fontId="38" fillId="0" borderId="155" xfId="0" applyFont="1" applyBorder="1" applyAlignment="1">
      <alignment horizontal="center" vertical="center" wrapText="1"/>
    </xf>
    <xf numFmtId="165" fontId="38" fillId="16" borderId="155" xfId="0" applyNumberFormat="1" applyFont="1" applyFill="1" applyBorder="1" applyAlignment="1">
      <alignment horizontal="center" vertical="center" wrapText="1"/>
    </xf>
    <xf numFmtId="165" fontId="38" fillId="16" borderId="140" xfId="0" applyNumberFormat="1" applyFont="1" applyFill="1" applyBorder="1" applyAlignment="1">
      <alignment horizontal="center" vertical="center" wrapText="1"/>
    </xf>
    <xf numFmtId="0" fontId="45" fillId="28" borderId="74" xfId="0" applyFont="1" applyFill="1" applyBorder="1" applyAlignment="1">
      <alignment horizontal="center" vertical="center" wrapText="1"/>
    </xf>
    <xf numFmtId="0" fontId="45" fillId="28" borderId="79" xfId="0" applyFont="1" applyFill="1" applyBorder="1" applyAlignment="1">
      <alignment horizontal="center" vertical="center" wrapText="1"/>
    </xf>
    <xf numFmtId="0" fontId="62" fillId="10" borderId="156" xfId="0" applyFont="1" applyFill="1" applyBorder="1" applyAlignment="1">
      <alignment horizontal="left" vertical="center" wrapText="1"/>
    </xf>
    <xf numFmtId="0" fontId="30" fillId="10" borderId="157" xfId="0" applyFont="1" applyFill="1" applyBorder="1" applyAlignment="1">
      <alignment horizontal="center" vertical="center" wrapText="1"/>
    </xf>
    <xf numFmtId="0" fontId="30" fillId="10" borderId="158" xfId="0" applyFont="1" applyFill="1" applyBorder="1" applyAlignment="1">
      <alignment horizontal="center" vertical="center" wrapText="1"/>
    </xf>
    <xf numFmtId="0" fontId="38" fillId="0" borderId="159" xfId="0" applyFont="1" applyBorder="1" applyAlignment="1">
      <alignment horizontal="left" vertical="center" wrapText="1"/>
    </xf>
    <xf numFmtId="0" fontId="38" fillId="24" borderId="160" xfId="0" applyFont="1" applyFill="1" applyBorder="1" applyAlignment="1">
      <alignment horizontal="center" vertical="center" wrapText="1"/>
    </xf>
    <xf numFmtId="0" fontId="38" fillId="24" borderId="161" xfId="0" applyFont="1" applyFill="1" applyBorder="1" applyAlignment="1">
      <alignment horizontal="center" vertical="center" wrapText="1"/>
    </xf>
    <xf numFmtId="165" fontId="108" fillId="26" borderId="32" xfId="0" applyNumberFormat="1" applyFont="1" applyFill="1" applyBorder="1" applyAlignment="1">
      <alignment horizontal="center" vertical="center" wrapText="1"/>
    </xf>
    <xf numFmtId="0" fontId="38" fillId="28" borderId="74" xfId="0" applyFont="1" applyFill="1" applyBorder="1" applyAlignment="1">
      <alignment horizontal="center" vertical="center" wrapText="1"/>
    </xf>
    <xf numFmtId="0" fontId="38" fillId="28" borderId="119" xfId="0" applyFont="1" applyFill="1" applyBorder="1" applyAlignment="1">
      <alignment horizontal="center" vertical="center" wrapText="1"/>
    </xf>
    <xf numFmtId="0" fontId="38" fillId="26" borderId="119" xfId="0" applyFont="1" applyFill="1" applyBorder="1" applyAlignment="1">
      <alignment horizontal="center" vertical="center" wrapText="1"/>
    </xf>
    <xf numFmtId="0" fontId="38" fillId="26" borderId="120" xfId="0" applyFont="1" applyFill="1" applyBorder="1" applyAlignment="1">
      <alignment horizontal="center" vertical="center" wrapText="1"/>
    </xf>
    <xf numFmtId="0" fontId="38" fillId="26" borderId="71" xfId="0" applyFont="1" applyFill="1" applyBorder="1" applyAlignment="1">
      <alignment horizontal="center" vertical="center" wrapText="1"/>
    </xf>
    <xf numFmtId="0" fontId="38" fillId="26" borderId="74" xfId="0" applyFont="1" applyFill="1" applyBorder="1" applyAlignment="1">
      <alignment horizontal="center" vertical="center" wrapText="1"/>
    </xf>
    <xf numFmtId="0" fontId="38" fillId="24" borderId="162" xfId="0" applyFont="1" applyFill="1" applyBorder="1" applyAlignment="1">
      <alignment horizontal="center" vertical="center" wrapText="1"/>
    </xf>
    <xf numFmtId="0" fontId="38" fillId="24" borderId="163" xfId="0" applyFont="1" applyFill="1" applyBorder="1" applyAlignment="1">
      <alignment horizontal="center" vertical="center" wrapText="1"/>
    </xf>
    <xf numFmtId="0" fontId="38" fillId="0" borderId="73" xfId="0" applyFont="1" applyBorder="1" applyAlignment="1">
      <alignment horizontal="left" vertical="center" wrapText="1"/>
    </xf>
    <xf numFmtId="0" fontId="38" fillId="0" borderId="164" xfId="0" applyFont="1" applyBorder="1" applyAlignment="1">
      <alignment horizontal="left" vertical="center" wrapText="1"/>
    </xf>
    <xf numFmtId="0" fontId="38" fillId="0" borderId="165" xfId="0" applyFont="1" applyBorder="1" applyAlignment="1">
      <alignment horizontal="left" vertical="center" wrapText="1"/>
    </xf>
    <xf numFmtId="0" fontId="38" fillId="0" borderId="166" xfId="0" applyFont="1" applyBorder="1" applyAlignment="1">
      <alignment horizontal="left" vertical="center" wrapText="1"/>
    </xf>
    <xf numFmtId="0" fontId="38" fillId="26" borderId="33" xfId="0" applyFont="1" applyFill="1" applyBorder="1" applyAlignment="1">
      <alignment horizontal="center" vertical="center" wrapText="1"/>
    </xf>
    <xf numFmtId="0" fontId="38" fillId="26" borderId="40" xfId="0" applyFont="1" applyFill="1" applyBorder="1" applyAlignment="1">
      <alignment horizontal="center" vertical="center" wrapText="1"/>
    </xf>
    <xf numFmtId="0" fontId="38" fillId="26" borderId="36" xfId="0" applyFont="1" applyFill="1" applyBorder="1" applyAlignment="1">
      <alignment horizontal="center" vertical="center" wrapText="1"/>
    </xf>
    <xf numFmtId="0" fontId="38" fillId="26" borderId="49" xfId="0" applyFont="1" applyFill="1" applyBorder="1" applyAlignment="1">
      <alignment horizontal="center" vertical="center" wrapText="1"/>
    </xf>
    <xf numFmtId="165" fontId="31" fillId="24" borderId="32" xfId="0" applyNumberFormat="1" applyFont="1" applyFill="1" applyBorder="1" applyAlignment="1">
      <alignment horizontal="center" vertical="center" wrapText="1"/>
    </xf>
    <xf numFmtId="165" fontId="108" fillId="24" borderId="32" xfId="0" applyNumberFormat="1" applyFont="1" applyFill="1" applyBorder="1" applyAlignment="1">
      <alignment horizontal="center" vertical="center" wrapText="1"/>
    </xf>
    <xf numFmtId="165" fontId="108" fillId="24" borderId="33" xfId="0" applyNumberFormat="1" applyFont="1" applyFill="1" applyBorder="1" applyAlignment="1">
      <alignment horizontal="center" vertical="center" wrapText="1"/>
    </xf>
    <xf numFmtId="165" fontId="31" fillId="24" borderId="29" xfId="0" applyNumberFormat="1" applyFont="1" applyFill="1" applyBorder="1" applyAlignment="1">
      <alignment horizontal="center" vertical="center" wrapText="1"/>
    </xf>
    <xf numFmtId="165" fontId="108" fillId="24" borderId="29" xfId="0" applyNumberFormat="1" applyFont="1" applyFill="1" applyBorder="1" applyAlignment="1">
      <alignment horizontal="center" vertical="center" wrapText="1"/>
    </xf>
    <xf numFmtId="0" fontId="31" fillId="24" borderId="35" xfId="0" applyFont="1" applyFill="1" applyBorder="1" applyAlignment="1">
      <alignment horizontal="center" vertical="center"/>
    </xf>
    <xf numFmtId="0" fontId="108" fillId="24" borderId="35" xfId="0" applyFont="1" applyFill="1" applyBorder="1" applyAlignment="1">
      <alignment horizontal="center" vertical="center"/>
    </xf>
    <xf numFmtId="0" fontId="108" fillId="24" borderId="36" xfId="0" applyFont="1" applyFill="1" applyBorder="1" applyAlignment="1">
      <alignment horizontal="center" vertical="center"/>
    </xf>
    <xf numFmtId="0" fontId="108" fillId="24" borderId="49" xfId="0" applyFont="1" applyFill="1" applyBorder="1" applyAlignment="1">
      <alignment horizontal="center" vertical="center" wrapText="1"/>
    </xf>
    <xf numFmtId="0" fontId="108" fillId="24" borderId="46" xfId="0" applyFont="1" applyFill="1" applyBorder="1" applyAlignment="1">
      <alignment horizontal="center" vertical="center" wrapText="1"/>
    </xf>
    <xf numFmtId="0" fontId="108" fillId="24" borderId="29" xfId="0" applyFont="1" applyFill="1" applyBorder="1" applyAlignment="1">
      <alignment horizontal="center" vertical="center"/>
    </xf>
    <xf numFmtId="165" fontId="38" fillId="24" borderId="33" xfId="0" applyNumberFormat="1" applyFont="1" applyFill="1" applyBorder="1" applyAlignment="1">
      <alignment horizontal="center" vertical="center" wrapText="1"/>
    </xf>
    <xf numFmtId="165" fontId="38" fillId="24" borderId="40" xfId="0" applyNumberFormat="1" applyFont="1" applyFill="1" applyBorder="1" applyAlignment="1">
      <alignment horizontal="center" vertical="center" wrapText="1"/>
    </xf>
    <xf numFmtId="165" fontId="38" fillId="24" borderId="36" xfId="0" applyNumberFormat="1" applyFont="1" applyFill="1" applyBorder="1" applyAlignment="1">
      <alignment horizontal="center" vertical="center" wrapText="1"/>
    </xf>
    <xf numFmtId="0" fontId="38" fillId="24" borderId="32" xfId="0" applyFont="1" applyFill="1" applyBorder="1" applyAlignment="1" applyProtection="1">
      <alignment horizontal="center" vertical="center" wrapText="1"/>
      <protection locked="0"/>
    </xf>
    <xf numFmtId="0" fontId="38" fillId="24" borderId="29" xfId="0" applyFont="1" applyFill="1" applyBorder="1" applyAlignment="1" applyProtection="1">
      <alignment horizontal="center" vertical="center" wrapText="1"/>
      <protection locked="0"/>
    </xf>
    <xf numFmtId="165" fontId="31" fillId="24" borderId="49" xfId="0" applyNumberFormat="1" applyFont="1" applyFill="1" applyBorder="1" applyAlignment="1">
      <alignment horizontal="center" vertical="center"/>
    </xf>
    <xf numFmtId="165" fontId="31" fillId="24" borderId="46" xfId="0" applyNumberFormat="1" applyFont="1" applyFill="1" applyBorder="1" applyAlignment="1">
      <alignment horizontal="center" vertical="center"/>
    </xf>
    <xf numFmtId="0" fontId="4" fillId="0" borderId="0" xfId="0" applyFont="1" applyAlignment="1">
      <alignment horizontal="left"/>
    </xf>
    <xf numFmtId="0" fontId="45" fillId="0" borderId="0" xfId="0" applyFont="1" applyAlignment="1">
      <alignment horizontal="left"/>
    </xf>
    <xf numFmtId="0" fontId="3" fillId="0" borderId="0" xfId="0" applyFont="1" applyAlignment="1">
      <alignment horizontal="left"/>
    </xf>
    <xf numFmtId="0" fontId="31" fillId="26" borderId="133" xfId="0" applyFont="1" applyFill="1" applyBorder="1" applyAlignment="1">
      <alignment horizontal="center" vertical="center" wrapText="1"/>
    </xf>
    <xf numFmtId="0" fontId="31" fillId="26" borderId="131" xfId="0" applyFont="1" applyFill="1" applyBorder="1" applyAlignment="1">
      <alignment horizontal="center" vertical="center" wrapText="1"/>
    </xf>
    <xf numFmtId="0" fontId="31" fillId="26" borderId="142" xfId="0" applyFont="1" applyFill="1" applyBorder="1" applyAlignment="1">
      <alignment horizontal="center" vertical="center" wrapText="1"/>
    </xf>
    <xf numFmtId="0" fontId="31" fillId="26" borderId="137" xfId="0" applyFont="1" applyFill="1" applyBorder="1" applyAlignment="1">
      <alignment horizontal="center" vertical="center" wrapText="1"/>
    </xf>
    <xf numFmtId="0" fontId="38" fillId="0" borderId="131" xfId="0" applyFont="1" applyBorder="1" applyAlignment="1">
      <alignment horizontal="center" vertical="center" wrapText="1"/>
    </xf>
    <xf numFmtId="165" fontId="90" fillId="15" borderId="131" xfId="15" applyNumberFormat="1" applyFont="1" applyFill="1" applyBorder="1" applyAlignment="1">
      <alignment horizontal="center" vertical="center"/>
    </xf>
    <xf numFmtId="170" fontId="88" fillId="26" borderId="131" xfId="47" applyNumberFormat="1" applyFont="1" applyFill="1" applyBorder="1" applyAlignment="1" applyProtection="1">
      <alignment horizontal="center" vertical="center"/>
    </xf>
    <xf numFmtId="0" fontId="31" fillId="16" borderId="131" xfId="0" applyFont="1" applyFill="1" applyBorder="1" applyAlignment="1">
      <alignment horizontal="center" vertical="center" wrapText="1"/>
    </xf>
    <xf numFmtId="165" fontId="90" fillId="15" borderId="133" xfId="15" applyNumberFormat="1" applyFont="1" applyFill="1" applyBorder="1" applyAlignment="1">
      <alignment horizontal="center" vertical="center"/>
    </xf>
    <xf numFmtId="0" fontId="31" fillId="24" borderId="134" xfId="0" applyFont="1" applyFill="1" applyBorder="1" applyAlignment="1">
      <alignment horizontal="center" vertical="center" wrapText="1"/>
    </xf>
    <xf numFmtId="0" fontId="38" fillId="0" borderId="136" xfId="0" applyFont="1" applyBorder="1" applyAlignment="1">
      <alignment horizontal="center" vertical="center" wrapText="1"/>
    </xf>
    <xf numFmtId="0" fontId="31" fillId="24" borderId="136" xfId="0" applyFont="1" applyFill="1" applyBorder="1" applyAlignment="1">
      <alignment horizontal="center" vertical="center" wrapText="1"/>
    </xf>
    <xf numFmtId="0" fontId="31" fillId="24" borderId="137" xfId="0" applyFont="1" applyFill="1" applyBorder="1" applyAlignment="1">
      <alignment horizontal="center" vertical="center" wrapText="1"/>
    </xf>
    <xf numFmtId="0" fontId="31" fillId="26" borderId="32" xfId="0" applyFont="1" applyFill="1" applyBorder="1" applyAlignment="1">
      <alignment horizontal="center" vertical="center" wrapText="1"/>
    </xf>
    <xf numFmtId="0" fontId="31" fillId="26" borderId="33" xfId="0" applyFont="1" applyFill="1" applyBorder="1" applyAlignment="1">
      <alignment horizontal="center" vertical="center" wrapText="1"/>
    </xf>
    <xf numFmtId="0" fontId="31" fillId="26" borderId="36" xfId="0" applyFont="1" applyFill="1" applyBorder="1" applyAlignment="1">
      <alignment horizontal="center" vertical="center" wrapText="1"/>
    </xf>
    <xf numFmtId="0" fontId="38" fillId="28" borderId="32" xfId="0" applyFont="1" applyFill="1" applyBorder="1" applyAlignment="1">
      <alignment horizontal="center" vertical="center" wrapText="1"/>
    </xf>
    <xf numFmtId="0" fontId="38" fillId="28" borderId="29" xfId="0" applyFont="1" applyFill="1" applyBorder="1" applyAlignment="1">
      <alignment horizontal="center" vertical="center" wrapText="1"/>
    </xf>
    <xf numFmtId="0" fontId="38" fillId="29" borderId="36" xfId="0" applyFont="1" applyFill="1" applyBorder="1" applyAlignment="1">
      <alignment horizontal="center" vertical="center" wrapText="1"/>
    </xf>
    <xf numFmtId="0" fontId="38" fillId="29" borderId="33" xfId="0" applyFont="1" applyFill="1" applyBorder="1" applyAlignment="1">
      <alignment horizontal="center" vertical="center" wrapText="1"/>
    </xf>
    <xf numFmtId="0" fontId="38" fillId="29" borderId="40" xfId="0" applyFont="1" applyFill="1" applyBorder="1" applyAlignment="1">
      <alignment horizontal="center" vertical="center" wrapText="1"/>
    </xf>
    <xf numFmtId="0" fontId="38" fillId="28" borderId="35" xfId="0" applyFont="1" applyFill="1" applyBorder="1" applyAlignment="1">
      <alignment horizontal="center" vertical="center" wrapText="1"/>
    </xf>
    <xf numFmtId="0" fontId="38" fillId="24" borderId="169" xfId="0" applyFont="1" applyFill="1" applyBorder="1" applyAlignment="1">
      <alignment horizontal="center" vertical="center" wrapText="1"/>
    </xf>
    <xf numFmtId="0" fontId="38" fillId="28" borderId="169" xfId="0" applyFont="1" applyFill="1" applyBorder="1" applyAlignment="1">
      <alignment horizontal="center" vertical="center" wrapText="1"/>
    </xf>
    <xf numFmtId="0" fontId="38" fillId="29" borderId="170" xfId="0" applyFont="1" applyFill="1" applyBorder="1" applyAlignment="1">
      <alignment horizontal="center" vertical="center" wrapText="1"/>
    </xf>
    <xf numFmtId="0" fontId="38" fillId="29" borderId="171" xfId="0" applyFont="1" applyFill="1" applyBorder="1" applyAlignment="1">
      <alignment horizontal="center" vertical="center" wrapText="1"/>
    </xf>
    <xf numFmtId="0" fontId="38" fillId="24" borderId="172" xfId="0" applyFont="1" applyFill="1" applyBorder="1" applyAlignment="1">
      <alignment horizontal="center" vertical="center" wrapText="1"/>
    </xf>
    <xf numFmtId="0" fontId="38" fillId="28" borderId="172" xfId="0" applyFont="1" applyFill="1" applyBorder="1" applyAlignment="1">
      <alignment horizontal="center" vertical="center" wrapText="1"/>
    </xf>
    <xf numFmtId="0" fontId="38" fillId="29" borderId="173" xfId="0" applyFont="1" applyFill="1" applyBorder="1" applyAlignment="1">
      <alignment horizontal="center" vertical="center" wrapText="1"/>
    </xf>
    <xf numFmtId="1" fontId="108" fillId="31" borderId="29" xfId="0" applyNumberFormat="1" applyFont="1" applyFill="1" applyBorder="1" applyAlignment="1">
      <alignment horizontal="center" vertical="center" wrapText="1"/>
    </xf>
    <xf numFmtId="0" fontId="108" fillId="0" borderId="154" xfId="0" applyFont="1" applyBorder="1" applyAlignment="1">
      <alignment vertical="center" wrapText="1"/>
    </xf>
    <xf numFmtId="0" fontId="108" fillId="0" borderId="155" xfId="0" applyFont="1" applyBorder="1" applyAlignment="1">
      <alignment horizontal="center" vertical="center" wrapText="1"/>
    </xf>
    <xf numFmtId="1" fontId="108" fillId="31" borderId="155" xfId="0" applyNumberFormat="1" applyFont="1" applyFill="1" applyBorder="1" applyAlignment="1" applyProtection="1">
      <alignment horizontal="center" vertical="center" wrapText="1"/>
      <protection locked="0"/>
    </xf>
    <xf numFmtId="165" fontId="108" fillId="15" borderId="155" xfId="0" applyNumberFormat="1" applyFont="1" applyFill="1" applyBorder="1" applyAlignment="1" applyProtection="1">
      <alignment horizontal="center" vertical="center" wrapText="1"/>
      <protection locked="0"/>
    </xf>
    <xf numFmtId="165" fontId="108" fillId="16" borderId="140" xfId="0" applyNumberFormat="1" applyFont="1" applyFill="1" applyBorder="1" applyAlignment="1">
      <alignment horizontal="center" vertical="center" wrapText="1"/>
    </xf>
    <xf numFmtId="0" fontId="38" fillId="15" borderId="131" xfId="0" applyFont="1" applyFill="1" applyBorder="1" applyAlignment="1" applyProtection="1">
      <alignment horizontal="center" vertical="center" wrapText="1"/>
      <protection locked="0"/>
    </xf>
    <xf numFmtId="0" fontId="38" fillId="16" borderId="131" xfId="0" applyFont="1" applyFill="1" applyBorder="1" applyAlignment="1">
      <alignment horizontal="center" vertical="center" wrapText="1"/>
    </xf>
    <xf numFmtId="0" fontId="38" fillId="16" borderId="134" xfId="0" applyFont="1" applyFill="1" applyBorder="1" applyAlignment="1">
      <alignment horizontal="center" vertical="center" wrapText="1"/>
    </xf>
    <xf numFmtId="0" fontId="38" fillId="16" borderId="142" xfId="0" applyFont="1" applyFill="1" applyBorder="1" applyAlignment="1">
      <alignment horizontal="center" vertical="center" wrapText="1"/>
    </xf>
    <xf numFmtId="0" fontId="38" fillId="16" borderId="136" xfId="0" applyFont="1" applyFill="1" applyBorder="1" applyAlignment="1">
      <alignment horizontal="center" vertical="center" wrapText="1"/>
    </xf>
    <xf numFmtId="0" fontId="38" fillId="16" borderId="137" xfId="0" applyFont="1" applyFill="1" applyBorder="1" applyAlignment="1">
      <alignment horizontal="center" vertical="center" wrapText="1"/>
    </xf>
    <xf numFmtId="1" fontId="38" fillId="16" borderId="131" xfId="0" applyNumberFormat="1" applyFont="1" applyFill="1" applyBorder="1" applyAlignment="1">
      <alignment horizontal="center" vertical="center" wrapText="1"/>
    </xf>
    <xf numFmtId="1" fontId="38" fillId="16" borderId="174" xfId="0" applyNumberFormat="1" applyFont="1" applyFill="1" applyBorder="1" applyAlignment="1">
      <alignment horizontal="center" vertical="center" wrapText="1"/>
    </xf>
    <xf numFmtId="0" fontId="38" fillId="10" borderId="168" xfId="0" applyFont="1" applyFill="1" applyBorder="1" applyAlignment="1" applyProtection="1">
      <alignment horizontal="center" vertical="center" wrapText="1"/>
      <protection locked="0"/>
    </xf>
    <xf numFmtId="0" fontId="38" fillId="10" borderId="174" xfId="0" applyFont="1" applyFill="1" applyBorder="1" applyAlignment="1" applyProtection="1">
      <alignment horizontal="center" vertical="center" wrapText="1"/>
      <protection locked="0"/>
    </xf>
    <xf numFmtId="1" fontId="38" fillId="10" borderId="174" xfId="0" applyNumberFormat="1" applyFont="1" applyFill="1" applyBorder="1" applyAlignment="1">
      <alignment horizontal="center" vertical="center" wrapText="1"/>
    </xf>
    <xf numFmtId="0" fontId="38" fillId="29" borderId="175" xfId="0" applyFont="1" applyFill="1" applyBorder="1" applyAlignment="1" applyProtection="1">
      <alignment horizontal="center" vertical="center" wrapText="1"/>
      <protection locked="0"/>
    </xf>
    <xf numFmtId="0" fontId="38" fillId="28" borderId="131" xfId="0" applyFont="1" applyFill="1" applyBorder="1" applyAlignment="1" applyProtection="1">
      <alignment horizontal="center" vertical="center" wrapText="1"/>
      <protection locked="0"/>
    </xf>
    <xf numFmtId="165" fontId="38" fillId="29" borderId="32" xfId="0" applyNumberFormat="1" applyFont="1" applyFill="1" applyBorder="1" applyAlignment="1">
      <alignment horizontal="center" vertical="center" wrapText="1"/>
    </xf>
    <xf numFmtId="0" fontId="38" fillId="29" borderId="29" xfId="0" applyFont="1" applyFill="1" applyBorder="1" applyAlignment="1">
      <alignment horizontal="center" vertical="center" wrapText="1"/>
    </xf>
    <xf numFmtId="0" fontId="38" fillId="29" borderId="32" xfId="0" applyFont="1" applyFill="1" applyBorder="1" applyAlignment="1">
      <alignment horizontal="center" vertical="center" wrapText="1"/>
    </xf>
    <xf numFmtId="0" fontId="38" fillId="29" borderId="49" xfId="0" applyFont="1" applyFill="1" applyBorder="1" applyAlignment="1">
      <alignment horizontal="center" vertical="center" wrapText="1"/>
    </xf>
    <xf numFmtId="165" fontId="31" fillId="26" borderId="29" xfId="0" applyNumberFormat="1" applyFont="1" applyFill="1" applyBorder="1" applyAlignment="1">
      <alignment horizontal="center" vertical="center" wrapText="1"/>
    </xf>
    <xf numFmtId="2" fontId="31" fillId="26" borderId="29" xfId="0" applyNumberFormat="1" applyFont="1" applyFill="1" applyBorder="1" applyAlignment="1">
      <alignment horizontal="center" vertical="center" wrapText="1"/>
    </xf>
    <xf numFmtId="9" fontId="31" fillId="26" borderId="29" xfId="0" applyNumberFormat="1" applyFont="1" applyFill="1" applyBorder="1" applyAlignment="1">
      <alignment horizontal="center" vertical="center" wrapText="1"/>
    </xf>
    <xf numFmtId="1" fontId="31" fillId="26" borderId="29" xfId="0" applyNumberFormat="1" applyFont="1" applyFill="1" applyBorder="1" applyAlignment="1">
      <alignment horizontal="center" vertical="center" wrapText="1"/>
    </xf>
    <xf numFmtId="0" fontId="31" fillId="26" borderId="29" xfId="0" applyFont="1" applyFill="1" applyBorder="1" applyAlignment="1">
      <alignment horizontal="center" vertical="center" wrapText="1"/>
    </xf>
    <xf numFmtId="0" fontId="45" fillId="26" borderId="32" xfId="0" applyFont="1" applyFill="1" applyBorder="1" applyAlignment="1">
      <alignment horizontal="center" vertical="center" wrapText="1"/>
    </xf>
    <xf numFmtId="0" fontId="45" fillId="26" borderId="33" xfId="0" applyFont="1" applyFill="1" applyBorder="1" applyAlignment="1">
      <alignment horizontal="center" vertical="center" wrapText="1"/>
    </xf>
    <xf numFmtId="0" fontId="45" fillId="26" borderId="29" xfId="0" applyFont="1" applyFill="1" applyBorder="1" applyAlignment="1">
      <alignment horizontal="center" vertical="center" wrapText="1"/>
    </xf>
    <xf numFmtId="0" fontId="45" fillId="26" borderId="40" xfId="0" applyFont="1" applyFill="1" applyBorder="1" applyAlignment="1">
      <alignment horizontal="center" vertical="center" wrapText="1"/>
    </xf>
    <xf numFmtId="0" fontId="31" fillId="26" borderId="40" xfId="0" applyFont="1" applyFill="1" applyBorder="1" applyAlignment="1">
      <alignment horizontal="center" vertical="center" wrapText="1"/>
    </xf>
    <xf numFmtId="0" fontId="38" fillId="26" borderId="29" xfId="0" applyFont="1" applyFill="1" applyBorder="1" applyAlignment="1">
      <alignment horizontal="center" vertical="center"/>
    </xf>
    <xf numFmtId="0" fontId="38" fillId="26" borderId="40" xfId="0" applyFont="1" applyFill="1" applyBorder="1" applyAlignment="1">
      <alignment horizontal="center" vertical="center"/>
    </xf>
    <xf numFmtId="0" fontId="38" fillId="26" borderId="46" xfId="0" applyFont="1" applyFill="1" applyBorder="1" applyAlignment="1">
      <alignment horizontal="center" vertical="center" wrapText="1"/>
    </xf>
    <xf numFmtId="165" fontId="45" fillId="29" borderId="35" xfId="0" applyNumberFormat="1" applyFont="1" applyFill="1" applyBorder="1" applyAlignment="1">
      <alignment horizontal="center" vertical="center"/>
    </xf>
    <xf numFmtId="0" fontId="38" fillId="24" borderId="131" xfId="0" applyFont="1" applyFill="1" applyBorder="1" applyAlignment="1">
      <alignment horizontal="center" vertical="center" wrapText="1"/>
    </xf>
    <xf numFmtId="165" fontId="38" fillId="15" borderId="131" xfId="0" applyNumberFormat="1" applyFont="1" applyFill="1" applyBorder="1" applyAlignment="1">
      <alignment horizontal="center" vertical="center" wrapText="1"/>
    </xf>
    <xf numFmtId="0" fontId="38" fillId="24" borderId="133" xfId="0" applyFont="1" applyFill="1" applyBorder="1" applyAlignment="1">
      <alignment horizontal="center" vertical="center" wrapText="1"/>
    </xf>
    <xf numFmtId="165" fontId="38" fillId="15" borderId="133" xfId="0" applyNumberFormat="1" applyFont="1" applyFill="1" applyBorder="1" applyAlignment="1">
      <alignment horizontal="center" vertical="center" wrapText="1"/>
    </xf>
    <xf numFmtId="165" fontId="38" fillId="16" borderId="142" xfId="0" applyNumberFormat="1" applyFont="1" applyFill="1" applyBorder="1" applyAlignment="1">
      <alignment horizontal="center" vertical="center" wrapText="1"/>
    </xf>
    <xf numFmtId="0" fontId="38" fillId="24" borderId="136" xfId="0" applyFont="1" applyFill="1" applyBorder="1" applyAlignment="1">
      <alignment horizontal="center" vertical="center" wrapText="1"/>
    </xf>
    <xf numFmtId="165" fontId="38" fillId="16" borderId="136" xfId="0" applyNumberFormat="1" applyFont="1" applyFill="1" applyBorder="1" applyAlignment="1">
      <alignment horizontal="center" vertical="center" wrapText="1"/>
    </xf>
    <xf numFmtId="0" fontId="45" fillId="29" borderId="35" xfId="0" applyFont="1" applyFill="1" applyBorder="1" applyAlignment="1">
      <alignment horizontal="center" vertical="center" wrapText="1"/>
    </xf>
    <xf numFmtId="0" fontId="45" fillId="29" borderId="36" xfId="0" applyFont="1" applyFill="1" applyBorder="1" applyAlignment="1">
      <alignment horizontal="center" vertical="center" wrapText="1"/>
    </xf>
    <xf numFmtId="0" fontId="45" fillId="26" borderId="35" xfId="0" applyFont="1" applyFill="1" applyBorder="1" applyAlignment="1">
      <alignment horizontal="center" vertical="center" wrapText="1"/>
    </xf>
    <xf numFmtId="0" fontId="30" fillId="10" borderId="180" xfId="0" applyFont="1" applyFill="1" applyBorder="1" applyAlignment="1">
      <alignment horizontal="center" vertical="center" wrapText="1"/>
    </xf>
    <xf numFmtId="0" fontId="30" fillId="10" borderId="183" xfId="0" applyFont="1" applyFill="1" applyBorder="1" applyAlignment="1">
      <alignment horizontal="center" vertical="center" wrapText="1"/>
    </xf>
    <xf numFmtId="0" fontId="31" fillId="26" borderId="136" xfId="0" applyFont="1" applyFill="1" applyBorder="1" applyAlignment="1">
      <alignment horizontal="center" vertical="center" wrapText="1"/>
    </xf>
    <xf numFmtId="165" fontId="45" fillId="26" borderId="32" xfId="15" applyNumberFormat="1" applyFont="1" applyFill="1" applyBorder="1" applyAlignment="1">
      <alignment horizontal="center" vertical="center"/>
    </xf>
    <xf numFmtId="165" fontId="45" fillId="26" borderId="33" xfId="15" applyNumberFormat="1" applyFont="1" applyFill="1" applyBorder="1" applyAlignment="1">
      <alignment horizontal="center" vertical="center"/>
    </xf>
    <xf numFmtId="165" fontId="45" fillId="26" borderId="29" xfId="15" applyNumberFormat="1" applyFont="1" applyFill="1" applyBorder="1" applyAlignment="1">
      <alignment horizontal="center" vertical="center"/>
    </xf>
    <xf numFmtId="165" fontId="45" fillId="26" borderId="40" xfId="15" applyNumberFormat="1" applyFont="1" applyFill="1" applyBorder="1" applyAlignment="1">
      <alignment horizontal="center" vertical="center"/>
    </xf>
    <xf numFmtId="165" fontId="45" fillId="26" borderId="35" xfId="15" applyNumberFormat="1" applyFont="1" applyFill="1" applyBorder="1" applyAlignment="1">
      <alignment horizontal="center" vertical="center"/>
    </xf>
    <xf numFmtId="165" fontId="45" fillId="26" borderId="36" xfId="15" applyNumberFormat="1" applyFont="1" applyFill="1" applyBorder="1" applyAlignment="1">
      <alignment horizontal="center" vertical="center"/>
    </xf>
    <xf numFmtId="165" fontId="45" fillId="26" borderId="49" xfId="15" applyNumberFormat="1" applyFont="1" applyFill="1" applyBorder="1" applyAlignment="1">
      <alignment horizontal="center" vertical="center"/>
    </xf>
    <xf numFmtId="165" fontId="45" fillId="26" borderId="46" xfId="15" applyNumberFormat="1" applyFont="1" applyFill="1" applyBorder="1" applyAlignment="1">
      <alignment horizontal="center" vertical="center"/>
    </xf>
    <xf numFmtId="0" fontId="38" fillId="26" borderId="31" xfId="0" applyFont="1" applyFill="1" applyBorder="1" applyAlignment="1">
      <alignment horizontal="center" vertical="center" wrapText="1"/>
    </xf>
    <xf numFmtId="0" fontId="45" fillId="26" borderId="32" xfId="0" applyFont="1" applyFill="1" applyBorder="1" applyAlignment="1">
      <alignment horizontal="center"/>
    </xf>
    <xf numFmtId="0" fontId="38" fillId="26" borderId="39" xfId="0" applyFont="1" applyFill="1" applyBorder="1" applyAlignment="1">
      <alignment horizontal="center" vertical="center" wrapText="1"/>
    </xf>
    <xf numFmtId="0" fontId="45" fillId="26" borderId="29" xfId="0" applyFont="1" applyFill="1" applyBorder="1" applyAlignment="1">
      <alignment horizontal="center"/>
    </xf>
    <xf numFmtId="0" fontId="38" fillId="26" borderId="34" xfId="0" applyFont="1" applyFill="1" applyBorder="1" applyAlignment="1">
      <alignment horizontal="center" vertical="center" wrapText="1"/>
    </xf>
    <xf numFmtId="0" fontId="45" fillId="26" borderId="35" xfId="0" applyFont="1" applyFill="1" applyBorder="1" applyAlignment="1">
      <alignment horizontal="center"/>
    </xf>
    <xf numFmtId="165" fontId="90" fillId="26" borderId="49" xfId="15" applyNumberFormat="1" applyFont="1" applyFill="1" applyBorder="1" applyAlignment="1">
      <alignment horizontal="center" vertical="center"/>
    </xf>
    <xf numFmtId="165" fontId="38" fillId="26" borderId="49" xfId="0" applyNumberFormat="1" applyFont="1" applyFill="1" applyBorder="1" applyAlignment="1">
      <alignment horizontal="center" vertical="center" wrapText="1"/>
    </xf>
    <xf numFmtId="1" fontId="38" fillId="26" borderId="46" xfId="0" applyNumberFormat="1" applyFont="1" applyFill="1" applyBorder="1" applyAlignment="1">
      <alignment horizontal="center" vertical="center" wrapText="1"/>
    </xf>
    <xf numFmtId="0" fontId="62" fillId="10" borderId="45" xfId="2" applyFont="1" applyFill="1" applyBorder="1" applyAlignment="1">
      <alignment horizontal="center" vertical="center"/>
    </xf>
    <xf numFmtId="0" fontId="121" fillId="0" borderId="0" xfId="0" applyFont="1"/>
    <xf numFmtId="0" fontId="31" fillId="16" borderId="35" xfId="0" applyFont="1" applyFill="1" applyBorder="1" applyAlignment="1">
      <alignment horizontal="center" vertical="center" wrapText="1"/>
    </xf>
    <xf numFmtId="0" fontId="31" fillId="10" borderId="32" xfId="0" applyFont="1" applyFill="1" applyBorder="1" applyAlignment="1">
      <alignment vertical="center"/>
    </xf>
    <xf numFmtId="0" fontId="31" fillId="10" borderId="29" xfId="0" applyFont="1" applyFill="1" applyBorder="1" applyAlignment="1">
      <alignment vertical="center"/>
    </xf>
    <xf numFmtId="0" fontId="31" fillId="10" borderId="35" xfId="0" applyFont="1" applyFill="1" applyBorder="1" applyAlignment="1">
      <alignment vertical="center"/>
    </xf>
    <xf numFmtId="0" fontId="31" fillId="10" borderId="33" xfId="0" applyFont="1" applyFill="1" applyBorder="1" applyAlignment="1">
      <alignment vertical="center"/>
    </xf>
    <xf numFmtId="0" fontId="31" fillId="10" borderId="40" xfId="0" applyFont="1" applyFill="1" applyBorder="1" applyAlignment="1">
      <alignment vertical="center"/>
    </xf>
    <xf numFmtId="169" fontId="38" fillId="16" borderId="71" xfId="0" applyNumberFormat="1" applyFont="1" applyFill="1" applyBorder="1" applyAlignment="1">
      <alignment horizontal="center" vertical="center" wrapText="1"/>
    </xf>
    <xf numFmtId="165" fontId="31" fillId="10" borderId="29" xfId="15" applyNumberFormat="1" applyFont="1" applyFill="1" applyBorder="1" applyAlignment="1">
      <alignment horizontal="center" vertical="center"/>
    </xf>
    <xf numFmtId="2" fontId="31" fillId="15" borderId="32" xfId="38" applyNumberFormat="1" applyFont="1" applyFill="1" applyBorder="1" applyAlignment="1" applyProtection="1">
      <alignment horizontal="center" vertical="center"/>
      <protection locked="0"/>
    </xf>
    <xf numFmtId="164" fontId="31" fillId="16" borderId="29" xfId="39" applyNumberFormat="1" applyFont="1" applyFill="1" applyBorder="1" applyAlignment="1">
      <alignment horizontal="center" vertical="center"/>
    </xf>
    <xf numFmtId="164" fontId="31" fillId="15" borderId="29" xfId="39" applyNumberFormat="1" applyFont="1" applyFill="1" applyBorder="1" applyAlignment="1" applyProtection="1">
      <alignment horizontal="center" vertical="center"/>
      <protection locked="0"/>
    </xf>
    <xf numFmtId="10" fontId="31" fillId="24" borderId="29" xfId="38" applyNumberFormat="1" applyFont="1" applyFill="1" applyBorder="1" applyAlignment="1">
      <alignment horizontal="center" vertical="center"/>
    </xf>
    <xf numFmtId="164" fontId="31" fillId="24" borderId="29" xfId="39" applyNumberFormat="1" applyFont="1" applyFill="1" applyBorder="1" applyAlignment="1">
      <alignment horizontal="center" vertical="center"/>
    </xf>
    <xf numFmtId="164" fontId="31" fillId="24" borderId="29" xfId="39" applyNumberFormat="1" applyFont="1" applyFill="1" applyBorder="1" applyAlignment="1" applyProtection="1">
      <alignment horizontal="center" vertical="center"/>
      <protection locked="0"/>
    </xf>
    <xf numFmtId="10" fontId="31" fillId="15" borderId="29" xfId="38" applyNumberFormat="1" applyFont="1" applyFill="1" applyBorder="1" applyAlignment="1">
      <alignment horizontal="center" vertical="center"/>
    </xf>
    <xf numFmtId="165" fontId="31" fillId="10" borderId="32" xfId="15" applyNumberFormat="1" applyFont="1" applyFill="1" applyBorder="1" applyAlignment="1">
      <alignment horizontal="center" vertical="center"/>
    </xf>
    <xf numFmtId="164" fontId="31" fillId="16" borderId="32" xfId="39" applyNumberFormat="1" applyFont="1" applyFill="1" applyBorder="1" applyAlignment="1">
      <alignment horizontal="center" vertical="center"/>
    </xf>
    <xf numFmtId="164" fontId="31" fillId="15" borderId="32" xfId="39" applyNumberFormat="1" applyFont="1" applyFill="1" applyBorder="1" applyAlignment="1" applyProtection="1">
      <alignment horizontal="center" vertical="center"/>
      <protection locked="0"/>
    </xf>
    <xf numFmtId="164" fontId="31" fillId="15" borderId="33" xfId="39" applyNumberFormat="1" applyFont="1" applyFill="1" applyBorder="1" applyAlignment="1" applyProtection="1">
      <alignment horizontal="center" vertical="center"/>
      <protection locked="0"/>
    </xf>
    <xf numFmtId="164" fontId="31" fillId="24" borderId="40" xfId="39" applyNumberFormat="1" applyFont="1" applyFill="1" applyBorder="1" applyAlignment="1" applyProtection="1">
      <alignment horizontal="center" vertical="center"/>
      <protection locked="0"/>
    </xf>
    <xf numFmtId="164" fontId="31" fillId="15" borderId="40" xfId="39" applyNumberFormat="1" applyFont="1" applyFill="1" applyBorder="1" applyAlignment="1" applyProtection="1">
      <alignment horizontal="center" vertical="center"/>
      <protection locked="0"/>
    </xf>
    <xf numFmtId="164" fontId="31" fillId="16" borderId="35" xfId="39" applyNumberFormat="1" applyFont="1" applyFill="1" applyBorder="1" applyAlignment="1">
      <alignment horizontal="center" vertical="center"/>
    </xf>
    <xf numFmtId="164" fontId="31" fillId="16" borderId="36" xfId="39" applyNumberFormat="1" applyFont="1" applyFill="1" applyBorder="1" applyAlignment="1">
      <alignment horizontal="center" vertical="center"/>
    </xf>
    <xf numFmtId="0" fontId="91" fillId="10" borderId="176" xfId="0" applyFont="1" applyFill="1" applyBorder="1" applyAlignment="1">
      <alignment wrapText="1"/>
    </xf>
    <xf numFmtId="165" fontId="31" fillId="10" borderId="49" xfId="15" applyNumberFormat="1" applyFont="1" applyFill="1" applyBorder="1" applyAlignment="1">
      <alignment horizontal="center" vertical="center"/>
    </xf>
    <xf numFmtId="0" fontId="45" fillId="0" borderId="31" xfId="0" applyFont="1" applyBorder="1" applyAlignment="1">
      <alignment vertical="center" wrapText="1"/>
    </xf>
    <xf numFmtId="0" fontId="45" fillId="29" borderId="32" xfId="0" applyFont="1" applyFill="1" applyBorder="1" applyAlignment="1">
      <alignment horizontal="center" vertical="center" wrapText="1"/>
    </xf>
    <xf numFmtId="0" fontId="45" fillId="30" borderId="32" xfId="0" applyFont="1" applyFill="1" applyBorder="1" applyAlignment="1">
      <alignment horizontal="center" vertical="center" wrapText="1"/>
    </xf>
    <xf numFmtId="0" fontId="45" fillId="30" borderId="33" xfId="0" applyFont="1" applyFill="1" applyBorder="1" applyAlignment="1">
      <alignment horizontal="center" vertical="center" wrapText="1"/>
    </xf>
    <xf numFmtId="0" fontId="45" fillId="30" borderId="35" xfId="0" applyFont="1" applyFill="1" applyBorder="1" applyAlignment="1">
      <alignment horizontal="center" vertical="center" wrapText="1"/>
    </xf>
    <xf numFmtId="0" fontId="45" fillId="30" borderId="36" xfId="0" applyFont="1" applyFill="1" applyBorder="1" applyAlignment="1">
      <alignment horizontal="center" vertical="center" wrapText="1"/>
    </xf>
    <xf numFmtId="0" fontId="45" fillId="0" borderId="45" xfId="0" applyFont="1" applyBorder="1" applyAlignment="1">
      <alignment vertical="center" wrapText="1"/>
    </xf>
    <xf numFmtId="0" fontId="45" fillId="29" borderId="49" xfId="0" applyFont="1" applyFill="1" applyBorder="1" applyAlignment="1">
      <alignment horizontal="center" vertical="center" wrapText="1"/>
    </xf>
    <xf numFmtId="0" fontId="45" fillId="29" borderId="46" xfId="0" applyFont="1" applyFill="1" applyBorder="1" applyAlignment="1">
      <alignment horizontal="center" vertical="center" wrapText="1"/>
    </xf>
    <xf numFmtId="165" fontId="38" fillId="22" borderId="32" xfId="0" applyNumberFormat="1" applyFont="1" applyFill="1" applyBorder="1" applyAlignment="1">
      <alignment horizontal="center" vertical="center"/>
    </xf>
    <xf numFmtId="165" fontId="31" fillId="22" borderId="35" xfId="0" applyNumberFormat="1" applyFont="1" applyFill="1" applyBorder="1" applyAlignment="1">
      <alignment horizontal="center" vertical="center" wrapText="1"/>
    </xf>
    <xf numFmtId="0" fontId="108" fillId="29" borderId="40" xfId="0" applyFont="1" applyFill="1" applyBorder="1" applyAlignment="1">
      <alignment horizontal="center" vertical="center" wrapText="1"/>
    </xf>
    <xf numFmtId="0" fontId="108" fillId="29" borderId="29" xfId="0" applyFont="1" applyFill="1" applyBorder="1" applyAlignment="1">
      <alignment horizontal="center" vertical="center"/>
    </xf>
    <xf numFmtId="0" fontId="108" fillId="29" borderId="35" xfId="0" applyFont="1" applyFill="1" applyBorder="1" applyAlignment="1">
      <alignment horizontal="center" vertical="center" wrapText="1"/>
    </xf>
    <xf numFmtId="0" fontId="108" fillId="29" borderId="36" xfId="0" applyFont="1" applyFill="1" applyBorder="1" applyAlignment="1">
      <alignment horizontal="center" vertical="center" wrapText="1"/>
    </xf>
    <xf numFmtId="0" fontId="108" fillId="16" borderId="29" xfId="0" applyFont="1" applyFill="1" applyBorder="1" applyAlignment="1">
      <alignment horizontal="center" vertical="center"/>
    </xf>
    <xf numFmtId="0" fontId="108" fillId="16" borderId="40" xfId="0" applyFont="1" applyFill="1" applyBorder="1" applyAlignment="1">
      <alignment horizontal="center" vertical="center" wrapText="1"/>
    </xf>
    <xf numFmtId="0" fontId="108" fillId="16" borderId="35" xfId="0" applyFont="1" applyFill="1" applyBorder="1" applyAlignment="1">
      <alignment horizontal="center" vertical="center" wrapText="1"/>
    </xf>
    <xf numFmtId="0" fontId="108" fillId="16" borderId="36" xfId="0" applyFont="1" applyFill="1" applyBorder="1" applyAlignment="1">
      <alignment horizontal="center" vertical="center" wrapText="1"/>
    </xf>
    <xf numFmtId="165" fontId="31" fillId="15" borderId="40" xfId="0" applyNumberFormat="1" applyFont="1" applyFill="1" applyBorder="1" applyAlignment="1">
      <alignment horizontal="center" vertical="center" wrapText="1"/>
    </xf>
    <xf numFmtId="0" fontId="51" fillId="10" borderId="0" xfId="0" applyFont="1" applyFill="1" applyAlignment="1">
      <alignment vertical="center"/>
    </xf>
    <xf numFmtId="0" fontId="34" fillId="10" borderId="0" xfId="0" applyFont="1" applyFill="1" applyAlignment="1">
      <alignment vertical="center"/>
    </xf>
    <xf numFmtId="0" fontId="46" fillId="10" borderId="0" xfId="30" applyFont="1" applyFill="1" applyBorder="1" applyAlignment="1">
      <alignment vertical="center" wrapText="1"/>
    </xf>
    <xf numFmtId="0" fontId="47" fillId="10" borderId="0" xfId="30" applyFont="1" applyFill="1" applyBorder="1" applyAlignment="1">
      <alignment vertical="center" wrapText="1"/>
    </xf>
    <xf numFmtId="0" fontId="79" fillId="10" borderId="0" xfId="0" applyFont="1" applyFill="1" applyAlignment="1">
      <alignment vertical="center" wrapText="1"/>
    </xf>
    <xf numFmtId="0" fontId="59" fillId="10" borderId="0" xfId="30" applyFont="1" applyFill="1" applyBorder="1" applyAlignment="1">
      <alignment vertical="center" wrapText="1"/>
    </xf>
    <xf numFmtId="0" fontId="42" fillId="10" borderId="0" xfId="0" applyFont="1" applyFill="1" applyAlignment="1">
      <alignment vertical="center"/>
    </xf>
    <xf numFmtId="0" fontId="33" fillId="10" borderId="0" xfId="0" applyFont="1" applyFill="1" applyAlignment="1">
      <alignment vertical="center"/>
    </xf>
    <xf numFmtId="0" fontId="33" fillId="10" borderId="0" xfId="0" applyFont="1" applyFill="1"/>
    <xf numFmtId="0" fontId="33" fillId="10" borderId="0" xfId="0" applyFont="1" applyFill="1" applyAlignment="1">
      <alignment vertical="top"/>
    </xf>
    <xf numFmtId="0" fontId="33" fillId="0" borderId="30" xfId="0" applyFont="1" applyBorder="1" applyProtection="1">
      <protection locked="0"/>
    </xf>
    <xf numFmtId="0" fontId="38" fillId="15" borderId="39" xfId="0" applyFont="1" applyFill="1" applyBorder="1" applyAlignment="1" applyProtection="1">
      <alignment horizontal="left" vertical="center" wrapText="1"/>
      <protection locked="0"/>
    </xf>
    <xf numFmtId="0" fontId="38" fillId="28" borderId="31" xfId="0" applyFont="1" applyFill="1" applyBorder="1" applyAlignment="1" applyProtection="1">
      <alignment horizontal="left" vertical="center" wrapText="1"/>
      <protection locked="0"/>
    </xf>
    <xf numFmtId="0" fontId="38" fillId="28" borderId="39" xfId="0" applyFont="1" applyFill="1" applyBorder="1" applyAlignment="1" applyProtection="1">
      <alignment horizontal="left" vertical="center" wrapText="1"/>
      <protection locked="0"/>
    </xf>
    <xf numFmtId="0" fontId="33" fillId="5" borderId="0" xfId="30" applyFont="1" applyFill="1" applyBorder="1" applyAlignment="1">
      <alignment horizontal="left" vertical="center" wrapText="1"/>
    </xf>
    <xf numFmtId="0" fontId="39" fillId="5" borderId="0" xfId="30" applyFont="1" applyFill="1" applyBorder="1" applyAlignment="1">
      <alignment horizontal="left" vertical="center" wrapText="1"/>
    </xf>
    <xf numFmtId="0" fontId="39" fillId="5" borderId="37" xfId="30" applyFont="1" applyFill="1" applyBorder="1" applyAlignment="1" applyProtection="1">
      <alignment horizontal="left" vertical="center" wrapText="1"/>
      <protection locked="0"/>
    </xf>
    <xf numFmtId="0" fontId="39" fillId="5" borderId="41" xfId="30" applyFont="1" applyFill="1" applyBorder="1" applyAlignment="1" applyProtection="1">
      <alignment horizontal="left" vertical="center" wrapText="1"/>
      <protection locked="0"/>
    </xf>
    <xf numFmtId="0" fontId="34" fillId="5" borderId="38" xfId="0" applyFont="1" applyFill="1" applyBorder="1" applyAlignment="1" applyProtection="1">
      <alignment horizontal="left" vertical="center"/>
      <protection locked="0"/>
    </xf>
    <xf numFmtId="0" fontId="137" fillId="5" borderId="0" xfId="30" applyFont="1" applyFill="1" applyBorder="1" applyAlignment="1">
      <alignment horizontal="left" vertical="center" wrapText="1"/>
    </xf>
    <xf numFmtId="0" fontId="33" fillId="5" borderId="0" xfId="37" applyFont="1" applyFill="1" applyBorder="1" applyAlignment="1">
      <alignment horizontal="left" vertical="center" wrapText="1"/>
    </xf>
    <xf numFmtId="0" fontId="33" fillId="5" borderId="37" xfId="37" applyFont="1" applyFill="1" applyBorder="1" applyAlignment="1" applyProtection="1">
      <alignment horizontal="left" vertical="center" wrapText="1"/>
      <protection locked="0"/>
    </xf>
    <xf numFmtId="0" fontId="33" fillId="5" borderId="41" xfId="37" applyFont="1" applyFill="1" applyBorder="1" applyAlignment="1" applyProtection="1">
      <alignment horizontal="left" vertical="center" wrapText="1"/>
      <protection locked="0"/>
    </xf>
    <xf numFmtId="0" fontId="33" fillId="5" borderId="38" xfId="37" applyFont="1" applyFill="1" applyBorder="1" applyAlignment="1" applyProtection="1">
      <alignment horizontal="left" vertical="center" wrapText="1"/>
      <protection locked="0"/>
    </xf>
    <xf numFmtId="0" fontId="34" fillId="5" borderId="41" xfId="0" applyFont="1" applyFill="1" applyBorder="1" applyAlignment="1" applyProtection="1">
      <alignment horizontal="left" vertical="center"/>
      <protection locked="0"/>
    </xf>
    <xf numFmtId="0" fontId="137" fillId="5" borderId="38" xfId="30" applyFont="1" applyFill="1" applyBorder="1" applyAlignment="1" applyProtection="1">
      <alignment horizontal="left" vertical="center" wrapText="1"/>
      <protection locked="0"/>
    </xf>
    <xf numFmtId="0" fontId="33" fillId="5" borderId="30" xfId="37" applyFont="1" applyFill="1" applyBorder="1" applyAlignment="1" applyProtection="1">
      <alignment horizontal="left" vertical="center" wrapText="1"/>
      <protection locked="0"/>
    </xf>
    <xf numFmtId="0" fontId="39" fillId="5" borderId="38" xfId="30" applyFont="1" applyFill="1" applyBorder="1" applyAlignment="1" applyProtection="1">
      <alignment horizontal="left" vertical="center" wrapText="1"/>
      <protection locked="0"/>
    </xf>
    <xf numFmtId="0" fontId="39" fillId="5" borderId="30" xfId="30" applyFont="1" applyFill="1" applyBorder="1" applyAlignment="1" applyProtection="1">
      <alignment horizontal="left" vertical="center" wrapText="1"/>
      <protection locked="0"/>
    </xf>
    <xf numFmtId="0" fontId="33" fillId="0" borderId="0" xfId="37" applyFont="1" applyFill="1" applyBorder="1" applyAlignment="1">
      <alignment horizontal="left" vertical="center" wrapText="1"/>
    </xf>
    <xf numFmtId="0" fontId="38" fillId="28" borderId="39" xfId="0" applyFont="1" applyFill="1" applyBorder="1" applyAlignment="1" applyProtection="1">
      <alignment horizontal="left" vertical="top" wrapText="1"/>
      <protection locked="0"/>
    </xf>
    <xf numFmtId="0" fontId="32" fillId="5" borderId="41" xfId="0" applyFont="1" applyFill="1" applyBorder="1" applyAlignment="1" applyProtection="1">
      <alignment vertical="center"/>
      <protection locked="0"/>
    </xf>
    <xf numFmtId="0" fontId="32" fillId="0" borderId="41" xfId="0" applyFont="1" applyBorder="1" applyAlignment="1" applyProtection="1">
      <alignment vertical="center"/>
      <protection locked="0"/>
    </xf>
    <xf numFmtId="0" fontId="32" fillId="0" borderId="38" xfId="0" applyFont="1" applyBorder="1" applyAlignment="1" applyProtection="1">
      <alignment vertical="center"/>
      <protection locked="0"/>
    </xf>
    <xf numFmtId="0" fontId="32" fillId="0" borderId="37" xfId="0" applyFont="1" applyBorder="1" applyAlignment="1" applyProtection="1">
      <alignment vertical="center"/>
      <protection locked="0"/>
    </xf>
    <xf numFmtId="0" fontId="138" fillId="0" borderId="37" xfId="30" applyFont="1" applyBorder="1" applyAlignment="1" applyProtection="1">
      <alignment vertical="center" wrapText="1"/>
      <protection locked="0"/>
    </xf>
    <xf numFmtId="0" fontId="138" fillId="0" borderId="41" xfId="30" applyFont="1" applyBorder="1" applyAlignment="1" applyProtection="1">
      <alignment vertical="center" wrapText="1"/>
      <protection locked="0"/>
    </xf>
    <xf numFmtId="0" fontId="138" fillId="5" borderId="41" xfId="30" applyFont="1" applyFill="1" applyBorder="1" applyAlignment="1" applyProtection="1">
      <alignment vertical="center" wrapText="1"/>
      <protection locked="0"/>
    </xf>
    <xf numFmtId="0" fontId="33" fillId="0" borderId="37" xfId="30" applyFont="1" applyBorder="1" applyAlignment="1" applyProtection="1">
      <alignment vertical="center" wrapText="1"/>
      <protection locked="0"/>
    </xf>
    <xf numFmtId="0" fontId="33" fillId="0" borderId="41" xfId="30" applyFont="1" applyBorder="1" applyAlignment="1" applyProtection="1">
      <alignment vertical="center" wrapText="1"/>
      <protection locked="0"/>
    </xf>
    <xf numFmtId="0" fontId="33" fillId="0" borderId="38" xfId="30" applyFont="1" applyBorder="1" applyAlignment="1" applyProtection="1">
      <alignment vertical="center" wrapText="1"/>
      <protection locked="0"/>
    </xf>
    <xf numFmtId="0" fontId="34" fillId="0" borderId="0" xfId="0" applyFont="1" applyAlignment="1">
      <alignment horizontal="left"/>
    </xf>
    <xf numFmtId="0" fontId="93" fillId="0" borderId="37" xfId="30" applyFont="1" applyFill="1" applyBorder="1" applyAlignment="1" applyProtection="1">
      <alignment horizontal="left" vertical="center" wrapText="1"/>
      <protection locked="0"/>
    </xf>
    <xf numFmtId="0" fontId="93" fillId="0" borderId="41" xfId="30" applyFont="1" applyFill="1" applyBorder="1" applyAlignment="1" applyProtection="1">
      <alignment horizontal="left" vertical="center" wrapText="1"/>
      <protection locked="0"/>
    </xf>
    <xf numFmtId="0" fontId="93" fillId="0" borderId="38" xfId="30" applyFont="1" applyFill="1" applyBorder="1" applyAlignment="1" applyProtection="1">
      <alignment horizontal="left" vertical="center" wrapText="1"/>
      <protection locked="0"/>
    </xf>
    <xf numFmtId="0" fontId="139" fillId="0" borderId="37" xfId="0" applyFont="1" applyBorder="1" applyAlignment="1" applyProtection="1">
      <alignment horizontal="left" vertical="center"/>
      <protection locked="0"/>
    </xf>
    <xf numFmtId="0" fontId="139" fillId="0" borderId="41" xfId="0" applyFont="1" applyBorder="1" applyAlignment="1" applyProtection="1">
      <alignment horizontal="left" vertical="center"/>
      <protection locked="0"/>
    </xf>
    <xf numFmtId="0" fontId="139" fillId="0" borderId="38" xfId="0" applyFont="1" applyBorder="1" applyAlignment="1" applyProtection="1">
      <alignment horizontal="left" vertical="center"/>
      <protection locked="0"/>
    </xf>
    <xf numFmtId="0" fontId="139" fillId="0" borderId="0" xfId="0" applyFont="1" applyAlignment="1">
      <alignment horizontal="left" vertical="center"/>
    </xf>
    <xf numFmtId="0" fontId="32" fillId="5" borderId="37" xfId="0" applyFont="1" applyFill="1" applyBorder="1" applyAlignment="1" applyProtection="1">
      <alignment vertical="center"/>
      <protection locked="0"/>
    </xf>
    <xf numFmtId="0" fontId="32" fillId="5" borderId="38" xfId="0" applyFont="1" applyFill="1" applyBorder="1" applyAlignment="1" applyProtection="1">
      <alignment vertical="center"/>
      <protection locked="0"/>
    </xf>
    <xf numFmtId="0" fontId="32" fillId="5" borderId="0" xfId="0" applyFont="1" applyFill="1" applyAlignment="1">
      <alignment vertical="center"/>
    </xf>
    <xf numFmtId="0" fontId="38" fillId="15" borderId="34" xfId="0" applyFont="1" applyFill="1" applyBorder="1" applyAlignment="1" applyProtection="1">
      <alignment horizontal="center" vertical="center" wrapText="1"/>
      <protection locked="0"/>
    </xf>
    <xf numFmtId="0" fontId="2" fillId="0" borderId="51" xfId="0" applyFont="1" applyBorder="1" applyAlignment="1">
      <alignment vertical="top" wrapText="1"/>
    </xf>
    <xf numFmtId="0" fontId="2" fillId="0" borderId="144" xfId="0" applyFont="1" applyBorder="1" applyAlignment="1">
      <alignment vertical="top" wrapText="1"/>
    </xf>
    <xf numFmtId="0" fontId="2" fillId="0" borderId="145" xfId="0" applyFont="1" applyBorder="1" applyAlignment="1">
      <alignment vertical="top" wrapText="1"/>
    </xf>
    <xf numFmtId="0" fontId="2" fillId="0" borderId="0" xfId="0" applyFont="1" applyAlignment="1">
      <alignment horizontal="left"/>
    </xf>
    <xf numFmtId="0" fontId="2" fillId="0" borderId="0" xfId="0" applyFont="1"/>
    <xf numFmtId="0" fontId="2" fillId="0" borderId="0" xfId="0" applyFont="1" applyAlignment="1">
      <alignment vertical="center"/>
    </xf>
    <xf numFmtId="0" fontId="2" fillId="0" borderId="57" xfId="0" applyFont="1" applyBorder="1" applyAlignment="1">
      <alignment horizontal="left" vertical="top"/>
    </xf>
    <xf numFmtId="0" fontId="2" fillId="0" borderId="118" xfId="0" applyFont="1" applyBorder="1" applyAlignment="1">
      <alignment horizontal="left" vertical="top"/>
    </xf>
    <xf numFmtId="0" fontId="2" fillId="0" borderId="56" xfId="0" applyFont="1" applyBorder="1" applyAlignment="1">
      <alignment horizontal="left" vertical="top"/>
    </xf>
    <xf numFmtId="0" fontId="2" fillId="0" borderId="0" xfId="0" applyFont="1" applyAlignment="1">
      <alignment horizontal="left" vertical="top"/>
    </xf>
    <xf numFmtId="0" fontId="2" fillId="0" borderId="167" xfId="0" applyFont="1" applyBorder="1" applyAlignment="1">
      <alignment vertical="center"/>
    </xf>
    <xf numFmtId="0" fontId="2" fillId="0" borderId="39" xfId="0" applyFont="1" applyBorder="1" applyAlignment="1">
      <alignment horizontal="left" vertical="top"/>
    </xf>
    <xf numFmtId="0" fontId="2" fillId="0" borderId="29" xfId="0" applyFont="1" applyBorder="1" applyAlignment="1">
      <alignment horizontal="left" vertical="top"/>
    </xf>
    <xf numFmtId="0" fontId="2" fillId="0" borderId="40" xfId="0" applyFont="1" applyBorder="1" applyAlignment="1">
      <alignment horizontal="left" vertical="top"/>
    </xf>
    <xf numFmtId="0" fontId="2" fillId="0" borderId="167"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xf>
    <xf numFmtId="0" fontId="2" fillId="0" borderId="36" xfId="0" applyFont="1" applyBorder="1" applyAlignment="1">
      <alignment horizontal="left" vertical="top"/>
    </xf>
    <xf numFmtId="0" fontId="2" fillId="0" borderId="167" xfId="0" applyFont="1" applyBorder="1"/>
    <xf numFmtId="0" fontId="2" fillId="5" borderId="57" xfId="0" applyFont="1" applyFill="1" applyBorder="1" applyAlignment="1">
      <alignment vertical="center"/>
    </xf>
    <xf numFmtId="0" fontId="2" fillId="5" borderId="56" xfId="0" applyFont="1" applyFill="1" applyBorder="1" applyAlignment="1">
      <alignment vertical="center" wrapText="1"/>
    </xf>
    <xf numFmtId="0" fontId="2" fillId="5" borderId="39" xfId="0" applyFont="1" applyFill="1" applyBorder="1" applyAlignment="1">
      <alignment vertical="center"/>
    </xf>
    <xf numFmtId="0" fontId="2" fillId="5" borderId="40" xfId="0" applyFont="1" applyFill="1" applyBorder="1" applyAlignment="1">
      <alignment vertical="center" wrapText="1"/>
    </xf>
    <xf numFmtId="0" fontId="2" fillId="0" borderId="117" xfId="0" applyFont="1" applyBorder="1" applyAlignment="1">
      <alignment vertical="center"/>
    </xf>
    <xf numFmtId="0" fontId="2" fillId="5" borderId="110" xfId="0" applyFont="1" applyFill="1" applyBorder="1" applyAlignment="1">
      <alignment vertical="center" wrapText="1"/>
    </xf>
    <xf numFmtId="0" fontId="2" fillId="0" borderId="39" xfId="0" applyFont="1" applyBorder="1" applyAlignment="1">
      <alignment vertical="center"/>
    </xf>
    <xf numFmtId="0" fontId="2" fillId="0" borderId="40" xfId="0" applyFont="1" applyBorder="1" applyAlignment="1">
      <alignment vertical="center" wrapText="1"/>
    </xf>
    <xf numFmtId="0" fontId="2" fillId="5" borderId="117" xfId="0" applyFont="1" applyFill="1" applyBorder="1" applyAlignment="1">
      <alignment vertical="center"/>
    </xf>
    <xf numFmtId="0" fontId="2" fillId="0" borderId="57" xfId="0" applyFont="1" applyBorder="1" applyAlignment="1">
      <alignment vertical="center"/>
    </xf>
    <xf numFmtId="0" fontId="2" fillId="5" borderId="104" xfId="0" applyFont="1" applyFill="1" applyBorder="1" applyAlignment="1">
      <alignment vertical="center"/>
    </xf>
    <xf numFmtId="0" fontId="2" fillId="5" borderId="105" xfId="0" applyFont="1" applyFill="1" applyBorder="1" applyAlignment="1">
      <alignment vertical="center" wrapText="1"/>
    </xf>
    <xf numFmtId="0" fontId="2" fillId="5" borderId="34" xfId="0" applyFont="1" applyFill="1" applyBorder="1" applyAlignment="1">
      <alignment vertical="center"/>
    </xf>
    <xf numFmtId="0" fontId="2" fillId="5" borderId="36" xfId="0" applyFont="1" applyFill="1" applyBorder="1" applyAlignment="1">
      <alignment vertical="center" wrapText="1"/>
    </xf>
    <xf numFmtId="0" fontId="2" fillId="15" borderId="26"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2" fillId="10" borderId="0" xfId="15" applyFont="1" applyFill="1" applyAlignment="1">
      <alignment vertical="center"/>
    </xf>
    <xf numFmtId="0" fontId="2" fillId="0" borderId="0" xfId="15" applyFont="1" applyAlignment="1">
      <alignment vertical="center"/>
    </xf>
    <xf numFmtId="0" fontId="2" fillId="5" borderId="0" xfId="0" applyFont="1" applyFill="1" applyAlignment="1">
      <alignment vertical="center"/>
    </xf>
    <xf numFmtId="0" fontId="2" fillId="0" borderId="0" xfId="35" applyFont="1"/>
    <xf numFmtId="0" fontId="2" fillId="0" borderId="0" xfId="35" applyFont="1" applyAlignment="1">
      <alignment vertical="center"/>
    </xf>
    <xf numFmtId="0" fontId="2" fillId="10" borderId="0" xfId="0" applyFont="1" applyFill="1" applyAlignment="1">
      <alignment vertical="center"/>
    </xf>
    <xf numFmtId="0" fontId="2" fillId="0" borderId="37"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7" borderId="0" xfId="15" applyFont="1" applyFill="1" applyAlignment="1">
      <alignment vertical="center"/>
    </xf>
    <xf numFmtId="0" fontId="2" fillId="7" borderId="0" xfId="0" applyFont="1" applyFill="1" applyAlignment="1">
      <alignment vertical="center"/>
    </xf>
    <xf numFmtId="0" fontId="2" fillId="0" borderId="30" xfId="0" applyFont="1" applyBorder="1" applyAlignment="1" applyProtection="1">
      <alignment vertical="center"/>
      <protection locked="0"/>
    </xf>
    <xf numFmtId="0" fontId="2" fillId="0" borderId="0" xfId="0" applyFont="1" applyAlignment="1">
      <alignment horizontal="center" wrapText="1"/>
    </xf>
    <xf numFmtId="0" fontId="2" fillId="0" borderId="29" xfId="0" applyFont="1" applyBorder="1" applyAlignment="1" applyProtection="1">
      <alignment vertical="center"/>
      <protection locked="0"/>
    </xf>
    <xf numFmtId="0" fontId="2" fillId="0" borderId="37" xfId="0" applyFont="1" applyBorder="1" applyProtection="1">
      <protection locked="0"/>
    </xf>
    <xf numFmtId="0" fontId="2" fillId="0" borderId="41" xfId="0" applyFont="1" applyBorder="1" applyProtection="1">
      <protection locked="0"/>
    </xf>
    <xf numFmtId="0" fontId="2" fillId="0" borderId="38" xfId="0" applyFont="1" applyBorder="1" applyProtection="1">
      <protection locked="0"/>
    </xf>
    <xf numFmtId="0" fontId="2" fillId="0" borderId="0" xfId="0" applyFont="1" applyAlignment="1">
      <alignment horizontal="left" vertical="center" wrapText="1"/>
    </xf>
    <xf numFmtId="167" fontId="2" fillId="5" borderId="0" xfId="46" applyFont="1" applyFill="1" applyAlignment="1">
      <alignment horizontal="center" vertical="center"/>
    </xf>
    <xf numFmtId="167" fontId="2" fillId="5" borderId="0" xfId="46" applyFont="1" applyFill="1">
      <alignment vertical="top"/>
    </xf>
    <xf numFmtId="167" fontId="2" fillId="23" borderId="0" xfId="46" applyFont="1" applyFill="1">
      <alignment vertical="top"/>
    </xf>
    <xf numFmtId="167" fontId="2" fillId="0" borderId="0" xfId="46" applyFont="1" applyFill="1">
      <alignment vertical="top"/>
    </xf>
    <xf numFmtId="0" fontId="2" fillId="5" borderId="0" xfId="40" applyFont="1" applyFill="1"/>
    <xf numFmtId="0" fontId="2" fillId="5" borderId="0" xfId="40" applyFont="1" applyFill="1" applyAlignment="1">
      <alignment wrapText="1"/>
    </xf>
    <xf numFmtId="0" fontId="2" fillId="5" borderId="0" xfId="40" applyFont="1" applyFill="1" applyAlignment="1">
      <alignment horizontal="center"/>
    </xf>
    <xf numFmtId="0" fontId="2" fillId="0" borderId="0" xfId="40" applyFont="1"/>
    <xf numFmtId="0" fontId="2" fillId="0" borderId="0" xfId="40" applyFont="1" applyAlignment="1">
      <alignment horizontal="center" vertical="center"/>
    </xf>
    <xf numFmtId="167" fontId="2" fillId="0" borderId="0" xfId="46" applyFont="1" applyFill="1" applyBorder="1">
      <alignment vertical="top"/>
    </xf>
    <xf numFmtId="0" fontId="2" fillId="5" borderId="0" xfId="40" applyFont="1" applyFill="1" applyAlignment="1">
      <alignment horizontal="center" vertical="center"/>
    </xf>
    <xf numFmtId="167" fontId="2" fillId="5" borderId="37" xfId="46" applyFont="1" applyFill="1" applyBorder="1">
      <alignment vertical="top"/>
    </xf>
    <xf numFmtId="167" fontId="2" fillId="5" borderId="41" xfId="46" applyFont="1" applyFill="1" applyBorder="1">
      <alignment vertical="top"/>
    </xf>
    <xf numFmtId="167" fontId="2" fillId="5" borderId="38" xfId="46" applyFont="1" applyFill="1" applyBorder="1">
      <alignment vertical="top"/>
    </xf>
    <xf numFmtId="167" fontId="2" fillId="10" borderId="35" xfId="46" applyFont="1" applyFill="1" applyBorder="1" applyAlignment="1">
      <alignment horizontal="center" vertical="center"/>
    </xf>
    <xf numFmtId="167" fontId="2" fillId="5" borderId="30" xfId="46" applyFont="1" applyFill="1" applyBorder="1">
      <alignment vertical="top"/>
    </xf>
    <xf numFmtId="167" fontId="2" fillId="5" borderId="0" xfId="46" applyFont="1" applyFill="1" applyAlignment="1">
      <alignment vertical="center"/>
    </xf>
    <xf numFmtId="0" fontId="2" fillId="7" borderId="0" xfId="0" applyFont="1" applyFill="1"/>
    <xf numFmtId="0" fontId="2" fillId="0" borderId="0" xfId="0" applyFont="1" applyAlignment="1">
      <alignment horizontal="center" vertical="center" wrapText="1"/>
    </xf>
    <xf numFmtId="0" fontId="2" fillId="7" borderId="0" xfId="0" applyFont="1" applyFill="1" applyAlignment="1">
      <alignment vertical="center" wrapText="1"/>
    </xf>
    <xf numFmtId="0" fontId="2" fillId="0" borderId="0" xfId="0" applyFont="1" applyAlignment="1">
      <alignment vertical="top" wrapText="1"/>
    </xf>
    <xf numFmtId="0" fontId="2" fillId="10" borderId="29" xfId="0" applyFont="1" applyFill="1" applyBorder="1" applyAlignment="1">
      <alignment vertical="center"/>
    </xf>
    <xf numFmtId="0" fontId="2" fillId="10" borderId="40" xfId="0" applyFont="1" applyFill="1" applyBorder="1" applyAlignment="1">
      <alignment vertical="center"/>
    </xf>
    <xf numFmtId="0" fontId="2" fillId="10" borderId="35" xfId="0" applyFont="1" applyFill="1" applyBorder="1" applyAlignment="1">
      <alignment vertical="center"/>
    </xf>
    <xf numFmtId="0" fontId="2" fillId="10" borderId="32" xfId="0" applyFont="1" applyFill="1" applyBorder="1" applyAlignment="1">
      <alignment vertical="center"/>
    </xf>
    <xf numFmtId="0" fontId="2" fillId="10" borderId="36" xfId="0" applyFont="1" applyFill="1" applyBorder="1" applyAlignment="1">
      <alignment vertical="center"/>
    </xf>
    <xf numFmtId="0" fontId="2" fillId="10" borderId="33" xfId="0" applyFont="1" applyFill="1" applyBorder="1" applyAlignment="1">
      <alignment vertical="center"/>
    </xf>
    <xf numFmtId="0" fontId="2" fillId="10" borderId="0" xfId="0" applyFont="1" applyFill="1" applyAlignment="1">
      <alignment wrapText="1"/>
    </xf>
    <xf numFmtId="0" fontId="2" fillId="0" borderId="18" xfId="0" applyFont="1" applyBorder="1" applyAlignment="1">
      <alignment wrapText="1"/>
    </xf>
    <xf numFmtId="0" fontId="2" fillId="0" borderId="18" xfId="0" applyFont="1" applyBorder="1"/>
    <xf numFmtId="0" fontId="2" fillId="25" borderId="0" xfId="0" applyFont="1" applyFill="1" applyAlignment="1">
      <alignment vertical="center"/>
    </xf>
    <xf numFmtId="0" fontId="2" fillId="0" borderId="0" xfId="35" applyFont="1" applyAlignment="1">
      <alignment horizontal="center" vertical="center"/>
    </xf>
    <xf numFmtId="0" fontId="2" fillId="8" borderId="0" xfId="0" applyFont="1" applyFill="1"/>
    <xf numFmtId="0" fontId="2" fillId="8" borderId="0" xfId="0" applyFont="1" applyFill="1" applyAlignment="1">
      <alignment horizontal="left"/>
    </xf>
    <xf numFmtId="0" fontId="2" fillId="0" borderId="30" xfId="0" applyFont="1" applyBorder="1" applyAlignment="1" applyProtection="1">
      <alignment horizontal="left"/>
      <protection locked="0"/>
    </xf>
    <xf numFmtId="0" fontId="2" fillId="0" borderId="37"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2" fillId="0" borderId="0" xfId="0" applyFont="1" applyAlignment="1">
      <alignment horizontal="center"/>
    </xf>
    <xf numFmtId="0" fontId="2" fillId="0" borderId="30" xfId="0" applyFont="1" applyBorder="1" applyProtection="1">
      <protection locked="0"/>
    </xf>
    <xf numFmtId="0" fontId="2" fillId="0" borderId="0" xfId="35" applyFont="1" applyAlignment="1">
      <alignment horizontal="left" vertical="center"/>
    </xf>
    <xf numFmtId="0" fontId="2" fillId="10" borderId="29" xfId="0" applyFont="1" applyFill="1" applyBorder="1"/>
    <xf numFmtId="0" fontId="2" fillId="10" borderId="29" xfId="0" applyFont="1" applyFill="1" applyBorder="1" applyAlignment="1">
      <alignment horizontal="left" vertical="center" wrapText="1"/>
    </xf>
    <xf numFmtId="0" fontId="2" fillId="10" borderId="40" xfId="0" applyFont="1" applyFill="1" applyBorder="1" applyAlignment="1">
      <alignment horizontal="left" vertical="center" wrapText="1"/>
    </xf>
    <xf numFmtId="0" fontId="2" fillId="10" borderId="29" xfId="0" applyFont="1" applyFill="1" applyBorder="1" applyAlignment="1">
      <alignment vertical="center" wrapText="1"/>
    </xf>
    <xf numFmtId="0" fontId="2" fillId="10" borderId="40" xfId="0" applyFont="1" applyFill="1" applyBorder="1" applyAlignment="1">
      <alignment vertical="center" wrapText="1"/>
    </xf>
    <xf numFmtId="165" fontId="2" fillId="0" borderId="0" xfId="0" applyNumberFormat="1" applyFont="1"/>
    <xf numFmtId="0" fontId="2" fillId="0" borderId="0" xfId="0" applyFont="1" applyAlignment="1">
      <alignment vertical="top"/>
    </xf>
    <xf numFmtId="0" fontId="2" fillId="0" borderId="30" xfId="0" applyFont="1" applyBorder="1" applyAlignment="1" applyProtection="1">
      <alignment vertical="top"/>
      <protection locked="0"/>
    </xf>
    <xf numFmtId="0" fontId="2" fillId="0" borderId="37" xfId="0" applyFont="1" applyBorder="1" applyAlignment="1" applyProtection="1">
      <alignment vertical="top"/>
      <protection locked="0"/>
    </xf>
    <xf numFmtId="0" fontId="2" fillId="0" borderId="41" xfId="0" applyFont="1" applyBorder="1" applyAlignment="1" applyProtection="1">
      <alignment vertical="top"/>
      <protection locked="0"/>
    </xf>
    <xf numFmtId="0" fontId="2" fillId="0" borderId="38" xfId="0" applyFont="1" applyBorder="1" applyAlignment="1" applyProtection="1">
      <alignment vertical="top"/>
      <protection locked="0"/>
    </xf>
    <xf numFmtId="0" fontId="2" fillId="0" borderId="0" xfId="0" applyFont="1" applyAlignment="1">
      <alignment horizontal="center" vertical="top"/>
    </xf>
    <xf numFmtId="0" fontId="2" fillId="23" borderId="0" xfId="0" applyFont="1" applyFill="1" applyAlignment="1">
      <alignment vertical="center"/>
    </xf>
    <xf numFmtId="164" fontId="38" fillId="15" borderId="79" xfId="0" applyNumberFormat="1" applyFont="1" applyFill="1" applyBorder="1" applyAlignment="1" applyProtection="1">
      <alignment horizontal="center" vertical="center" wrapText="1"/>
      <protection locked="0"/>
    </xf>
    <xf numFmtId="164" fontId="38" fillId="15" borderId="71" xfId="0" applyNumberFormat="1" applyFont="1" applyFill="1" applyBorder="1" applyAlignment="1" applyProtection="1">
      <alignment horizontal="center" vertical="center" wrapText="1"/>
      <protection locked="0"/>
    </xf>
    <xf numFmtId="164" fontId="38" fillId="15" borderId="74" xfId="0" applyNumberFormat="1" applyFont="1" applyFill="1" applyBorder="1" applyAlignment="1" applyProtection="1">
      <alignment horizontal="center" vertical="center" wrapText="1"/>
      <protection locked="0"/>
    </xf>
    <xf numFmtId="0" fontId="38" fillId="32" borderId="142" xfId="0" applyFont="1" applyFill="1" applyBorder="1" applyAlignment="1">
      <alignment horizontal="center" vertical="center" wrapText="1"/>
    </xf>
    <xf numFmtId="0" fontId="31" fillId="32" borderId="133" xfId="0" applyFont="1" applyFill="1" applyBorder="1" applyAlignment="1">
      <alignment horizontal="center" vertical="center" wrapText="1"/>
    </xf>
    <xf numFmtId="0" fontId="31" fillId="32" borderId="134" xfId="0" applyFont="1" applyFill="1" applyBorder="1" applyAlignment="1">
      <alignment horizontal="center" vertical="center" wrapText="1"/>
    </xf>
    <xf numFmtId="0" fontId="31" fillId="32" borderId="137" xfId="0" applyFont="1" applyFill="1" applyBorder="1" applyAlignment="1">
      <alignment horizontal="center" vertical="center" wrapText="1"/>
    </xf>
    <xf numFmtId="0" fontId="140" fillId="32" borderId="142" xfId="0" applyFont="1" applyFill="1" applyBorder="1" applyAlignment="1" applyProtection="1">
      <alignment horizontal="center" vertical="center" wrapText="1"/>
      <protection locked="0"/>
    </xf>
    <xf numFmtId="0" fontId="31" fillId="32" borderId="136" xfId="0" applyFont="1" applyFill="1" applyBorder="1" applyAlignment="1">
      <alignment horizontal="center" vertical="center" wrapText="1"/>
    </xf>
    <xf numFmtId="0" fontId="38" fillId="32" borderId="136" xfId="0" applyFont="1" applyFill="1" applyBorder="1" applyAlignment="1">
      <alignment horizontal="center" vertical="center" wrapText="1"/>
    </xf>
    <xf numFmtId="0" fontId="38" fillId="32" borderId="184" xfId="0" applyFont="1" applyFill="1" applyBorder="1" applyAlignment="1">
      <alignment horizontal="center" vertical="center" wrapText="1"/>
    </xf>
    <xf numFmtId="0" fontId="38" fillId="32" borderId="134" xfId="0" applyFont="1" applyFill="1" applyBorder="1" applyAlignment="1">
      <alignment horizontal="center" vertical="center" wrapText="1"/>
    </xf>
    <xf numFmtId="0" fontId="38" fillId="32" borderId="137" xfId="0" applyFont="1" applyFill="1" applyBorder="1" applyAlignment="1">
      <alignment horizontal="center" vertical="center" wrapText="1"/>
    </xf>
    <xf numFmtId="0" fontId="38" fillId="32" borderId="133" xfId="0" applyFont="1" applyFill="1" applyBorder="1" applyAlignment="1">
      <alignment horizontal="center" vertical="center" wrapText="1"/>
    </xf>
    <xf numFmtId="0" fontId="38" fillId="32" borderId="131" xfId="0" applyFont="1" applyFill="1" applyBorder="1" applyAlignment="1">
      <alignment horizontal="center" vertical="center" wrapText="1"/>
    </xf>
    <xf numFmtId="0" fontId="38" fillId="32" borderId="185" xfId="0" applyFont="1" applyFill="1" applyBorder="1" applyAlignment="1">
      <alignment horizontal="center" vertical="center" wrapText="1"/>
    </xf>
    <xf numFmtId="0" fontId="38" fillId="32" borderId="186" xfId="0" applyFont="1" applyFill="1" applyBorder="1" applyAlignment="1">
      <alignment horizontal="center" vertical="center" wrapText="1"/>
    </xf>
    <xf numFmtId="0" fontId="38" fillId="32" borderId="12" xfId="0" applyFont="1" applyFill="1" applyBorder="1" applyAlignment="1">
      <alignment horizontal="center" vertical="center" wrapText="1"/>
    </xf>
    <xf numFmtId="0" fontId="38" fillId="32" borderId="187" xfId="0" applyFont="1" applyFill="1" applyBorder="1" applyAlignment="1">
      <alignment horizontal="center" vertical="center" wrapText="1"/>
    </xf>
    <xf numFmtId="0" fontId="38" fillId="32" borderId="188" xfId="0" applyFont="1" applyFill="1" applyBorder="1" applyAlignment="1">
      <alignment horizontal="center" vertical="center" wrapText="1"/>
    </xf>
    <xf numFmtId="0" fontId="38" fillId="32" borderId="189" xfId="0" applyFont="1" applyFill="1" applyBorder="1" applyAlignment="1">
      <alignment horizontal="center" vertical="center" wrapText="1"/>
    </xf>
    <xf numFmtId="0" fontId="31" fillId="32" borderId="142" xfId="0" applyFont="1" applyFill="1" applyBorder="1" applyAlignment="1">
      <alignment horizontal="center" vertical="center" wrapText="1"/>
    </xf>
    <xf numFmtId="0" fontId="38" fillId="32" borderId="190" xfId="0" applyFont="1" applyFill="1" applyBorder="1" applyAlignment="1">
      <alignment horizontal="center" vertical="center" wrapText="1"/>
    </xf>
    <xf numFmtId="0" fontId="31" fillId="32" borderId="131" xfId="0" applyFont="1" applyFill="1" applyBorder="1" applyAlignment="1">
      <alignment horizontal="center" vertical="center" wrapText="1"/>
    </xf>
    <xf numFmtId="0" fontId="31" fillId="32" borderId="185" xfId="0" applyFont="1" applyFill="1" applyBorder="1" applyAlignment="1">
      <alignment horizontal="center" vertical="center" wrapText="1"/>
    </xf>
    <xf numFmtId="0" fontId="31" fillId="32" borderId="12" xfId="0" applyFont="1" applyFill="1" applyBorder="1" applyAlignment="1">
      <alignment horizontal="center" vertical="center" wrapText="1"/>
    </xf>
    <xf numFmtId="3" fontId="38" fillId="15" borderId="40" xfId="0" applyNumberFormat="1" applyFont="1" applyFill="1" applyBorder="1" applyAlignment="1" applyProtection="1">
      <alignment horizontal="center" vertical="center" wrapText="1"/>
      <protection locked="0"/>
    </xf>
    <xf numFmtId="3" fontId="38" fillId="15" borderId="33" xfId="0" applyNumberFormat="1" applyFont="1" applyFill="1" applyBorder="1" applyAlignment="1" applyProtection="1">
      <alignment horizontal="center" vertical="center" wrapText="1"/>
      <protection locked="0"/>
    </xf>
    <xf numFmtId="3" fontId="45" fillId="15" borderId="71" xfId="0" applyNumberFormat="1" applyFont="1" applyFill="1" applyBorder="1" applyAlignment="1" applyProtection="1">
      <alignment horizontal="center" vertical="center" wrapText="1"/>
      <protection locked="0"/>
    </xf>
    <xf numFmtId="0" fontId="5" fillId="14" borderId="191" xfId="41" applyNumberFormat="1" applyFont="1" applyFill="1" applyBorder="1" applyAlignment="1" applyProtection="1">
      <alignment vertical="center" wrapText="1"/>
      <protection locked="0"/>
    </xf>
    <xf numFmtId="0" fontId="33" fillId="0" borderId="192" xfId="0" applyFont="1" applyBorder="1" applyAlignment="1">
      <alignment horizontal="center" vertical="center" wrapText="1"/>
    </xf>
    <xf numFmtId="0" fontId="33" fillId="0" borderId="193" xfId="0" applyFont="1" applyBorder="1" applyAlignment="1">
      <alignment horizontal="center" vertical="center" wrapText="1"/>
    </xf>
    <xf numFmtId="0" fontId="47" fillId="0" borderId="194" xfId="0" applyFont="1" applyBorder="1" applyAlignment="1">
      <alignment horizontal="center" vertical="center" wrapText="1"/>
    </xf>
    <xf numFmtId="0" fontId="47" fillId="0" borderId="192" xfId="0" applyFont="1" applyBorder="1" applyAlignment="1">
      <alignment horizontal="center" vertical="top" wrapText="1"/>
    </xf>
    <xf numFmtId="0" fontId="33" fillId="0" borderId="193" xfId="0" applyFont="1" applyBorder="1" applyAlignment="1">
      <alignment horizontal="center" vertical="center"/>
    </xf>
    <xf numFmtId="0" fontId="47" fillId="0" borderId="193" xfId="0" applyFont="1" applyBorder="1" applyAlignment="1">
      <alignment horizontal="center" vertical="center" wrapText="1"/>
    </xf>
    <xf numFmtId="0" fontId="47" fillId="0" borderId="194" xfId="0" applyFont="1" applyBorder="1" applyAlignment="1">
      <alignment horizontal="center" vertical="center"/>
    </xf>
    <xf numFmtId="0" fontId="33" fillId="0" borderId="195" xfId="0" applyFont="1" applyBorder="1" applyAlignment="1">
      <alignment horizontal="center" vertical="center"/>
    </xf>
    <xf numFmtId="0" fontId="33" fillId="0" borderId="30" xfId="0" applyFont="1" applyBorder="1" applyAlignment="1" applyProtection="1">
      <alignment wrapText="1"/>
      <protection locked="0"/>
    </xf>
    <xf numFmtId="0" fontId="38" fillId="34" borderId="185" xfId="0" applyFont="1" applyFill="1" applyBorder="1" applyAlignment="1">
      <alignment horizontal="center" vertical="center" wrapText="1"/>
    </xf>
    <xf numFmtId="0" fontId="38" fillId="33" borderId="133" xfId="0" applyFont="1" applyFill="1" applyBorder="1" applyAlignment="1">
      <alignment horizontal="center" vertical="center" wrapText="1"/>
    </xf>
    <xf numFmtId="0" fontId="38" fillId="33" borderId="131" xfId="0" applyFont="1" applyFill="1" applyBorder="1" applyAlignment="1">
      <alignment horizontal="center" vertical="center" wrapText="1"/>
    </xf>
    <xf numFmtId="0" fontId="38" fillId="33" borderId="136" xfId="0" applyFont="1" applyFill="1" applyBorder="1" applyAlignment="1">
      <alignment horizontal="center" vertical="center" wrapText="1"/>
    </xf>
    <xf numFmtId="0" fontId="141" fillId="32" borderId="133" xfId="0" applyFont="1" applyFill="1" applyBorder="1" applyAlignment="1">
      <alignment horizontal="center" vertical="center" wrapText="1"/>
    </xf>
    <xf numFmtId="0" fontId="141" fillId="32" borderId="131" xfId="0" applyFont="1" applyFill="1" applyBorder="1" applyAlignment="1">
      <alignment horizontal="center" vertical="center" wrapText="1"/>
    </xf>
    <xf numFmtId="0" fontId="141" fillId="32" borderId="196" xfId="0" applyFont="1" applyFill="1" applyBorder="1" applyAlignment="1">
      <alignment horizontal="center" vertical="center"/>
    </xf>
    <xf numFmtId="0" fontId="38" fillId="32" borderId="196" xfId="0" applyFont="1" applyFill="1" applyBorder="1" applyAlignment="1">
      <alignment horizontal="center" vertical="center" wrapText="1"/>
    </xf>
    <xf numFmtId="0" fontId="38" fillId="35" borderId="196" xfId="0" applyFont="1" applyFill="1" applyBorder="1" applyAlignment="1">
      <alignment horizontal="center" vertical="center" wrapText="1"/>
    </xf>
    <xf numFmtId="0" fontId="38" fillId="35" borderId="133" xfId="0" applyFont="1" applyFill="1" applyBorder="1" applyAlignment="1">
      <alignment horizontal="center" vertical="center" wrapText="1"/>
    </xf>
    <xf numFmtId="0" fontId="38" fillId="35" borderId="131" xfId="0" applyFont="1" applyFill="1" applyBorder="1" applyAlignment="1">
      <alignment horizontal="center" vertical="center" wrapText="1"/>
    </xf>
    <xf numFmtId="0" fontId="38" fillId="35" borderId="136" xfId="0" applyFont="1" applyFill="1" applyBorder="1" applyAlignment="1">
      <alignment horizontal="center" vertical="center" wrapText="1"/>
    </xf>
    <xf numFmtId="0" fontId="38" fillId="35" borderId="134" xfId="0" applyFont="1" applyFill="1" applyBorder="1" applyAlignment="1">
      <alignment horizontal="center" vertical="center" wrapText="1"/>
    </xf>
    <xf numFmtId="0" fontId="38" fillId="35" borderId="142" xfId="0" applyFont="1" applyFill="1" applyBorder="1" applyAlignment="1">
      <alignment horizontal="center" vertical="center" wrapText="1"/>
    </xf>
    <xf numFmtId="0" fontId="38" fillId="33" borderId="142" xfId="0" applyFont="1" applyFill="1" applyBorder="1" applyAlignment="1">
      <alignment horizontal="center" vertical="center" wrapText="1"/>
    </xf>
    <xf numFmtId="0" fontId="38" fillId="35" borderId="137" xfId="0" applyFont="1" applyFill="1" applyBorder="1" applyAlignment="1">
      <alignment horizontal="center" vertical="center" wrapText="1"/>
    </xf>
    <xf numFmtId="0" fontId="14" fillId="0" borderId="0" xfId="0" applyFont="1" applyAlignment="1">
      <alignment vertical="center"/>
    </xf>
    <xf numFmtId="10" fontId="38" fillId="32" borderId="189" xfId="0" applyNumberFormat="1" applyFont="1" applyFill="1" applyBorder="1" applyAlignment="1">
      <alignment horizontal="center" vertical="center" wrapText="1"/>
    </xf>
    <xf numFmtId="10" fontId="38" fillId="32" borderId="133" xfId="0" applyNumberFormat="1" applyFont="1" applyFill="1" applyBorder="1" applyAlignment="1">
      <alignment horizontal="center" vertical="center" wrapText="1"/>
    </xf>
    <xf numFmtId="10" fontId="38" fillId="36" borderId="134" xfId="0" applyNumberFormat="1" applyFont="1" applyFill="1" applyBorder="1" applyAlignment="1">
      <alignment horizontal="center" vertical="center" wrapText="1"/>
    </xf>
    <xf numFmtId="10" fontId="31" fillId="32" borderId="136" xfId="0" applyNumberFormat="1" applyFont="1" applyFill="1" applyBorder="1" applyAlignment="1">
      <alignment horizontal="center" vertical="center" wrapText="1"/>
    </xf>
    <xf numFmtId="10" fontId="38" fillId="32" borderId="136" xfId="0" applyNumberFormat="1" applyFont="1" applyFill="1" applyBorder="1" applyAlignment="1">
      <alignment horizontal="center" vertical="center" wrapText="1"/>
    </xf>
    <xf numFmtId="10" fontId="38" fillId="36" borderId="137" xfId="0" applyNumberFormat="1" applyFont="1" applyFill="1" applyBorder="1" applyAlignment="1">
      <alignment horizontal="center" vertical="center" wrapText="1"/>
    </xf>
    <xf numFmtId="0" fontId="38" fillId="32" borderId="197" xfId="0" applyFont="1" applyFill="1" applyBorder="1" applyAlignment="1">
      <alignment horizontal="center" vertical="center" wrapText="1"/>
    </xf>
    <xf numFmtId="0" fontId="38" fillId="36" borderId="184" xfId="0" applyFont="1" applyFill="1" applyBorder="1" applyAlignment="1">
      <alignment horizontal="center" vertical="center" wrapText="1"/>
    </xf>
    <xf numFmtId="0" fontId="88" fillId="32" borderId="133" xfId="0" applyFont="1" applyFill="1" applyBorder="1" applyAlignment="1">
      <alignment horizontal="center" vertical="center"/>
    </xf>
    <xf numFmtId="0" fontId="88" fillId="32" borderId="131" xfId="0" applyFont="1" applyFill="1" applyBorder="1" applyAlignment="1">
      <alignment horizontal="center" vertical="center"/>
    </xf>
    <xf numFmtId="14" fontId="88" fillId="32" borderId="131" xfId="0" applyNumberFormat="1" applyFont="1" applyFill="1" applyBorder="1" applyAlignment="1">
      <alignment horizontal="center" vertical="center"/>
    </xf>
    <xf numFmtId="0" fontId="31" fillId="0" borderId="132" xfId="0" applyFont="1" applyBorder="1" applyAlignment="1">
      <alignment vertical="center"/>
    </xf>
    <xf numFmtId="0" fontId="31" fillId="0" borderId="141" xfId="0" applyFont="1" applyBorder="1" applyAlignment="1">
      <alignment vertical="center"/>
    </xf>
    <xf numFmtId="10" fontId="88" fillId="32" borderId="134" xfId="0" applyNumberFormat="1" applyFont="1" applyFill="1" applyBorder="1" applyAlignment="1">
      <alignment horizontal="center" vertical="center"/>
    </xf>
    <xf numFmtId="10" fontId="88" fillId="32" borderId="137" xfId="0" applyNumberFormat="1" applyFont="1" applyFill="1" applyBorder="1" applyAlignment="1">
      <alignment horizontal="center" vertical="center"/>
    </xf>
    <xf numFmtId="10" fontId="38" fillId="32" borderId="131" xfId="0" applyNumberFormat="1" applyFont="1" applyFill="1" applyBorder="1" applyAlignment="1">
      <alignment horizontal="center" vertical="center" wrapText="1"/>
    </xf>
    <xf numFmtId="0" fontId="38" fillId="32" borderId="132" xfId="0" applyFont="1" applyFill="1" applyBorder="1" applyAlignment="1">
      <alignment horizontal="left" vertical="center" wrapText="1"/>
    </xf>
    <xf numFmtId="0" fontId="38" fillId="32" borderId="141" xfId="0" applyFont="1" applyFill="1" applyBorder="1" applyAlignment="1">
      <alignment horizontal="left" vertical="center" wrapText="1"/>
    </xf>
    <xf numFmtId="10" fontId="88" fillId="32" borderId="198" xfId="0" applyNumberFormat="1" applyFont="1" applyFill="1" applyBorder="1" applyAlignment="1">
      <alignment horizontal="center" vertical="center"/>
    </xf>
    <xf numFmtId="10" fontId="88" fillId="32" borderId="199" xfId="0" applyNumberFormat="1" applyFont="1" applyFill="1" applyBorder="1" applyAlignment="1">
      <alignment horizontal="center" vertical="center"/>
    </xf>
    <xf numFmtId="0" fontId="88" fillId="32" borderId="134" xfId="0" applyFont="1" applyFill="1" applyBorder="1" applyAlignment="1">
      <alignment horizontal="center" vertical="center"/>
    </xf>
    <xf numFmtId="0" fontId="88" fillId="32" borderId="142" xfId="0" applyFont="1" applyFill="1" applyBorder="1" applyAlignment="1">
      <alignment horizontal="center" vertical="center"/>
    </xf>
    <xf numFmtId="10" fontId="88" fillId="32" borderId="133" xfId="0" applyNumberFormat="1" applyFont="1" applyFill="1" applyBorder="1" applyAlignment="1">
      <alignment horizontal="center" vertical="center"/>
    </xf>
    <xf numFmtId="10" fontId="88" fillId="32" borderId="131" xfId="0" applyNumberFormat="1" applyFont="1" applyFill="1" applyBorder="1" applyAlignment="1">
      <alignment horizontal="center" vertical="center"/>
    </xf>
    <xf numFmtId="0" fontId="141" fillId="32" borderId="136" xfId="0" applyFont="1" applyFill="1" applyBorder="1" applyAlignment="1">
      <alignment horizontal="center" vertical="center" wrapText="1"/>
    </xf>
    <xf numFmtId="0" fontId="141" fillId="32" borderId="134" xfId="0" applyFont="1" applyFill="1" applyBorder="1" applyAlignment="1">
      <alignment horizontal="center" vertical="center"/>
    </xf>
    <xf numFmtId="0" fontId="141" fillId="32" borderId="142" xfId="0" applyFont="1" applyFill="1" applyBorder="1" applyAlignment="1">
      <alignment horizontal="center" vertical="center"/>
    </xf>
    <xf numFmtId="0" fontId="142" fillId="0" borderId="0" xfId="0" applyFont="1"/>
    <xf numFmtId="0" fontId="39" fillId="0" borderId="200" xfId="30" applyFont="1" applyBorder="1" applyAlignment="1">
      <alignment horizontal="center" vertical="center" wrapText="1"/>
    </xf>
    <xf numFmtId="0" fontId="2" fillId="0" borderId="200" xfId="0" applyFont="1" applyBorder="1" applyAlignment="1" applyProtection="1">
      <alignment vertical="center"/>
      <protection locked="0"/>
    </xf>
    <xf numFmtId="0" fontId="38" fillId="15" borderId="117" xfId="0" applyFont="1" applyFill="1" applyBorder="1" applyAlignment="1" applyProtection="1">
      <alignment horizontal="left" vertical="center" wrapText="1"/>
      <protection locked="0"/>
    </xf>
    <xf numFmtId="0" fontId="38" fillId="15" borderId="99" xfId="0" applyFont="1" applyFill="1" applyBorder="1" applyAlignment="1" applyProtection="1">
      <alignment horizontal="center" vertical="center" wrapText="1"/>
      <protection locked="0"/>
    </xf>
    <xf numFmtId="0" fontId="38" fillId="15" borderId="110" xfId="0" applyFont="1" applyFill="1" applyBorder="1" applyAlignment="1" applyProtection="1">
      <alignment horizontal="center" vertical="center" wrapText="1"/>
      <protection locked="0"/>
    </xf>
    <xf numFmtId="165" fontId="31" fillId="15" borderId="32" xfId="0" applyNumberFormat="1" applyFont="1" applyFill="1" applyBorder="1" applyAlignment="1" applyProtection="1">
      <alignment horizontal="center" vertical="center" wrapText="1"/>
      <protection locked="0"/>
    </xf>
    <xf numFmtId="4" fontId="38" fillId="32" borderId="133" xfId="0" applyNumberFormat="1" applyFont="1" applyFill="1" applyBorder="1" applyAlignment="1">
      <alignment horizontal="center" vertical="center" wrapText="1"/>
    </xf>
    <xf numFmtId="4" fontId="38" fillId="32" borderId="131" xfId="0" applyNumberFormat="1" applyFont="1" applyFill="1" applyBorder="1" applyAlignment="1">
      <alignment horizontal="center" vertical="center" wrapText="1"/>
    </xf>
    <xf numFmtId="1" fontId="38" fillId="15" borderId="36" xfId="45" applyNumberFormat="1" applyFont="1" applyFill="1" applyBorder="1" applyAlignment="1" applyProtection="1">
      <alignment horizontal="center" vertical="center" wrapText="1"/>
      <protection locked="0"/>
    </xf>
    <xf numFmtId="0" fontId="143" fillId="34" borderId="185" xfId="0" applyFont="1" applyFill="1" applyBorder="1" applyAlignment="1">
      <alignment horizontal="center" vertical="center" wrapText="1"/>
    </xf>
    <xf numFmtId="0" fontId="31" fillId="37" borderId="136" xfId="0" applyFont="1" applyFill="1" applyBorder="1" applyAlignment="1">
      <alignment horizontal="center" vertical="center"/>
    </xf>
    <xf numFmtId="10" fontId="31" fillId="22" borderId="29" xfId="38" applyNumberFormat="1" applyFont="1" applyFill="1" applyBorder="1" applyAlignment="1">
      <alignment horizontal="center" vertical="center" wrapText="1"/>
    </xf>
    <xf numFmtId="2" fontId="38" fillId="15" borderId="131" xfId="0" applyNumberFormat="1" applyFont="1" applyFill="1" applyBorder="1" applyAlignment="1" applyProtection="1">
      <alignment horizontal="center" vertical="center" wrapText="1"/>
      <protection locked="0"/>
    </xf>
    <xf numFmtId="165" fontId="38" fillId="16" borderId="35" xfId="0" applyNumberFormat="1" applyFont="1" applyFill="1" applyBorder="1" applyAlignment="1">
      <alignment horizontal="center" vertical="center" wrapText="1"/>
    </xf>
    <xf numFmtId="165" fontId="38" fillId="16" borderId="29" xfId="0" applyNumberFormat="1" applyFont="1" applyFill="1" applyBorder="1" applyAlignment="1">
      <alignment horizontal="center" vertical="center" wrapText="1"/>
    </xf>
    <xf numFmtId="165" fontId="31" fillId="15" borderId="40" xfId="0" applyNumberFormat="1" applyFont="1" applyFill="1" applyBorder="1" applyAlignment="1" applyProtection="1">
      <alignment horizontal="center" vertical="center" wrapText="1"/>
      <protection locked="0"/>
    </xf>
    <xf numFmtId="165" fontId="38" fillId="32" borderId="131" xfId="0" applyNumberFormat="1" applyFont="1" applyFill="1" applyBorder="1" applyAlignment="1">
      <alignment horizontal="center" vertical="center" wrapText="1"/>
    </xf>
    <xf numFmtId="165" fontId="38" fillId="16" borderId="15" xfId="0" applyNumberFormat="1" applyFont="1" applyFill="1" applyBorder="1" applyAlignment="1">
      <alignment horizontal="center" vertical="center" wrapText="1"/>
    </xf>
    <xf numFmtId="165" fontId="38" fillId="16" borderId="63" xfId="0" applyNumberFormat="1" applyFont="1" applyFill="1" applyBorder="1" applyAlignment="1">
      <alignment horizontal="center" vertical="center" wrapText="1"/>
    </xf>
    <xf numFmtId="165" fontId="38" fillId="16" borderId="71" xfId="0" applyNumberFormat="1" applyFont="1" applyFill="1" applyBorder="1" applyAlignment="1">
      <alignment horizontal="center" vertical="center" wrapText="1"/>
    </xf>
    <xf numFmtId="165" fontId="38" fillId="16" borderId="74" xfId="0" applyNumberFormat="1" applyFont="1" applyFill="1" applyBorder="1" applyAlignment="1">
      <alignment horizontal="center" vertical="center" wrapText="1"/>
    </xf>
    <xf numFmtId="165" fontId="38" fillId="16" borderId="67" xfId="0" applyNumberFormat="1" applyFont="1" applyFill="1" applyBorder="1" applyAlignment="1">
      <alignment horizontal="center" vertical="center" wrapText="1"/>
    </xf>
    <xf numFmtId="165" fontId="38" fillId="16" borderId="79" xfId="0" applyNumberFormat="1" applyFont="1" applyFill="1" applyBorder="1" applyAlignment="1">
      <alignment horizontal="center" vertical="center" wrapText="1"/>
    </xf>
    <xf numFmtId="165" fontId="31" fillId="16" borderId="15" xfId="0" applyNumberFormat="1" applyFont="1" applyFill="1" applyBorder="1" applyAlignment="1">
      <alignment horizontal="center" vertical="center" wrapText="1"/>
    </xf>
    <xf numFmtId="165" fontId="31" fillId="16" borderId="74" xfId="0" applyNumberFormat="1" applyFont="1" applyFill="1" applyBorder="1" applyAlignment="1">
      <alignment horizontal="center" vertical="center" wrapText="1"/>
    </xf>
    <xf numFmtId="165" fontId="31" fillId="16" borderId="67" xfId="0" applyNumberFormat="1" applyFont="1" applyFill="1" applyBorder="1" applyAlignment="1">
      <alignment horizontal="center" vertical="center" wrapText="1"/>
    </xf>
    <xf numFmtId="165" fontId="31" fillId="16" borderId="79" xfId="0" applyNumberFormat="1" applyFont="1" applyFill="1" applyBorder="1" applyAlignment="1">
      <alignment horizontal="center" vertical="center" wrapText="1"/>
    </xf>
    <xf numFmtId="165" fontId="31" fillId="16" borderId="136" xfId="0" applyNumberFormat="1" applyFont="1" applyFill="1" applyBorder="1" applyAlignment="1">
      <alignment horizontal="center" vertical="center" wrapText="1"/>
    </xf>
    <xf numFmtId="165" fontId="31" fillId="16" borderId="71" xfId="0" applyNumberFormat="1" applyFont="1" applyFill="1" applyBorder="1" applyAlignment="1">
      <alignment horizontal="center" vertical="center" wrapText="1"/>
    </xf>
    <xf numFmtId="165" fontId="31" fillId="16" borderId="91" xfId="0" applyNumberFormat="1" applyFont="1" applyFill="1" applyBorder="1" applyAlignment="1">
      <alignment horizontal="center" vertical="center" wrapText="1"/>
    </xf>
    <xf numFmtId="0" fontId="88" fillId="15" borderId="32" xfId="3" applyFont="1" applyFill="1" applyBorder="1" applyAlignment="1" applyProtection="1">
      <alignment horizontal="center" vertical="center"/>
      <protection locked="0"/>
    </xf>
    <xf numFmtId="0" fontId="88" fillId="15" borderId="33" xfId="3" applyFont="1" applyFill="1" applyBorder="1" applyAlignment="1" applyProtection="1">
      <alignment horizontal="center" vertical="center"/>
      <protection locked="0"/>
    </xf>
    <xf numFmtId="165" fontId="38" fillId="32" borderId="196" xfId="0" applyNumberFormat="1" applyFont="1" applyFill="1" applyBorder="1" applyAlignment="1">
      <alignment horizontal="center" vertical="center" wrapText="1"/>
    </xf>
    <xf numFmtId="169" fontId="38" fillId="32" borderId="133" xfId="0" applyNumberFormat="1" applyFont="1" applyFill="1" applyBorder="1" applyAlignment="1">
      <alignment horizontal="center" vertical="center" wrapText="1"/>
    </xf>
    <xf numFmtId="169" fontId="38" fillId="32" borderId="134" xfId="0" applyNumberFormat="1" applyFont="1" applyFill="1" applyBorder="1" applyAlignment="1">
      <alignment horizontal="center" vertical="center" wrapText="1"/>
    </xf>
    <xf numFmtId="169" fontId="38" fillId="32" borderId="131" xfId="0" applyNumberFormat="1" applyFont="1" applyFill="1" applyBorder="1" applyAlignment="1">
      <alignment horizontal="center" vertical="center" wrapText="1"/>
    </xf>
    <xf numFmtId="169" fontId="38" fillId="32" borderId="142" xfId="0" applyNumberFormat="1" applyFont="1" applyFill="1" applyBorder="1" applyAlignment="1">
      <alignment horizontal="center" vertical="center" wrapText="1"/>
    </xf>
    <xf numFmtId="165" fontId="31" fillId="15" borderId="29" xfId="63" applyNumberFormat="1" applyFont="1" applyFill="1" applyBorder="1" applyAlignment="1" applyProtection="1">
      <alignment horizontal="center" vertical="center"/>
      <protection locked="0"/>
    </xf>
    <xf numFmtId="165" fontId="31" fillId="15" borderId="33" xfId="63" applyNumberFormat="1" applyFont="1" applyFill="1" applyBorder="1" applyAlignment="1" applyProtection="1">
      <alignment horizontal="center" vertical="center"/>
      <protection locked="0"/>
    </xf>
    <xf numFmtId="10" fontId="31" fillId="32" borderId="131" xfId="38" applyNumberFormat="1" applyFont="1" applyFill="1" applyBorder="1" applyAlignment="1">
      <alignment horizontal="center" vertical="center" wrapText="1"/>
    </xf>
    <xf numFmtId="165" fontId="38" fillId="33" borderId="136" xfId="0" applyNumberFormat="1" applyFont="1" applyFill="1" applyBorder="1" applyAlignment="1">
      <alignment horizontal="center" vertical="center" wrapText="1"/>
    </xf>
    <xf numFmtId="165" fontId="31" fillId="15" borderId="35" xfId="38" applyNumberFormat="1" applyFont="1" applyFill="1" applyBorder="1" applyAlignment="1" applyProtection="1">
      <alignment horizontal="center" vertical="center"/>
      <protection locked="0"/>
    </xf>
    <xf numFmtId="169" fontId="31" fillId="15" borderId="32" xfId="38" applyNumberFormat="1" applyFont="1" applyFill="1" applyBorder="1" applyAlignment="1" applyProtection="1">
      <alignment horizontal="center" vertical="center"/>
      <protection locked="0"/>
    </xf>
    <xf numFmtId="169" fontId="31" fillId="37" borderId="133" xfId="0" applyNumberFormat="1" applyFont="1" applyFill="1" applyBorder="1" applyAlignment="1">
      <alignment horizontal="center" vertical="center"/>
    </xf>
    <xf numFmtId="0" fontId="32" fillId="0" borderId="108" xfId="0" applyFont="1" applyBorder="1" applyAlignment="1">
      <alignment horizontal="left" vertical="top" wrapText="1"/>
    </xf>
    <xf numFmtId="0" fontId="32" fillId="0" borderId="0" xfId="0" applyFont="1" applyAlignment="1">
      <alignment horizontal="left" vertical="top" wrapText="1"/>
    </xf>
    <xf numFmtId="0" fontId="32" fillId="0" borderId="143" xfId="0" applyFont="1" applyBorder="1" applyAlignment="1">
      <alignment horizontal="left" vertical="top" wrapText="1"/>
    </xf>
    <xf numFmtId="0" fontId="89" fillId="0" borderId="106" xfId="51" applyFont="1" applyBorder="1" applyAlignment="1" applyProtection="1">
      <alignment horizontal="left" vertical="center"/>
    </xf>
    <xf numFmtId="0" fontId="31" fillId="0" borderId="39" xfId="0" applyFont="1" applyBorder="1" applyAlignment="1">
      <alignment horizontal="left" vertical="center" wrapText="1"/>
    </xf>
    <xf numFmtId="0" fontId="31" fillId="0" borderId="34" xfId="0" applyFont="1" applyBorder="1" applyAlignment="1">
      <alignment horizontal="left" vertical="center" wrapText="1"/>
    </xf>
    <xf numFmtId="0" fontId="31" fillId="0" borderId="31" xfId="0" applyFont="1" applyBorder="1" applyAlignment="1">
      <alignment horizontal="left" vertical="center" wrapText="1"/>
    </xf>
    <xf numFmtId="0" fontId="38" fillId="0" borderId="15" xfId="0" applyFont="1" applyBorder="1" applyAlignment="1">
      <alignment horizontal="left" vertical="center" wrapText="1"/>
    </xf>
    <xf numFmtId="0" fontId="38" fillId="0" borderId="73" xfId="0" applyFont="1" applyBorder="1" applyAlignment="1">
      <alignment horizontal="left" vertical="center"/>
    </xf>
    <xf numFmtId="0" fontId="30" fillId="10" borderId="67" xfId="0" applyFont="1" applyFill="1" applyBorder="1" applyAlignment="1">
      <alignment horizontal="center" vertical="center" wrapText="1"/>
    </xf>
    <xf numFmtId="0" fontId="90" fillId="18" borderId="0" xfId="15" applyFont="1" applyFill="1" applyAlignment="1">
      <alignment horizontal="center" vertical="center" wrapText="1"/>
    </xf>
    <xf numFmtId="0" fontId="37" fillId="0" borderId="0" xfId="29" applyFont="1" applyBorder="1" applyAlignment="1">
      <alignment horizontal="left" vertical="center" wrapText="1"/>
    </xf>
    <xf numFmtId="0" fontId="30" fillId="10" borderId="33" xfId="0" applyFont="1" applyFill="1" applyBorder="1" applyAlignment="1">
      <alignment horizontal="center" vertical="center" wrapText="1"/>
    </xf>
    <xf numFmtId="0" fontId="30" fillId="10" borderId="36" xfId="0" applyFont="1" applyFill="1" applyBorder="1" applyAlignment="1">
      <alignment horizontal="center" vertical="center" wrapText="1"/>
    </xf>
    <xf numFmtId="0" fontId="101" fillId="2" borderId="0" xfId="2" applyFont="1" applyFill="1" applyAlignment="1">
      <alignment horizontal="left" vertical="center" wrapText="1"/>
    </xf>
    <xf numFmtId="0" fontId="38" fillId="0" borderId="85" xfId="0" applyFont="1" applyBorder="1" applyAlignment="1">
      <alignment vertical="center" wrapText="1"/>
    </xf>
    <xf numFmtId="0" fontId="38" fillId="0" borderId="86" xfId="0" applyFont="1" applyBorder="1" applyAlignment="1">
      <alignment horizontal="left" vertical="center" wrapText="1"/>
    </xf>
    <xf numFmtId="0" fontId="30" fillId="10" borderId="31" xfId="0" applyFont="1" applyFill="1" applyBorder="1" applyAlignment="1">
      <alignment horizontal="center" vertical="center" wrapText="1"/>
    </xf>
    <xf numFmtId="0" fontId="30" fillId="10" borderId="32" xfId="0" applyFont="1" applyFill="1" applyBorder="1" applyAlignment="1">
      <alignment horizontal="center" vertical="center" wrapText="1"/>
    </xf>
    <xf numFmtId="0" fontId="30" fillId="10" borderId="34" xfId="0" applyFont="1" applyFill="1" applyBorder="1" applyAlignment="1">
      <alignment horizontal="center" vertical="center" wrapText="1"/>
    </xf>
    <xf numFmtId="0" fontId="30" fillId="10" borderId="35" xfId="0" applyFont="1" applyFill="1" applyBorder="1" applyAlignment="1">
      <alignment horizontal="center" vertical="center" wrapText="1"/>
    </xf>
    <xf numFmtId="0" fontId="38" fillId="0" borderId="89" xfId="0" applyFont="1" applyBorder="1" applyAlignment="1">
      <alignment vertical="center" wrapText="1"/>
    </xf>
    <xf numFmtId="0" fontId="38" fillId="0" borderId="29" xfId="0" applyFont="1" applyBorder="1" applyAlignment="1">
      <alignment horizontal="left" vertical="center" wrapText="1"/>
    </xf>
    <xf numFmtId="0" fontId="38" fillId="0" borderId="39" xfId="0" applyFont="1" applyBorder="1" applyAlignment="1">
      <alignment vertical="center" wrapText="1"/>
    </xf>
    <xf numFmtId="0" fontId="38" fillId="0" borderId="31" xfId="0" applyFont="1" applyBorder="1" applyAlignment="1">
      <alignment vertical="center" wrapText="1"/>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38" fillId="0" borderId="45" xfId="0" applyFont="1" applyBorder="1" applyAlignment="1">
      <alignment vertical="center" wrapText="1"/>
    </xf>
    <xf numFmtId="0" fontId="38" fillId="0" borderId="39" xfId="0" applyFont="1" applyBorder="1" applyAlignment="1">
      <alignment horizontal="left" vertical="center"/>
    </xf>
    <xf numFmtId="0" fontId="38" fillId="0" borderId="34" xfId="0" applyFont="1" applyBorder="1" applyAlignment="1">
      <alignment vertical="center" wrapText="1"/>
    </xf>
    <xf numFmtId="0" fontId="31" fillId="0" borderId="45" xfId="0" applyFont="1" applyBorder="1" applyAlignment="1">
      <alignment horizontal="left" vertical="center" wrapText="1"/>
    </xf>
    <xf numFmtId="0" fontId="38" fillId="0" borderId="39" xfId="0" applyFont="1" applyBorder="1" applyAlignment="1">
      <alignment vertical="center"/>
    </xf>
    <xf numFmtId="0" fontId="30" fillId="10" borderId="29" xfId="0" applyFont="1" applyFill="1" applyBorder="1" applyAlignment="1">
      <alignment horizontal="center" vertical="center" wrapText="1"/>
    </xf>
    <xf numFmtId="0" fontId="30" fillId="10" borderId="40" xfId="0" applyFont="1" applyFill="1" applyBorder="1" applyAlignment="1">
      <alignment horizontal="center" vertical="center" wrapText="1"/>
    </xf>
    <xf numFmtId="0" fontId="30" fillId="10" borderId="39" xfId="0" applyFont="1" applyFill="1" applyBorder="1" applyAlignment="1">
      <alignment horizontal="center" vertical="center" wrapText="1"/>
    </xf>
    <xf numFmtId="0" fontId="46" fillId="0" borderId="0" xfId="0" applyFont="1" applyAlignment="1">
      <alignment horizontal="center" vertical="center" wrapText="1"/>
    </xf>
    <xf numFmtId="0" fontId="129" fillId="0" borderId="0" xfId="29" applyFont="1" applyBorder="1" applyAlignment="1">
      <alignment horizontal="left" vertical="center" wrapText="1"/>
    </xf>
    <xf numFmtId="0" fontId="30" fillId="10" borderId="110" xfId="0" applyFont="1" applyFill="1" applyBorder="1" applyAlignment="1">
      <alignment horizontal="center" vertical="center" wrapText="1"/>
    </xf>
    <xf numFmtId="0" fontId="30" fillId="10" borderId="106" xfId="0" applyFont="1" applyFill="1" applyBorder="1" applyAlignment="1">
      <alignment horizontal="center" vertical="center" wrapText="1"/>
    </xf>
    <xf numFmtId="0" fontId="30" fillId="10" borderId="99" xfId="0" applyFont="1" applyFill="1" applyBorder="1" applyAlignment="1">
      <alignment horizontal="center" vertical="center" wrapText="1"/>
    </xf>
    <xf numFmtId="0" fontId="30" fillId="10" borderId="48" xfId="0" applyFont="1" applyFill="1" applyBorder="1" applyAlignment="1">
      <alignment horizontal="center" vertical="center" wrapText="1"/>
    </xf>
    <xf numFmtId="0" fontId="38" fillId="0" borderId="45" xfId="0" applyFont="1" applyBorder="1" applyAlignment="1">
      <alignment horizontal="left" vertical="center" wrapText="1"/>
    </xf>
    <xf numFmtId="0" fontId="37" fillId="0" borderId="0" xfId="0" applyFont="1" applyAlignment="1">
      <alignment horizontal="left" vertical="center" wrapText="1"/>
    </xf>
    <xf numFmtId="0" fontId="62" fillId="0" borderId="0" xfId="15" applyFont="1" applyAlignment="1">
      <alignment horizontal="center" vertical="center" wrapText="1"/>
    </xf>
    <xf numFmtId="0" fontId="45" fillId="0" borderId="31" xfId="0" applyFont="1" applyBorder="1" applyAlignment="1">
      <alignment horizontal="left" vertical="center" wrapText="1"/>
    </xf>
    <xf numFmtId="0" fontId="45" fillId="0" borderId="34" xfId="0" applyFont="1" applyBorder="1" applyAlignment="1">
      <alignment horizontal="left" vertical="center" wrapText="1"/>
    </xf>
    <xf numFmtId="0" fontId="62" fillId="10" borderId="32" xfId="3" applyFont="1" applyFill="1" applyBorder="1" applyAlignment="1">
      <alignment horizontal="center" vertical="center" wrapText="1"/>
    </xf>
    <xf numFmtId="0" fontId="62" fillId="10" borderId="33" xfId="3" applyFont="1" applyFill="1" applyBorder="1" applyAlignment="1">
      <alignment horizontal="center" vertical="center" wrapText="1"/>
    </xf>
    <xf numFmtId="0" fontId="30" fillId="10" borderId="44" xfId="0" applyFont="1" applyFill="1" applyBorder="1" applyAlignment="1">
      <alignment horizontal="center" vertical="center" wrapText="1"/>
    </xf>
    <xf numFmtId="0" fontId="62" fillId="0" borderId="0" xfId="0" applyFont="1" applyAlignment="1">
      <alignment horizontal="center" vertical="center" wrapText="1"/>
    </xf>
    <xf numFmtId="0" fontId="62" fillId="10" borderId="35" xfId="15" applyFont="1" applyFill="1" applyBorder="1" applyAlignment="1">
      <alignment horizontal="center" vertical="center" wrapText="1"/>
    </xf>
    <xf numFmtId="0" fontId="37" fillId="5" borderId="0" xfId="29" applyFont="1" applyFill="1" applyBorder="1" applyAlignment="1">
      <alignment horizontal="left" vertical="center" wrapText="1"/>
    </xf>
    <xf numFmtId="0" fontId="62" fillId="10" borderId="35" xfId="0" applyFont="1" applyFill="1" applyBorder="1" applyAlignment="1">
      <alignment horizontal="center" vertical="center" wrapText="1"/>
    </xf>
    <xf numFmtId="0" fontId="62" fillId="10" borderId="29" xfId="3" applyFont="1" applyFill="1" applyBorder="1" applyAlignment="1">
      <alignment horizontal="center" vertical="center" wrapText="1"/>
    </xf>
    <xf numFmtId="0" fontId="62" fillId="10" borderId="35" xfId="3" applyFont="1" applyFill="1" applyBorder="1" applyAlignment="1">
      <alignment horizontal="center" vertical="center" wrapText="1"/>
    </xf>
    <xf numFmtId="0" fontId="37" fillId="0" borderId="0" xfId="29" applyFont="1" applyFill="1" applyBorder="1" applyAlignment="1">
      <alignment horizontal="left" vertical="center" wrapText="1"/>
    </xf>
    <xf numFmtId="0" fontId="2" fillId="18" borderId="0" xfId="0" applyFont="1" applyFill="1" applyAlignment="1">
      <alignment horizontal="center"/>
    </xf>
    <xf numFmtId="0" fontId="30" fillId="10" borderId="79" xfId="0" applyFont="1" applyFill="1" applyBorder="1" applyAlignment="1">
      <alignment horizontal="center" vertical="center" textRotation="90" wrapText="1"/>
    </xf>
    <xf numFmtId="0" fontId="30" fillId="10" borderId="67" xfId="0" applyFont="1" applyFill="1" applyBorder="1" applyAlignment="1">
      <alignment horizontal="center" vertical="center" textRotation="90" wrapText="1"/>
    </xf>
    <xf numFmtId="0" fontId="2" fillId="18" borderId="0" xfId="0" applyFont="1" applyFill="1" applyAlignment="1">
      <alignment horizontal="center" vertical="center"/>
    </xf>
    <xf numFmtId="0" fontId="123" fillId="17" borderId="0" xfId="49" applyNumberFormat="1" applyFont="1" applyFill="1" applyAlignment="1">
      <alignment horizontal="left" vertical="center"/>
    </xf>
    <xf numFmtId="0" fontId="29" fillId="10" borderId="58" xfId="0" applyFont="1" applyFill="1" applyBorder="1" applyAlignment="1">
      <alignment horizontal="left" vertical="center"/>
    </xf>
    <xf numFmtId="0" fontId="29" fillId="10" borderId="146" xfId="0" applyFont="1" applyFill="1" applyBorder="1" applyAlignment="1">
      <alignment horizontal="left" vertical="center"/>
    </xf>
    <xf numFmtId="0" fontId="29" fillId="10" borderId="87" xfId="0" applyFont="1" applyFill="1" applyBorder="1" applyAlignment="1">
      <alignment horizontal="left" vertical="center"/>
    </xf>
    <xf numFmtId="0" fontId="2" fillId="0" borderId="108" xfId="0" applyFont="1" applyBorder="1" applyAlignment="1">
      <alignment horizontal="left" vertical="top" wrapText="1"/>
    </xf>
    <xf numFmtId="0" fontId="2" fillId="0" borderId="0" xfId="0" applyFont="1" applyAlignment="1">
      <alignment horizontal="left" vertical="top" wrapText="1"/>
    </xf>
    <xf numFmtId="0" fontId="2" fillId="0" borderId="143" xfId="0" applyFont="1" applyBorder="1" applyAlignment="1">
      <alignment horizontal="left" vertical="top" wrapText="1"/>
    </xf>
    <xf numFmtId="0" fontId="132" fillId="0" borderId="108" xfId="51" applyFont="1" applyFill="1" applyBorder="1" applyAlignment="1">
      <alignment horizontal="left" vertical="top" wrapText="1"/>
    </xf>
    <xf numFmtId="0" fontId="132" fillId="0" borderId="0" xfId="51" applyFont="1" applyFill="1" applyBorder="1" applyAlignment="1">
      <alignment horizontal="left" vertical="top" wrapText="1"/>
    </xf>
    <xf numFmtId="0" fontId="132" fillId="0" borderId="143" xfId="51" applyFont="1" applyFill="1" applyBorder="1" applyAlignment="1">
      <alignment horizontal="left" vertical="top" wrapText="1"/>
    </xf>
    <xf numFmtId="0" fontId="32" fillId="0" borderId="108" xfId="0" applyFont="1" applyBorder="1" applyAlignment="1">
      <alignment horizontal="left" vertical="top" wrapText="1"/>
    </xf>
    <xf numFmtId="0" fontId="32" fillId="0" borderId="0" xfId="0" applyFont="1" applyAlignment="1">
      <alignment horizontal="left" vertical="top" wrapText="1"/>
    </xf>
    <xf numFmtId="0" fontId="32" fillId="0" borderId="143" xfId="0" applyFont="1" applyBorder="1" applyAlignment="1">
      <alignment horizontal="left" vertical="top" wrapText="1"/>
    </xf>
    <xf numFmtId="0" fontId="123" fillId="17" borderId="23" xfId="15" applyFont="1" applyFill="1" applyBorder="1" applyAlignment="1">
      <alignment horizontal="left" vertical="center"/>
    </xf>
    <xf numFmtId="0" fontId="123" fillId="17" borderId="25" xfId="15" applyFont="1" applyFill="1" applyBorder="1" applyAlignment="1">
      <alignment horizontal="left" vertical="center"/>
    </xf>
    <xf numFmtId="0" fontId="29" fillId="10" borderId="45" xfId="0" applyFont="1" applyFill="1" applyBorder="1" applyAlignment="1">
      <alignment vertical="center"/>
    </xf>
    <xf numFmtId="0" fontId="29" fillId="10" borderId="46" xfId="0" applyFont="1" applyFill="1" applyBorder="1" applyAlignment="1">
      <alignment vertical="center"/>
    </xf>
    <xf numFmtId="0" fontId="2" fillId="0" borderId="0" xfId="0" applyFont="1" applyAlignment="1">
      <alignment horizontal="left" wrapText="1"/>
    </xf>
    <xf numFmtId="0" fontId="128" fillId="0" borderId="82" xfId="0" applyFont="1" applyBorder="1" applyAlignment="1">
      <alignment horizontal="left" vertical="center"/>
    </xf>
    <xf numFmtId="0" fontId="128" fillId="0" borderId="105" xfId="0" applyFont="1" applyBorder="1" applyAlignment="1">
      <alignment horizontal="left" vertical="center"/>
    </xf>
    <xf numFmtId="0" fontId="128" fillId="0" borderId="106" xfId="0" applyFont="1" applyBorder="1" applyAlignment="1">
      <alignment horizontal="left" vertical="center"/>
    </xf>
    <xf numFmtId="0" fontId="128" fillId="0" borderId="151" xfId="0" applyFont="1" applyBorder="1" applyAlignment="1">
      <alignment horizontal="left" vertical="center"/>
    </xf>
    <xf numFmtId="0" fontId="128" fillId="0" borderId="152" xfId="0" applyFont="1" applyBorder="1" applyAlignment="1">
      <alignment horizontal="left" vertical="center"/>
    </xf>
    <xf numFmtId="0" fontId="128" fillId="0" borderId="153" xfId="0" applyFont="1" applyBorder="1" applyAlignment="1">
      <alignment horizontal="left" vertical="center"/>
    </xf>
    <xf numFmtId="0" fontId="89" fillId="0" borderId="82" xfId="51" applyFont="1" applyBorder="1" applyAlignment="1" applyProtection="1">
      <alignment horizontal="left" vertical="center"/>
    </xf>
    <xf numFmtId="0" fontId="89" fillId="0" borderId="106" xfId="51" applyFont="1" applyBorder="1" applyAlignment="1" applyProtection="1">
      <alignment horizontal="left" vertical="center"/>
    </xf>
    <xf numFmtId="0" fontId="89" fillId="0" borderId="105" xfId="51" applyFont="1" applyBorder="1" applyAlignment="1" applyProtection="1">
      <alignment horizontal="left" vertical="center"/>
    </xf>
    <xf numFmtId="0" fontId="31" fillId="0" borderId="141" xfId="0" applyFont="1" applyBorder="1" applyAlignment="1">
      <alignment horizontal="left" vertical="center" wrapText="1"/>
    </xf>
    <xf numFmtId="0" fontId="31" fillId="0" borderId="131" xfId="0" applyFont="1" applyBorder="1" applyAlignment="1">
      <alignment horizontal="left" vertical="center" wrapText="1"/>
    </xf>
    <xf numFmtId="0" fontId="31" fillId="0" borderId="39" xfId="0" applyFont="1" applyBorder="1" applyAlignment="1">
      <alignment horizontal="left" vertical="center" wrapText="1"/>
    </xf>
    <xf numFmtId="0" fontId="31" fillId="0" borderId="29" xfId="0" applyFont="1" applyBorder="1" applyAlignment="1">
      <alignment horizontal="left" vertical="center" wrapText="1"/>
    </xf>
    <xf numFmtId="0" fontId="31" fillId="0" borderId="135" xfId="0" applyFont="1" applyBorder="1" applyAlignment="1">
      <alignment horizontal="left" vertical="center" wrapText="1"/>
    </xf>
    <xf numFmtId="0" fontId="31" fillId="0" borderId="136" xfId="0" applyFont="1" applyBorder="1" applyAlignment="1">
      <alignment horizontal="left"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0" fillId="10" borderId="43" xfId="30" applyFont="1" applyFill="1" applyBorder="1" applyAlignment="1">
      <alignment horizontal="left" vertical="center" wrapText="1"/>
    </xf>
    <xf numFmtId="0" fontId="30" fillId="10" borderId="82" xfId="30" applyFont="1" applyFill="1" applyBorder="1" applyAlignment="1">
      <alignment horizontal="left" vertical="center" wrapText="1"/>
    </xf>
    <xf numFmtId="0" fontId="31" fillId="0" borderId="132" xfId="0" applyFont="1" applyBorder="1" applyAlignment="1">
      <alignment horizontal="left" vertical="center" wrapText="1"/>
    </xf>
    <xf numFmtId="0" fontId="31" fillId="0" borderId="133" xfId="0" applyFont="1" applyBorder="1" applyAlignment="1">
      <alignment horizontal="left" vertical="center" wrapText="1"/>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0" fillId="10" borderId="50" xfId="30" applyFont="1" applyFill="1" applyBorder="1" applyAlignment="1">
      <alignment horizontal="left" vertical="center" wrapText="1"/>
    </xf>
    <xf numFmtId="0" fontId="30" fillId="10" borderId="81" xfId="30" applyFont="1" applyFill="1" applyBorder="1" applyAlignment="1">
      <alignment horizontal="left" vertical="center" wrapText="1"/>
    </xf>
    <xf numFmtId="0" fontId="31" fillId="2" borderId="69" xfId="2" applyFont="1" applyFill="1" applyBorder="1" applyAlignment="1">
      <alignment horizontal="left" vertical="center"/>
    </xf>
    <xf numFmtId="0" fontId="31" fillId="2" borderId="70" xfId="2" applyFont="1" applyFill="1" applyBorder="1" applyAlignment="1">
      <alignment horizontal="left" vertical="center"/>
    </xf>
    <xf numFmtId="0" fontId="31" fillId="2" borderId="77" xfId="2" applyFont="1" applyFill="1" applyBorder="1" applyAlignment="1">
      <alignment horizontal="left" vertical="center"/>
    </xf>
    <xf numFmtId="0" fontId="31" fillId="2" borderId="78" xfId="2" applyFont="1" applyFill="1" applyBorder="1" applyAlignment="1">
      <alignment horizontal="left" vertical="center"/>
    </xf>
    <xf numFmtId="0" fontId="31" fillId="2" borderId="76" xfId="2" applyFont="1" applyFill="1" applyBorder="1" applyAlignment="1">
      <alignment horizontal="left" vertical="center"/>
    </xf>
    <xf numFmtId="0" fontId="31" fillId="2" borderId="16" xfId="2" applyFont="1" applyFill="1" applyBorder="1" applyAlignment="1">
      <alignment horizontal="left" vertical="center"/>
    </xf>
    <xf numFmtId="0" fontId="31" fillId="2" borderId="73" xfId="2" applyFont="1" applyFill="1" applyBorder="1" applyAlignment="1">
      <alignment horizontal="left" vertical="center" wrapText="1"/>
    </xf>
    <xf numFmtId="0" fontId="31" fillId="2" borderId="15" xfId="2" applyFont="1" applyFill="1" applyBorder="1" applyAlignment="1">
      <alignment horizontal="left" vertical="center" wrapText="1"/>
    </xf>
    <xf numFmtId="0" fontId="31" fillId="0" borderId="76" xfId="2" applyFont="1" applyBorder="1" applyAlignment="1">
      <alignment horizontal="left" vertical="center"/>
    </xf>
    <xf numFmtId="0" fontId="31" fillId="0" borderId="16" xfId="2" applyFont="1" applyBorder="1" applyAlignment="1">
      <alignment horizontal="left" vertical="center"/>
    </xf>
    <xf numFmtId="0" fontId="38" fillId="0" borderId="73" xfId="0" applyFont="1" applyBorder="1" applyAlignment="1">
      <alignment horizontal="left" vertical="center" wrapText="1"/>
    </xf>
    <xf numFmtId="0" fontId="38" fillId="0" borderId="15" xfId="0" applyFont="1" applyBorder="1" applyAlignment="1">
      <alignment horizontal="left" vertical="center" wrapText="1"/>
    </xf>
    <xf numFmtId="0" fontId="38" fillId="0" borderId="73" xfId="0" applyFont="1" applyBorder="1" applyAlignment="1">
      <alignment horizontal="left" vertical="center"/>
    </xf>
    <xf numFmtId="0" fontId="38" fillId="0" borderId="15" xfId="0" applyFont="1" applyBorder="1" applyAlignment="1">
      <alignment horizontal="left" vertical="center"/>
    </xf>
    <xf numFmtId="0" fontId="30" fillId="10" borderId="44" xfId="30" applyFont="1" applyFill="1" applyBorder="1" applyAlignment="1">
      <alignment horizontal="center" vertical="center" wrapText="1"/>
    </xf>
    <xf numFmtId="0" fontId="30" fillId="10" borderId="59" xfId="30" applyFont="1" applyFill="1" applyBorder="1" applyAlignment="1">
      <alignment horizontal="center" vertical="center" wrapText="1"/>
    </xf>
    <xf numFmtId="0" fontId="30" fillId="10" borderId="50" xfId="30" applyFont="1" applyFill="1" applyBorder="1" applyAlignment="1">
      <alignment horizontal="center" vertical="center" wrapText="1"/>
    </xf>
    <xf numFmtId="0" fontId="30" fillId="10" borderId="61" xfId="30" applyFont="1" applyFill="1" applyBorder="1" applyAlignment="1">
      <alignment horizontal="center" vertical="center" wrapText="1"/>
    </xf>
    <xf numFmtId="0" fontId="30" fillId="10" borderId="51" xfId="30" applyFont="1" applyFill="1" applyBorder="1" applyAlignment="1">
      <alignment horizontal="center" vertical="center" wrapText="1"/>
    </xf>
    <xf numFmtId="0" fontId="30" fillId="10" borderId="65" xfId="30" applyFont="1" applyFill="1" applyBorder="1" applyAlignment="1">
      <alignment horizontal="center" vertical="center" wrapText="1"/>
    </xf>
    <xf numFmtId="0" fontId="30" fillId="10" borderId="63" xfId="0" applyFont="1" applyFill="1" applyBorder="1" applyAlignment="1">
      <alignment horizontal="center" vertical="center" wrapText="1"/>
    </xf>
    <xf numFmtId="0" fontId="38" fillId="0" borderId="69" xfId="0" applyFont="1" applyBorder="1" applyAlignment="1">
      <alignment horizontal="left" vertical="center" wrapText="1"/>
    </xf>
    <xf numFmtId="0" fontId="38" fillId="0" borderId="70" xfId="0" applyFont="1" applyBorder="1" applyAlignment="1">
      <alignment horizontal="left" vertical="center" wrapText="1"/>
    </xf>
    <xf numFmtId="0" fontId="30" fillId="10" borderId="64" xfId="0" applyFont="1" applyFill="1" applyBorder="1" applyAlignment="1">
      <alignment horizontal="center" vertical="center" wrapText="1"/>
    </xf>
    <xf numFmtId="0" fontId="30" fillId="10" borderId="68" xfId="0" applyFont="1" applyFill="1" applyBorder="1" applyAlignment="1">
      <alignment horizontal="center" vertical="center" wrapText="1"/>
    </xf>
    <xf numFmtId="0" fontId="30" fillId="10" borderId="67" xfId="0" applyFont="1" applyFill="1" applyBorder="1" applyAlignment="1">
      <alignment horizontal="center" vertical="center" wrapText="1"/>
    </xf>
    <xf numFmtId="0" fontId="30" fillId="10" borderId="62" xfId="30" applyFont="1" applyFill="1" applyBorder="1" applyAlignment="1">
      <alignment horizontal="center" vertical="center" wrapText="1"/>
    </xf>
    <xf numFmtId="0" fontId="30" fillId="10" borderId="66" xfId="30" applyFont="1" applyFill="1" applyBorder="1" applyAlignment="1">
      <alignment horizontal="center" vertical="center" wrapText="1"/>
    </xf>
    <xf numFmtId="0" fontId="25" fillId="0" borderId="0" xfId="31" applyFont="1" applyBorder="1" applyAlignment="1">
      <alignment horizontal="center" vertical="center" wrapText="1"/>
    </xf>
    <xf numFmtId="0" fontId="90" fillId="18" borderId="0" xfId="15" applyFont="1" applyFill="1" applyAlignment="1">
      <alignment horizontal="center" vertical="center" wrapText="1"/>
    </xf>
    <xf numFmtId="0" fontId="37" fillId="0" borderId="0" xfId="29" applyFont="1" applyBorder="1" applyAlignment="1">
      <alignment horizontal="left" vertical="center" wrapText="1"/>
    </xf>
    <xf numFmtId="0" fontId="123" fillId="13" borderId="60" xfId="15" applyFont="1" applyFill="1" applyBorder="1" applyAlignment="1">
      <alignment horizontal="center" vertical="center"/>
    </xf>
    <xf numFmtId="0" fontId="123" fillId="13" borderId="0" xfId="15" applyFont="1" applyFill="1" applyAlignment="1">
      <alignment horizontal="center" vertical="center"/>
    </xf>
    <xf numFmtId="0" fontId="123" fillId="13" borderId="23" xfId="15" applyFont="1" applyFill="1" applyBorder="1" applyAlignment="1">
      <alignment horizontal="center" vertical="center"/>
    </xf>
    <xf numFmtId="0" fontId="123" fillId="13" borderId="24" xfId="15" applyFont="1" applyFill="1" applyBorder="1" applyAlignment="1">
      <alignment horizontal="center" vertical="center"/>
    </xf>
    <xf numFmtId="0" fontId="123" fillId="13" borderId="25" xfId="15" applyFont="1" applyFill="1" applyBorder="1" applyAlignment="1">
      <alignment horizontal="center" vertical="center"/>
    </xf>
    <xf numFmtId="0" fontId="30" fillId="10" borderId="33" xfId="0" applyFont="1" applyFill="1" applyBorder="1" applyAlignment="1">
      <alignment horizontal="center" vertical="center" wrapText="1"/>
    </xf>
    <xf numFmtId="0" fontId="30" fillId="10" borderId="36" xfId="0" applyFont="1" applyFill="1" applyBorder="1" applyAlignment="1">
      <alignment horizontal="center" vertical="center" wrapText="1"/>
    </xf>
    <xf numFmtId="0" fontId="101" fillId="2" borderId="0" xfId="2" applyFont="1" applyFill="1" applyAlignment="1">
      <alignment horizontal="left" vertical="center" wrapText="1"/>
    </xf>
    <xf numFmtId="0" fontId="38" fillId="0" borderId="85" xfId="0" applyFont="1" applyBorder="1" applyAlignment="1">
      <alignment vertical="center" wrapText="1"/>
    </xf>
    <xf numFmtId="0" fontId="38" fillId="0" borderId="63" xfId="0" applyFont="1" applyBorder="1" applyAlignment="1">
      <alignment vertical="center" wrapText="1"/>
    </xf>
    <xf numFmtId="0" fontId="31" fillId="0" borderId="73" xfId="0" applyFont="1" applyBorder="1" applyAlignment="1">
      <alignment horizontal="left" vertical="center" wrapText="1"/>
    </xf>
    <xf numFmtId="0" fontId="31" fillId="0" borderId="15" xfId="0" applyFont="1" applyBorder="1" applyAlignment="1">
      <alignment horizontal="left" vertical="center" wrapText="1"/>
    </xf>
    <xf numFmtId="0" fontId="38" fillId="0" borderId="86" xfId="0" applyFont="1" applyBorder="1" applyAlignment="1">
      <alignment horizontal="left" vertical="center" wrapText="1"/>
    </xf>
    <xf numFmtId="0" fontId="38" fillId="0" borderId="67" xfId="0" applyFont="1" applyBorder="1" applyAlignment="1">
      <alignment horizontal="left" vertical="center" wrapText="1"/>
    </xf>
    <xf numFmtId="0" fontId="30" fillId="10" borderId="31" xfId="0" applyFont="1" applyFill="1" applyBorder="1" applyAlignment="1">
      <alignment horizontal="center" vertical="center" wrapText="1"/>
    </xf>
    <xf numFmtId="0" fontId="30" fillId="10" borderId="32" xfId="0" applyFont="1" applyFill="1" applyBorder="1" applyAlignment="1">
      <alignment horizontal="center" vertical="center" wrapText="1"/>
    </xf>
    <xf numFmtId="0" fontId="30" fillId="10" borderId="34" xfId="0" applyFont="1" applyFill="1" applyBorder="1" applyAlignment="1">
      <alignment horizontal="center" vertical="center" wrapText="1"/>
    </xf>
    <xf numFmtId="0" fontId="30" fillId="10" borderId="35" xfId="0" applyFont="1" applyFill="1" applyBorder="1" applyAlignment="1">
      <alignment horizontal="center" vertical="center" wrapText="1"/>
    </xf>
    <xf numFmtId="0" fontId="30" fillId="10" borderId="32" xfId="30" applyFont="1" applyFill="1" applyBorder="1" applyAlignment="1">
      <alignment horizontal="center" vertical="center" wrapText="1"/>
    </xf>
    <xf numFmtId="0" fontId="30" fillId="10" borderId="35" xfId="30" applyFont="1" applyFill="1" applyBorder="1" applyAlignment="1">
      <alignment horizontal="center" vertical="center" wrapText="1"/>
    </xf>
    <xf numFmtId="0" fontId="30" fillId="10" borderId="50" xfId="0" applyFont="1" applyFill="1" applyBorder="1" applyAlignment="1">
      <alignment horizontal="center" vertical="center" wrapText="1"/>
    </xf>
    <xf numFmtId="0" fontId="30" fillId="10" borderId="61" xfId="0" applyFont="1" applyFill="1" applyBorder="1" applyAlignment="1">
      <alignment horizontal="center" vertical="center" wrapText="1"/>
    </xf>
    <xf numFmtId="0" fontId="30" fillId="10" borderId="51" xfId="0" applyFont="1" applyFill="1" applyBorder="1" applyAlignment="1">
      <alignment horizontal="center" vertical="center" wrapText="1"/>
    </xf>
    <xf numFmtId="0" fontId="30" fillId="10" borderId="65" xfId="0" applyFont="1" applyFill="1" applyBorder="1" applyAlignment="1">
      <alignment horizontal="center" vertical="center" wrapText="1"/>
    </xf>
    <xf numFmtId="0" fontId="30" fillId="10" borderId="62" xfId="0" applyFont="1" applyFill="1" applyBorder="1" applyAlignment="1">
      <alignment horizontal="center" vertical="center" wrapText="1"/>
    </xf>
    <xf numFmtId="0" fontId="30" fillId="10" borderId="66" xfId="0" applyFont="1" applyFill="1" applyBorder="1" applyAlignment="1">
      <alignment horizontal="center" vertical="center" wrapText="1"/>
    </xf>
    <xf numFmtId="0" fontId="30" fillId="10" borderId="8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70" xfId="0" applyFont="1" applyFill="1" applyBorder="1" applyAlignment="1">
      <alignment horizontal="center" vertical="center" wrapText="1"/>
    </xf>
    <xf numFmtId="0" fontId="46" fillId="0" borderId="0" xfId="31" applyFont="1" applyBorder="1" applyAlignment="1">
      <alignment horizontal="center" vertical="center" wrapText="1"/>
    </xf>
    <xf numFmtId="0" fontId="123" fillId="13" borderId="60" xfId="15" applyFont="1" applyFill="1" applyBorder="1" applyAlignment="1">
      <alignment horizontal="center" vertical="center" wrapText="1"/>
    </xf>
    <xf numFmtId="0" fontId="123" fillId="13" borderId="0" xfId="15" applyFont="1" applyFill="1" applyAlignment="1">
      <alignment horizontal="center" vertical="center" wrapText="1"/>
    </xf>
    <xf numFmtId="0" fontId="123" fillId="13" borderId="23" xfId="15" applyFont="1" applyFill="1" applyBorder="1" applyAlignment="1">
      <alignment horizontal="center" vertical="center" wrapText="1"/>
    </xf>
    <xf numFmtId="0" fontId="123" fillId="13" borderId="24" xfId="15" applyFont="1" applyFill="1" applyBorder="1" applyAlignment="1">
      <alignment horizontal="center" vertical="center" wrapText="1"/>
    </xf>
    <xf numFmtId="0" fontId="123" fillId="13" borderId="25" xfId="15" applyFont="1" applyFill="1" applyBorder="1" applyAlignment="1">
      <alignment horizontal="center" vertical="center" wrapText="1"/>
    </xf>
    <xf numFmtId="0" fontId="38" fillId="0" borderId="86" xfId="0" applyFont="1" applyBorder="1" applyAlignment="1">
      <alignment horizontal="left" vertical="center"/>
    </xf>
    <xf numFmtId="0" fontId="38" fillId="0" borderId="67" xfId="0" applyFont="1" applyBorder="1" applyAlignment="1">
      <alignment horizontal="left" vertical="center"/>
    </xf>
    <xf numFmtId="0" fontId="38" fillId="0" borderId="89" xfId="0" applyFont="1" applyBorder="1" applyAlignment="1">
      <alignment vertical="center" wrapText="1"/>
    </xf>
    <xf numFmtId="0" fontId="38" fillId="0" borderId="90" xfId="0" applyFont="1" applyBorder="1" applyAlignment="1">
      <alignment vertical="center" wrapText="1"/>
    </xf>
    <xf numFmtId="0" fontId="38" fillId="0" borderId="73" xfId="0" applyFont="1" applyBorder="1" applyAlignment="1">
      <alignment vertical="center" wrapText="1"/>
    </xf>
    <xf numFmtId="0" fontId="38" fillId="0" borderId="15" xfId="0" applyFont="1" applyBorder="1" applyAlignment="1">
      <alignment vertical="center" wrapText="1"/>
    </xf>
    <xf numFmtId="0" fontId="38" fillId="0" borderId="86" xfId="0" applyFont="1" applyBorder="1" applyAlignment="1">
      <alignment vertical="center" wrapText="1"/>
    </xf>
    <xf numFmtId="0" fontId="38" fillId="0" borderId="67" xfId="0" applyFont="1" applyBorder="1" applyAlignment="1">
      <alignment vertical="center" wrapText="1"/>
    </xf>
    <xf numFmtId="0" fontId="31" fillId="0" borderId="86" xfId="0" applyFont="1" applyBorder="1" applyAlignment="1">
      <alignment horizontal="left" vertical="center" wrapText="1"/>
    </xf>
    <xf numFmtId="0" fontId="31" fillId="0" borderId="67" xfId="0" applyFont="1" applyBorder="1" applyAlignment="1">
      <alignment horizontal="left" vertical="center" wrapText="1"/>
    </xf>
    <xf numFmtId="0" fontId="38" fillId="0" borderId="39" xfId="0" applyFont="1" applyBorder="1" applyAlignment="1">
      <alignment horizontal="left" vertical="center" wrapText="1"/>
    </xf>
    <xf numFmtId="0" fontId="38" fillId="0" borderId="29" xfId="0" applyFont="1" applyBorder="1" applyAlignment="1">
      <alignment horizontal="left" vertical="center" wrapText="1"/>
    </xf>
    <xf numFmtId="0" fontId="38" fillId="0" borderId="39" xfId="0" applyFont="1" applyBorder="1" applyAlignment="1">
      <alignment vertical="center" wrapText="1"/>
    </xf>
    <xf numFmtId="0" fontId="38" fillId="0" borderId="29" xfId="0" applyFont="1" applyBorder="1" applyAlignment="1">
      <alignment vertical="center" wrapText="1"/>
    </xf>
    <xf numFmtId="0" fontId="38" fillId="0" borderId="34" xfId="0" applyFont="1" applyBorder="1" applyAlignment="1">
      <alignment horizontal="left" vertical="center"/>
    </xf>
    <xf numFmtId="0" fontId="38" fillId="0" borderId="35" xfId="0" applyFont="1" applyBorder="1" applyAlignment="1">
      <alignment horizontal="left" vertical="center"/>
    </xf>
    <xf numFmtId="0" fontId="30" fillId="10" borderId="58" xfId="30" applyFont="1" applyFill="1" applyBorder="1" applyAlignment="1">
      <alignment horizontal="left" vertical="center" wrapText="1"/>
    </xf>
    <xf numFmtId="0" fontId="30" fillId="10" borderId="87" xfId="30" applyFont="1" applyFill="1" applyBorder="1" applyAlignment="1">
      <alignment horizontal="left" vertical="center" wrapText="1"/>
    </xf>
    <xf numFmtId="0" fontId="38" fillId="0" borderId="31" xfId="0" applyFont="1" applyBorder="1" applyAlignment="1">
      <alignment vertical="center" wrapText="1"/>
    </xf>
    <xf numFmtId="0" fontId="38" fillId="0" borderId="32" xfId="0" applyFont="1" applyBorder="1" applyAlignment="1">
      <alignment vertical="center" wrapText="1"/>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38" fillId="0" borderId="45" xfId="0" applyFont="1" applyBorder="1" applyAlignment="1">
      <alignment vertical="center" wrapText="1"/>
    </xf>
    <xf numFmtId="0" fontId="38" fillId="0" borderId="49" xfId="0" applyFont="1" applyBorder="1" applyAlignment="1">
      <alignment vertical="center" wrapText="1"/>
    </xf>
    <xf numFmtId="0" fontId="38" fillId="0" borderId="39" xfId="0" applyFont="1" applyBorder="1" applyAlignment="1">
      <alignment horizontal="left" vertical="center"/>
    </xf>
    <xf numFmtId="0" fontId="38" fillId="0" borderId="29" xfId="0" applyFont="1" applyBorder="1" applyAlignment="1">
      <alignment horizontal="left" vertical="center"/>
    </xf>
    <xf numFmtId="0" fontId="38" fillId="0" borderId="34" xfId="0" applyFont="1" applyBorder="1" applyAlignment="1">
      <alignment vertical="center" wrapText="1"/>
    </xf>
    <xf numFmtId="0" fontId="38" fillId="0" borderId="35" xfId="0" applyFont="1" applyBorder="1" applyAlignment="1">
      <alignment vertical="center" wrapText="1"/>
    </xf>
    <xf numFmtId="0" fontId="31" fillId="0" borderId="45" xfId="0" applyFont="1" applyBorder="1" applyAlignment="1">
      <alignment horizontal="left" vertical="center" wrapText="1"/>
    </xf>
    <xf numFmtId="0" fontId="31" fillId="0" borderId="49" xfId="0" applyFont="1" applyBorder="1" applyAlignment="1">
      <alignment horizontal="left" vertical="center" wrapText="1"/>
    </xf>
    <xf numFmtId="0" fontId="31" fillId="0" borderId="89" xfId="0" applyFont="1" applyBorder="1" applyAlignment="1">
      <alignment horizontal="left" vertical="center" wrapText="1"/>
    </xf>
    <xf numFmtId="0" fontId="31" fillId="0" borderId="90" xfId="0" applyFont="1" applyBorder="1" applyAlignment="1">
      <alignment horizontal="left" vertical="center" wrapText="1"/>
    </xf>
    <xf numFmtId="0" fontId="31" fillId="0" borderId="34" xfId="2" applyFont="1" applyBorder="1" applyAlignment="1">
      <alignment horizontal="left" vertical="center" wrapText="1"/>
    </xf>
    <xf numFmtId="0" fontId="31" fillId="0" borderId="35" xfId="2" applyFont="1" applyBorder="1" applyAlignment="1">
      <alignment horizontal="left" vertical="center" wrapText="1"/>
    </xf>
    <xf numFmtId="0" fontId="31" fillId="2" borderId="34" xfId="2" applyFont="1" applyFill="1" applyBorder="1" applyAlignment="1">
      <alignment horizontal="left" vertical="center" wrapText="1"/>
    </xf>
    <xf numFmtId="0" fontId="31" fillId="2" borderId="35" xfId="2" applyFont="1" applyFill="1" applyBorder="1" applyAlignment="1">
      <alignment horizontal="left" vertical="center" wrapText="1"/>
    </xf>
    <xf numFmtId="0" fontId="38" fillId="0" borderId="39" xfId="0" applyFont="1" applyBorder="1" applyAlignment="1">
      <alignment vertical="center"/>
    </xf>
    <xf numFmtId="0" fontId="38" fillId="0" borderId="29" xfId="0" applyFont="1" applyBorder="1" applyAlignment="1">
      <alignment vertical="center"/>
    </xf>
    <xf numFmtId="0" fontId="31" fillId="2" borderId="39" xfId="2" applyFont="1" applyFill="1" applyBorder="1" applyAlignment="1">
      <alignment horizontal="left" vertical="center"/>
    </xf>
    <xf numFmtId="0" fontId="31" fillId="2" borderId="29" xfId="2" applyFont="1" applyFill="1" applyBorder="1" applyAlignment="1">
      <alignment horizontal="left" vertical="center"/>
    </xf>
    <xf numFmtId="0" fontId="30" fillId="10" borderId="92"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29" xfId="0" applyFont="1" applyFill="1" applyBorder="1" applyAlignment="1">
      <alignment horizontal="center" vertical="center" wrapText="1"/>
    </xf>
    <xf numFmtId="0" fontId="30" fillId="10" borderId="40" xfId="0" applyFont="1" applyFill="1" applyBorder="1" applyAlignment="1">
      <alignment horizontal="center" vertical="center" wrapText="1"/>
    </xf>
    <xf numFmtId="0" fontId="30" fillId="10" borderId="39" xfId="0" applyFont="1" applyFill="1" applyBorder="1" applyAlignment="1">
      <alignment horizontal="center" vertical="center" wrapText="1"/>
    </xf>
    <xf numFmtId="0" fontId="30" fillId="10" borderId="42" xfId="30" applyFont="1" applyFill="1" applyBorder="1" applyAlignment="1">
      <alignment horizontal="center" vertical="center" wrapText="1"/>
    </xf>
    <xf numFmtId="0" fontId="46" fillId="0" borderId="0" xfId="0" applyFont="1" applyAlignment="1">
      <alignment horizontal="center" vertical="center" wrapText="1"/>
    </xf>
    <xf numFmtId="0" fontId="129" fillId="0" borderId="0" xfId="29" applyFont="1" applyBorder="1" applyAlignment="1">
      <alignment horizontal="left" vertical="center" wrapText="1"/>
    </xf>
    <xf numFmtId="0" fontId="34" fillId="0" borderId="0" xfId="0" applyFont="1" applyAlignment="1">
      <alignment horizontal="left" vertical="center" wrapText="1"/>
    </xf>
    <xf numFmtId="0" fontId="123" fillId="17" borderId="23" xfId="15" applyFont="1" applyFill="1" applyBorder="1" applyAlignment="1">
      <alignment horizontal="center" vertical="center" wrapText="1"/>
    </xf>
    <xf numFmtId="0" fontId="123" fillId="17" borderId="24" xfId="15" applyFont="1" applyFill="1" applyBorder="1" applyAlignment="1">
      <alignment horizontal="center" vertical="center" wrapText="1"/>
    </xf>
    <xf numFmtId="0" fontId="30" fillId="10" borderId="37" xfId="0" applyFont="1" applyFill="1" applyBorder="1" applyAlignment="1">
      <alignment horizontal="center" vertical="center" wrapText="1"/>
    </xf>
    <xf numFmtId="0" fontId="30" fillId="10" borderId="42" xfId="0" applyFont="1" applyFill="1" applyBorder="1" applyAlignment="1">
      <alignment horizontal="center" vertical="center" wrapText="1"/>
    </xf>
    <xf numFmtId="0" fontId="30" fillId="10" borderId="38" xfId="0" applyFont="1" applyFill="1" applyBorder="1" applyAlignment="1">
      <alignment horizontal="center" vertical="center" wrapText="1"/>
    </xf>
    <xf numFmtId="0" fontId="30" fillId="10" borderId="41" xfId="0" applyFont="1" applyFill="1" applyBorder="1" applyAlignment="1">
      <alignment horizontal="center" vertical="center" wrapText="1"/>
    </xf>
    <xf numFmtId="0" fontId="30" fillId="10" borderId="110" xfId="0" applyFont="1" applyFill="1" applyBorder="1" applyAlignment="1">
      <alignment horizontal="center" vertical="center" wrapText="1"/>
    </xf>
    <xf numFmtId="0" fontId="30" fillId="10" borderId="106" xfId="0" applyFont="1" applyFill="1" applyBorder="1" applyAlignment="1">
      <alignment horizontal="center" vertical="center" wrapText="1"/>
    </xf>
    <xf numFmtId="0" fontId="30" fillId="10" borderId="99" xfId="0" applyFont="1" applyFill="1" applyBorder="1" applyAlignment="1">
      <alignment horizontal="center" vertical="center" wrapText="1"/>
    </xf>
    <xf numFmtId="0" fontId="30" fillId="10" borderId="48" xfId="0" applyFont="1" applyFill="1" applyBorder="1" applyAlignment="1">
      <alignment horizontal="center" vertical="center" wrapText="1"/>
    </xf>
    <xf numFmtId="0" fontId="38" fillId="0" borderId="45" xfId="0" applyFont="1" applyBorder="1" applyAlignment="1">
      <alignment horizontal="left" vertical="center" wrapText="1"/>
    </xf>
    <xf numFmtId="0" fontId="38" fillId="0" borderId="49" xfId="0" applyFont="1" applyBorder="1" applyAlignment="1">
      <alignment horizontal="left" vertical="center" wrapText="1"/>
    </xf>
    <xf numFmtId="0" fontId="37" fillId="0" borderId="0" xfId="0" applyFont="1" applyAlignment="1">
      <alignment horizontal="left" vertical="center" wrapText="1"/>
    </xf>
    <xf numFmtId="0" fontId="62" fillId="0" borderId="0" xfId="15" applyFont="1" applyAlignment="1">
      <alignment horizontal="center" vertical="center" wrapText="1"/>
    </xf>
    <xf numFmtId="0" fontId="45" fillId="0" borderId="39"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5" fillId="0" borderId="32" xfId="0" applyFont="1" applyBorder="1" applyAlignment="1">
      <alignment horizontal="left" vertical="center" wrapText="1"/>
    </xf>
    <xf numFmtId="0" fontId="45" fillId="0" borderId="34" xfId="0" applyFont="1" applyBorder="1" applyAlignment="1">
      <alignment horizontal="left" vertical="center" wrapText="1"/>
    </xf>
    <xf numFmtId="0" fontId="45" fillId="0" borderId="35" xfId="0" applyFont="1" applyBorder="1" applyAlignment="1">
      <alignment horizontal="left" vertical="center" wrapText="1"/>
    </xf>
    <xf numFmtId="0" fontId="30" fillId="10" borderId="45" xfId="30" applyFont="1" applyFill="1" applyBorder="1" applyAlignment="1">
      <alignment horizontal="left" vertical="center" wrapText="1"/>
    </xf>
    <xf numFmtId="0" fontId="30" fillId="10" borderId="46" xfId="30" applyFont="1" applyFill="1" applyBorder="1" applyAlignment="1">
      <alignment horizontal="left" vertical="center" wrapText="1"/>
    </xf>
    <xf numFmtId="0" fontId="28" fillId="13" borderId="23" xfId="15" applyFont="1" applyFill="1" applyBorder="1" applyAlignment="1">
      <alignment horizontal="center" vertical="center" wrapText="1"/>
    </xf>
    <xf numFmtId="0" fontId="28" fillId="13" borderId="24" xfId="15" applyFont="1" applyFill="1" applyBorder="1" applyAlignment="1">
      <alignment horizontal="center" vertical="center" wrapText="1"/>
    </xf>
    <xf numFmtId="0" fontId="123" fillId="17" borderId="0" xfId="29" applyFont="1" applyFill="1" applyBorder="1" applyAlignment="1">
      <alignment horizontal="center" vertical="center" wrapText="1"/>
    </xf>
    <xf numFmtId="0" fontId="124" fillId="27" borderId="0" xfId="40" applyFont="1" applyFill="1" applyAlignment="1">
      <alignment horizontal="left" vertical="center"/>
    </xf>
    <xf numFmtId="0" fontId="124" fillId="27" borderId="0" xfId="40" applyFont="1" applyFill="1" applyAlignment="1">
      <alignment horizontal="center" vertical="center"/>
    </xf>
    <xf numFmtId="0" fontId="62" fillId="10" borderId="31" xfId="2" applyFont="1" applyFill="1" applyBorder="1" applyAlignment="1">
      <alignment horizontal="center" vertical="center"/>
    </xf>
    <xf numFmtId="0" fontId="62" fillId="10" borderId="39" xfId="2" applyFont="1" applyFill="1" applyBorder="1" applyAlignment="1">
      <alignment horizontal="center" vertical="center"/>
    </xf>
    <xf numFmtId="0" fontId="62" fillId="10" borderId="34" xfId="2" applyFont="1" applyFill="1" applyBorder="1" applyAlignment="1">
      <alignment horizontal="center" vertical="center"/>
    </xf>
    <xf numFmtId="0" fontId="62" fillId="0" borderId="0" xfId="2" applyFont="1" applyAlignment="1">
      <alignment horizontal="left" vertical="center"/>
    </xf>
    <xf numFmtId="0" fontId="62" fillId="10" borderId="31" xfId="3" applyFont="1" applyFill="1" applyBorder="1" applyAlignment="1">
      <alignment horizontal="center" vertical="center" wrapText="1"/>
    </xf>
    <xf numFmtId="0" fontId="62" fillId="10" borderId="34" xfId="3" applyFont="1" applyFill="1" applyBorder="1" applyAlignment="1">
      <alignment horizontal="center" vertical="center" wrapText="1"/>
    </xf>
    <xf numFmtId="0" fontId="62" fillId="10" borderId="32" xfId="3" applyFont="1" applyFill="1" applyBorder="1" applyAlignment="1">
      <alignment horizontal="center" vertical="center" wrapText="1"/>
    </xf>
    <xf numFmtId="0" fontId="62" fillId="10" borderId="33" xfId="3" applyFont="1" applyFill="1" applyBorder="1" applyAlignment="1">
      <alignment horizontal="center" vertical="center" wrapText="1"/>
    </xf>
    <xf numFmtId="0" fontId="30" fillId="10" borderId="44" xfId="0" applyFont="1" applyFill="1" applyBorder="1" applyAlignment="1">
      <alignment horizontal="center" vertical="center" wrapText="1"/>
    </xf>
    <xf numFmtId="0" fontId="30" fillId="10" borderId="59"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vertical="center" wrapText="1"/>
    </xf>
    <xf numFmtId="0" fontId="62" fillId="0" borderId="0" xfId="0" applyFont="1" applyAlignment="1">
      <alignment horizontal="center" vertical="center" wrapText="1"/>
    </xf>
    <xf numFmtId="0" fontId="30" fillId="10" borderId="181" xfId="0" applyFont="1" applyFill="1" applyBorder="1" applyAlignment="1">
      <alignment horizontal="center" vertical="center" wrapText="1"/>
    </xf>
    <xf numFmtId="0" fontId="30" fillId="10" borderId="182" xfId="0" applyFont="1" applyFill="1" applyBorder="1" applyAlignment="1">
      <alignment horizontal="center" vertical="center" wrapText="1"/>
    </xf>
    <xf numFmtId="0" fontId="62" fillId="10" borderId="164" xfId="3" applyFont="1" applyFill="1" applyBorder="1" applyAlignment="1">
      <alignment horizontal="center" vertical="center" wrapText="1"/>
    </xf>
    <xf numFmtId="0" fontId="62" fillId="10" borderId="166" xfId="3" applyFont="1" applyFill="1" applyBorder="1" applyAlignment="1">
      <alignment horizontal="center" vertical="center" wrapText="1"/>
    </xf>
    <xf numFmtId="0" fontId="30" fillId="10" borderId="177" xfId="0" applyFont="1" applyFill="1" applyBorder="1" applyAlignment="1">
      <alignment horizontal="center" vertical="center" wrapText="1"/>
    </xf>
    <xf numFmtId="0" fontId="30" fillId="10" borderId="178" xfId="0" applyFont="1" applyFill="1" applyBorder="1" applyAlignment="1">
      <alignment horizontal="center" vertical="center" wrapText="1"/>
    </xf>
    <xf numFmtId="0" fontId="30" fillId="10" borderId="179" xfId="0" applyFont="1" applyFill="1" applyBorder="1" applyAlignment="1">
      <alignment horizontal="center" vertical="center" wrapText="1"/>
    </xf>
    <xf numFmtId="0" fontId="62" fillId="10" borderId="31" xfId="15" applyFont="1" applyFill="1" applyBorder="1" applyAlignment="1">
      <alignment horizontal="center" vertical="center"/>
    </xf>
    <xf numFmtId="0" fontId="62" fillId="10" borderId="39" xfId="15" applyFont="1" applyFill="1" applyBorder="1" applyAlignment="1">
      <alignment horizontal="center" vertical="center"/>
    </xf>
    <xf numFmtId="0" fontId="62" fillId="10" borderId="34" xfId="15" applyFont="1" applyFill="1" applyBorder="1" applyAlignment="1">
      <alignment horizontal="center" vertical="center"/>
    </xf>
    <xf numFmtId="0" fontId="62" fillId="10" borderId="32" xfId="15" applyFont="1" applyFill="1" applyBorder="1" applyAlignment="1">
      <alignment horizontal="center" vertical="center"/>
    </xf>
    <xf numFmtId="0" fontId="2" fillId="0" borderId="29" xfId="0" applyFont="1" applyBorder="1" applyAlignment="1">
      <alignment horizontal="center" vertical="center"/>
    </xf>
    <xf numFmtId="0" fontId="2" fillId="0" borderId="35" xfId="0" applyFont="1" applyBorder="1" applyAlignment="1">
      <alignment horizontal="center" vertical="center"/>
    </xf>
    <xf numFmtId="0" fontId="62" fillId="10" borderId="29" xfId="15" applyFont="1" applyFill="1" applyBorder="1" applyAlignment="1">
      <alignment horizontal="center" vertical="center" wrapText="1"/>
    </xf>
    <xf numFmtId="0" fontId="62" fillId="10" borderId="35" xfId="15" applyFont="1" applyFill="1" applyBorder="1" applyAlignment="1">
      <alignment horizontal="center" vertical="center" wrapText="1"/>
    </xf>
    <xf numFmtId="0" fontId="62" fillId="10" borderId="40" xfId="15" applyFont="1" applyFill="1" applyBorder="1" applyAlignment="1">
      <alignment horizontal="center" vertical="center" wrapText="1"/>
    </xf>
    <xf numFmtId="0" fontId="62" fillId="10" borderId="36" xfId="15" applyFont="1" applyFill="1" applyBorder="1" applyAlignment="1">
      <alignment horizontal="center" vertical="center" wrapText="1"/>
    </xf>
    <xf numFmtId="0" fontId="62" fillId="10" borderId="29" xfId="15" applyFont="1" applyFill="1" applyBorder="1" applyAlignment="1">
      <alignment horizontal="center" vertical="center"/>
    </xf>
    <xf numFmtId="0" fontId="123" fillId="17" borderId="14" xfId="15" applyFont="1" applyFill="1" applyBorder="1" applyAlignment="1">
      <alignment horizontal="center" vertical="center" wrapText="1"/>
    </xf>
    <xf numFmtId="0" fontId="123" fillId="17" borderId="0" xfId="15" applyFont="1" applyFill="1" applyAlignment="1">
      <alignment horizontal="center" vertical="center" wrapText="1"/>
    </xf>
    <xf numFmtId="0" fontId="62" fillId="10" borderId="32" xfId="15" applyFont="1" applyFill="1" applyBorder="1" applyAlignment="1">
      <alignment horizontal="center" vertical="center" wrapText="1"/>
    </xf>
    <xf numFmtId="0" fontId="2" fillId="0" borderId="29" xfId="0" applyFont="1" applyBorder="1" applyAlignment="1">
      <alignment horizontal="center" vertical="center" wrapText="1"/>
    </xf>
    <xf numFmtId="0" fontId="123" fillId="17" borderId="14" xfId="15" applyFont="1" applyFill="1" applyBorder="1" applyAlignment="1">
      <alignment horizontal="center" vertical="center"/>
    </xf>
    <xf numFmtId="0" fontId="123" fillId="17" borderId="0" xfId="15" applyFont="1" applyFill="1" applyAlignment="1">
      <alignment horizontal="center" vertical="center"/>
    </xf>
    <xf numFmtId="0" fontId="2" fillId="0" borderId="34" xfId="0" applyFont="1" applyBorder="1" applyAlignment="1">
      <alignment horizontal="center" vertical="center" wrapText="1"/>
    </xf>
    <xf numFmtId="0" fontId="62" fillId="10" borderId="33" xfId="15" applyFont="1" applyFill="1" applyBorder="1" applyAlignment="1">
      <alignment horizontal="center" vertical="center" wrapText="1"/>
    </xf>
    <xf numFmtId="0" fontId="62" fillId="10" borderId="31" xfId="15" applyFont="1" applyFill="1" applyBorder="1" applyAlignment="1">
      <alignment horizontal="center" vertical="center" wrapText="1"/>
    </xf>
    <xf numFmtId="0" fontId="62" fillId="10" borderId="39" xfId="15" applyFont="1" applyFill="1" applyBorder="1" applyAlignment="1">
      <alignment horizontal="center" vertical="center" wrapText="1"/>
    </xf>
    <xf numFmtId="0" fontId="62" fillId="10" borderId="34" xfId="15" applyFont="1" applyFill="1" applyBorder="1" applyAlignment="1">
      <alignment horizontal="center" vertical="center" wrapText="1"/>
    </xf>
    <xf numFmtId="0" fontId="30" fillId="12" borderId="37" xfId="0" applyFont="1" applyFill="1" applyBorder="1" applyAlignment="1">
      <alignment horizontal="center" vertical="center" wrapText="1"/>
    </xf>
    <xf numFmtId="0" fontId="30" fillId="12" borderId="41" xfId="0" applyFont="1" applyFill="1" applyBorder="1" applyAlignment="1">
      <alignment horizontal="center" vertical="center" wrapText="1"/>
    </xf>
    <xf numFmtId="0" fontId="30" fillId="12" borderId="38" xfId="0" applyFont="1" applyFill="1" applyBorder="1" applyAlignment="1">
      <alignment horizontal="center" vertical="center" wrapText="1"/>
    </xf>
    <xf numFmtId="0" fontId="37" fillId="5" borderId="0" xfId="29" applyFont="1" applyFill="1" applyBorder="1" applyAlignment="1">
      <alignment horizontal="left" vertical="center" wrapText="1"/>
    </xf>
    <xf numFmtId="0" fontId="28" fillId="17" borderId="0" xfId="29" applyFont="1" applyFill="1" applyBorder="1" applyAlignment="1">
      <alignment horizontal="center" vertical="center" wrapText="1"/>
    </xf>
    <xf numFmtId="0" fontId="62" fillId="10" borderId="29" xfId="0" applyFont="1" applyFill="1" applyBorder="1" applyAlignment="1">
      <alignment horizontal="center" vertical="center" wrapText="1"/>
    </xf>
    <xf numFmtId="0" fontId="62" fillId="10" borderId="35" xfId="0" applyFont="1" applyFill="1" applyBorder="1" applyAlignment="1">
      <alignment horizontal="center" vertical="center" wrapText="1"/>
    </xf>
    <xf numFmtId="0" fontId="62" fillId="10" borderId="29" xfId="0" applyFont="1" applyFill="1" applyBorder="1" applyAlignment="1">
      <alignment horizontal="center" vertical="center"/>
    </xf>
    <xf numFmtId="0" fontId="62" fillId="10" borderId="50" xfId="0" applyFont="1" applyFill="1" applyBorder="1" applyAlignment="1">
      <alignment horizontal="center" vertical="center" wrapText="1"/>
    </xf>
    <xf numFmtId="0" fontId="62" fillId="10" borderId="107" xfId="0" applyFont="1" applyFill="1" applyBorder="1" applyAlignment="1">
      <alignment horizontal="center" vertical="center" wrapText="1"/>
    </xf>
    <xf numFmtId="0" fontId="62" fillId="10" borderId="108" xfId="0" applyFont="1" applyFill="1" applyBorder="1" applyAlignment="1">
      <alignment horizontal="center" vertical="center" wrapText="1"/>
    </xf>
    <xf numFmtId="0" fontId="62" fillId="10" borderId="55" xfId="0" applyFont="1" applyFill="1" applyBorder="1" applyAlignment="1">
      <alignment horizontal="center" vertical="center" wrapText="1"/>
    </xf>
    <xf numFmtId="0" fontId="62" fillId="10" borderId="51" xfId="0" applyFont="1" applyFill="1" applyBorder="1" applyAlignment="1">
      <alignment horizontal="center" vertical="center" wrapText="1"/>
    </xf>
    <xf numFmtId="0" fontId="62" fillId="10" borderId="109" xfId="0" applyFont="1" applyFill="1" applyBorder="1" applyAlignment="1">
      <alignment horizontal="center" vertical="center" wrapText="1"/>
    </xf>
    <xf numFmtId="0" fontId="62" fillId="10" borderId="32" xfId="0" applyFont="1" applyFill="1" applyBorder="1" applyAlignment="1">
      <alignment horizontal="center" vertical="center"/>
    </xf>
    <xf numFmtId="0" fontId="62" fillId="10" borderId="35" xfId="0" applyFont="1" applyFill="1" applyBorder="1" applyAlignment="1">
      <alignment horizontal="center" vertical="center"/>
    </xf>
    <xf numFmtId="0" fontId="107" fillId="0" borderId="35" xfId="0" applyFont="1" applyBorder="1" applyAlignment="1">
      <alignment horizontal="center" vertical="center" wrapText="1"/>
    </xf>
    <xf numFmtId="0" fontId="62" fillId="10" borderId="40" xfId="0" applyFont="1" applyFill="1" applyBorder="1" applyAlignment="1">
      <alignment horizontal="center" vertical="center" wrapText="1"/>
    </xf>
    <xf numFmtId="0" fontId="107" fillId="0" borderId="36" xfId="0" applyFont="1" applyBorder="1" applyAlignment="1">
      <alignment horizontal="center" vertical="center" wrapText="1"/>
    </xf>
    <xf numFmtId="0" fontId="2" fillId="0" borderId="0" xfId="0" applyFont="1"/>
    <xf numFmtId="0" fontId="124" fillId="17" borderId="0" xfId="0" applyFont="1" applyFill="1" applyAlignment="1">
      <alignment horizontal="center" vertical="center" wrapText="1"/>
    </xf>
    <xf numFmtId="0" fontId="80" fillId="17" borderId="0" xfId="0" applyFont="1" applyFill="1" applyAlignment="1">
      <alignment horizontal="center" vertical="center" wrapText="1"/>
    </xf>
    <xf numFmtId="0" fontId="62" fillId="10" borderId="32" xfId="0" applyFont="1" applyFill="1" applyBorder="1" applyAlignment="1">
      <alignment horizontal="center" vertical="center" wrapText="1"/>
    </xf>
    <xf numFmtId="0" fontId="62" fillId="10" borderId="37" xfId="0" applyFont="1" applyFill="1" applyBorder="1" applyAlignment="1">
      <alignment horizontal="center" vertical="center" wrapText="1"/>
    </xf>
    <xf numFmtId="0" fontId="62" fillId="10" borderId="41" xfId="0" applyFont="1" applyFill="1" applyBorder="1" applyAlignment="1">
      <alignment horizontal="center" vertical="center" wrapText="1"/>
    </xf>
    <xf numFmtId="0" fontId="62" fillId="10" borderId="38" xfId="0" applyFont="1" applyFill="1" applyBorder="1" applyAlignment="1">
      <alignment horizontal="center" vertical="center" wrapText="1"/>
    </xf>
    <xf numFmtId="0" fontId="62" fillId="10" borderId="31" xfId="0" applyFont="1" applyFill="1" applyBorder="1" applyAlignment="1">
      <alignment horizontal="center" vertical="center" wrapText="1"/>
    </xf>
    <xf numFmtId="0" fontId="62" fillId="10" borderId="39" xfId="0" applyFont="1" applyFill="1" applyBorder="1" applyAlignment="1">
      <alignment horizontal="center" vertical="center" wrapText="1"/>
    </xf>
    <xf numFmtId="0" fontId="62" fillId="10" borderId="34" xfId="0" applyFont="1" applyFill="1" applyBorder="1" applyAlignment="1">
      <alignment horizontal="center" vertical="center" wrapText="1"/>
    </xf>
    <xf numFmtId="0" fontId="37" fillId="0" borderId="0" xfId="0" applyFont="1" applyAlignment="1">
      <alignment vertical="center"/>
    </xf>
    <xf numFmtId="0" fontId="121" fillId="0" borderId="0" xfId="0" applyFont="1" applyAlignment="1">
      <alignment vertical="center"/>
    </xf>
    <xf numFmtId="0" fontId="62" fillId="10" borderId="39" xfId="3" applyFont="1" applyFill="1" applyBorder="1" applyAlignment="1">
      <alignment horizontal="center" vertical="center" wrapText="1"/>
    </xf>
    <xf numFmtId="0" fontId="62" fillId="10" borderId="29" xfId="3" applyFont="1" applyFill="1" applyBorder="1" applyAlignment="1">
      <alignment horizontal="center" vertical="center" wrapText="1"/>
    </xf>
    <xf numFmtId="0" fontId="62" fillId="10" borderId="35" xfId="3" applyFont="1" applyFill="1" applyBorder="1" applyAlignment="1">
      <alignment horizontal="center" vertical="center" wrapText="1"/>
    </xf>
    <xf numFmtId="0" fontId="62" fillId="10" borderId="40" xfId="0" applyFont="1" applyFill="1" applyBorder="1" applyAlignment="1">
      <alignment horizontal="center" vertical="center"/>
    </xf>
    <xf numFmtId="0" fontId="62" fillId="10" borderId="36" xfId="0" applyFont="1" applyFill="1" applyBorder="1" applyAlignment="1">
      <alignment horizontal="center" vertical="center"/>
    </xf>
    <xf numFmtId="0" fontId="62" fillId="10" borderId="33" xfId="0" applyFont="1" applyFill="1" applyBorder="1" applyAlignment="1">
      <alignment horizontal="center" vertical="center"/>
    </xf>
    <xf numFmtId="0" fontId="37" fillId="0" borderId="0" xfId="29" applyFont="1" applyFill="1" applyBorder="1" applyAlignment="1">
      <alignment horizontal="left" vertical="center" wrapText="1"/>
    </xf>
    <xf numFmtId="0" fontId="2" fillId="0" borderId="0" xfId="0" applyFont="1" applyAlignment="1">
      <alignment horizontal="center" vertical="center" wrapText="1"/>
    </xf>
    <xf numFmtId="0" fontId="123" fillId="17" borderId="0" xfId="0" applyFont="1" applyFill="1" applyAlignment="1">
      <alignment horizontal="center" vertical="center"/>
    </xf>
    <xf numFmtId="0" fontId="123" fillId="13" borderId="0" xfId="29" applyFont="1" applyFill="1" applyBorder="1" applyAlignment="1">
      <alignment horizontal="center" vertical="center" wrapText="1"/>
    </xf>
    <xf numFmtId="0" fontId="2" fillId="18" borderId="0" xfId="0" applyFont="1" applyFill="1" applyAlignment="1">
      <alignment horizontal="center"/>
    </xf>
    <xf numFmtId="0" fontId="30" fillId="10" borderId="52" xfId="0" applyFont="1" applyFill="1" applyBorder="1" applyAlignment="1">
      <alignment horizontal="center" vertical="center" wrapText="1"/>
    </xf>
    <xf numFmtId="0" fontId="30" fillId="10" borderId="54" xfId="0" applyFont="1" applyFill="1" applyBorder="1" applyAlignment="1">
      <alignment horizontal="center" vertical="center" wrapText="1"/>
    </xf>
    <xf numFmtId="0" fontId="123" fillId="13" borderId="0" xfId="29" applyFont="1" applyFill="1" applyBorder="1" applyAlignment="1">
      <alignment horizontal="left" vertical="center" wrapText="1"/>
    </xf>
    <xf numFmtId="0" fontId="39" fillId="0" borderId="44" xfId="30" applyFont="1" applyFill="1" applyBorder="1" applyAlignment="1">
      <alignment horizontal="center" vertical="center" wrapText="1"/>
    </xf>
    <xf numFmtId="0" fontId="39" fillId="0" borderId="42" xfId="30" applyFont="1" applyFill="1" applyBorder="1" applyAlignment="1">
      <alignment horizontal="center" vertical="center" wrapText="1"/>
    </xf>
    <xf numFmtId="0" fontId="39" fillId="0" borderId="121" xfId="30" applyFont="1" applyFill="1" applyBorder="1" applyAlignment="1">
      <alignment horizontal="center" vertical="center" wrapText="1"/>
    </xf>
    <xf numFmtId="0" fontId="34" fillId="0" borderId="44" xfId="0" applyFont="1" applyBorder="1" applyAlignment="1" applyProtection="1">
      <alignment horizontal="left" vertical="top"/>
      <protection locked="0"/>
    </xf>
    <xf numFmtId="0" fontId="34" fillId="0" borderId="42" xfId="0" applyFont="1" applyBorder="1" applyAlignment="1" applyProtection="1">
      <alignment horizontal="left" vertical="top"/>
      <protection locked="0"/>
    </xf>
    <xf numFmtId="0" fontId="34" fillId="0" borderId="121" xfId="0" applyFont="1" applyBorder="1" applyAlignment="1" applyProtection="1">
      <alignment horizontal="left" vertical="top"/>
      <protection locked="0"/>
    </xf>
    <xf numFmtId="0" fontId="30" fillId="10" borderId="15" xfId="0" applyFont="1" applyFill="1" applyBorder="1" applyAlignment="1">
      <alignment horizontal="center" vertical="center" wrapText="1"/>
    </xf>
    <xf numFmtId="0" fontId="30" fillId="10" borderId="74" xfId="0" applyFont="1" applyFill="1" applyBorder="1" applyAlignment="1">
      <alignment horizontal="center" vertical="center" wrapText="1"/>
    </xf>
    <xf numFmtId="0" fontId="123" fillId="17" borderId="0" xfId="29" applyFont="1" applyFill="1" applyBorder="1" applyAlignment="1">
      <alignment horizontal="left" vertical="center" wrapText="1"/>
    </xf>
    <xf numFmtId="0" fontId="30" fillId="10" borderId="85"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10" borderId="74" xfId="0" applyFont="1" applyFill="1" applyBorder="1" applyAlignment="1">
      <alignment horizontal="center" vertical="center" textRotation="90" wrapText="1"/>
    </xf>
    <xf numFmtId="0" fontId="30" fillId="10" borderId="79" xfId="0" applyFont="1" applyFill="1" applyBorder="1" applyAlignment="1">
      <alignment horizontal="center" vertical="center" textRotation="90" wrapText="1"/>
    </xf>
    <xf numFmtId="0" fontId="30" fillId="10" borderId="73" xfId="0" applyFont="1" applyFill="1" applyBorder="1" applyAlignment="1">
      <alignment horizontal="center" vertical="center" wrapText="1"/>
    </xf>
    <xf numFmtId="0" fontId="62" fillId="10" borderId="15" xfId="0" applyFont="1" applyFill="1" applyBorder="1" applyAlignment="1">
      <alignment horizontal="center" vertical="center" wrapText="1"/>
    </xf>
    <xf numFmtId="0" fontId="30" fillId="10" borderId="122" xfId="0" applyFont="1" applyFill="1" applyBorder="1" applyAlignment="1">
      <alignment horizontal="center" vertical="center" wrapText="1"/>
    </xf>
    <xf numFmtId="0" fontId="30" fillId="10" borderId="15" xfId="0" applyFont="1" applyFill="1" applyBorder="1" applyAlignment="1">
      <alignment horizontal="center" vertical="center" textRotation="90" wrapText="1"/>
    </xf>
    <xf numFmtId="0" fontId="30" fillId="10" borderId="67" xfId="0" applyFont="1" applyFill="1" applyBorder="1" applyAlignment="1">
      <alignment horizontal="center" vertical="center" textRotation="90" wrapText="1"/>
    </xf>
    <xf numFmtId="0" fontId="2" fillId="18" borderId="0" xfId="0" applyFont="1" applyFill="1" applyAlignment="1">
      <alignment horizontal="center" vertical="center"/>
    </xf>
    <xf numFmtId="0" fontId="32" fillId="18" borderId="0" xfId="0" applyFont="1" applyFill="1" applyAlignment="1">
      <alignment horizontal="center" vertical="center"/>
    </xf>
    <xf numFmtId="0" fontId="38" fillId="28" borderId="127" xfId="0" applyFont="1" applyFill="1" applyBorder="1" applyAlignment="1" applyProtection="1">
      <alignment horizontal="left" vertical="center" wrapText="1"/>
      <protection locked="0"/>
    </xf>
    <xf numFmtId="0" fontId="38" fillId="28" borderId="128" xfId="0" applyFont="1" applyFill="1" applyBorder="1" applyAlignment="1" applyProtection="1">
      <alignment horizontal="left" vertical="center" wrapText="1"/>
      <protection locked="0"/>
    </xf>
    <xf numFmtId="0" fontId="38" fillId="28" borderId="102" xfId="0" applyFont="1" applyFill="1" applyBorder="1" applyAlignment="1" applyProtection="1">
      <alignment horizontal="left" vertical="center" wrapText="1"/>
      <protection locked="0"/>
    </xf>
    <xf numFmtId="0" fontId="38" fillId="0" borderId="129" xfId="0" applyFont="1" applyBorder="1" applyAlignment="1">
      <alignment horizontal="left" vertical="center" wrapText="1"/>
    </xf>
    <xf numFmtId="0" fontId="38" fillId="0" borderId="130" xfId="0" applyFont="1" applyBorder="1" applyAlignment="1">
      <alignment horizontal="left" vertical="center" wrapText="1"/>
    </xf>
    <xf numFmtId="0" fontId="38" fillId="0" borderId="103" xfId="0" applyFont="1" applyBorder="1" applyAlignment="1">
      <alignment horizontal="left" vertical="center" wrapText="1"/>
    </xf>
    <xf numFmtId="0" fontId="2" fillId="18" borderId="0" xfId="0" applyFont="1" applyFill="1" applyAlignment="1">
      <alignment horizontal="center" vertical="top"/>
    </xf>
    <xf numFmtId="0" fontId="30" fillId="10" borderId="126" xfId="0" applyFont="1" applyFill="1" applyBorder="1" applyAlignment="1">
      <alignment horizontal="center" vertical="center" wrapText="1"/>
    </xf>
    <xf numFmtId="0" fontId="30" fillId="10" borderId="53" xfId="0" applyFont="1" applyFill="1" applyBorder="1" applyAlignment="1">
      <alignment horizontal="center" vertical="center" wrapText="1"/>
    </xf>
    <xf numFmtId="0" fontId="30" fillId="10" borderId="127" xfId="0" applyFont="1" applyFill="1" applyBorder="1" applyAlignment="1">
      <alignment horizontal="center" vertical="center" wrapText="1"/>
    </xf>
    <xf numFmtId="0" fontId="30" fillId="10" borderId="128" xfId="0" applyFont="1" applyFill="1" applyBorder="1" applyAlignment="1">
      <alignment horizontal="center" vertical="center" wrapText="1"/>
    </xf>
    <xf numFmtId="0" fontId="30" fillId="10" borderId="102" xfId="0" applyFont="1" applyFill="1" applyBorder="1" applyAlignment="1">
      <alignment horizontal="center" vertical="center" wrapText="1"/>
    </xf>
    <xf numFmtId="0" fontId="30" fillId="10" borderId="129" xfId="0" applyFont="1" applyFill="1" applyBorder="1" applyAlignment="1">
      <alignment horizontal="center" vertical="center" wrapText="1"/>
    </xf>
    <xf numFmtId="0" fontId="30" fillId="10" borderId="130" xfId="0" applyFont="1" applyFill="1" applyBorder="1" applyAlignment="1">
      <alignment horizontal="center" vertical="center" wrapText="1"/>
    </xf>
    <xf numFmtId="0" fontId="30" fillId="10" borderId="103" xfId="0" applyFont="1" applyFill="1" applyBorder="1" applyAlignment="1">
      <alignment horizontal="center" vertical="center" wrapText="1"/>
    </xf>
    <xf numFmtId="0" fontId="38" fillId="28" borderId="126" xfId="0" applyFont="1" applyFill="1" applyBorder="1" applyAlignment="1" applyProtection="1">
      <alignment horizontal="left" vertical="center" wrapText="1"/>
      <protection locked="0"/>
    </xf>
    <xf numFmtId="0" fontId="38" fillId="28" borderId="53" xfId="0" applyFont="1" applyFill="1" applyBorder="1" applyAlignment="1" applyProtection="1">
      <alignment horizontal="left" vertical="center" wrapText="1"/>
      <protection locked="0"/>
    </xf>
    <xf numFmtId="0" fontId="38" fillId="28" borderId="54" xfId="0" applyFont="1" applyFill="1" applyBorder="1" applyAlignment="1" applyProtection="1">
      <alignment horizontal="left" vertical="center" wrapText="1"/>
      <protection locked="0"/>
    </xf>
    <xf numFmtId="0" fontId="30" fillId="10" borderId="47" xfId="0" applyFont="1" applyFill="1" applyBorder="1" applyAlignment="1">
      <alignment horizontal="center" vertical="center" wrapText="1"/>
    </xf>
  </cellXfs>
  <cellStyles count="64">
    <cellStyle name="Att1" xfId="1" xr:uid="{00000000-0005-0000-0000-000000000000}"/>
    <cellStyle name="Att1 2" xfId="4" xr:uid="{00000000-0005-0000-0000-000001000000}"/>
    <cellStyle name="bold_text" xfId="5" xr:uid="{00000000-0005-0000-0000-000002000000}"/>
    <cellStyle name="boldbluetxt_green" xfId="6" xr:uid="{00000000-0005-0000-0000-000003000000}"/>
    <cellStyle name="box" xfId="7" xr:uid="{00000000-0005-0000-0000-000004000000}"/>
    <cellStyle name="box 2" xfId="8" xr:uid="{00000000-0005-0000-0000-000005000000}"/>
    <cellStyle name="Comma" xfId="39" builtinId="3"/>
    <cellStyle name="Comma 2" xfId="9" xr:uid="{00000000-0005-0000-0000-000007000000}"/>
    <cellStyle name="Comma 2 2" xfId="42" xr:uid="{00000000-0005-0000-0000-000008000000}"/>
    <cellStyle name="Comma 2 2 2" xfId="58" xr:uid="{38ED1FF7-27AD-473C-BBF0-5AB4A70D7F23}"/>
    <cellStyle name="Comma 2 3" xfId="55" xr:uid="{685E3BC3-2B8A-468C-932C-4D9A73B5942B}"/>
    <cellStyle name="Comma 2 9" xfId="63" xr:uid="{4CD2FA65-DD74-47D1-8C8F-305AFA47A40B}"/>
    <cellStyle name="Comma 3" xfId="43" xr:uid="{00000000-0005-0000-0000-000009000000}"/>
    <cellStyle name="Comma 3 2" xfId="59" xr:uid="{33CECF0F-990E-4056-B527-4AD22D72A6D2}"/>
    <cellStyle name="Comma 4" xfId="56" xr:uid="{CFB3F6B8-39E1-4225-9A5C-C12BF75D325E}"/>
    <cellStyle name="Comma 4 2" xfId="54" xr:uid="{00000000-0005-0000-0000-00000A000000}"/>
    <cellStyle name="Comma 4 2 2" xfId="61" xr:uid="{29E75C2C-526A-41A6-BBEE-FAB7254A4CA5}"/>
    <cellStyle name="Descriptor text" xfId="50" xr:uid="{00000000-0005-0000-0000-00000B000000}"/>
    <cellStyle name="Header" xfId="10" xr:uid="{00000000-0005-0000-0000-00000C000000}"/>
    <cellStyle name="Header3rdlevel" xfId="11" xr:uid="{00000000-0005-0000-0000-00000D000000}"/>
    <cellStyle name="Header3rdlevel 2" xfId="12" xr:uid="{00000000-0005-0000-0000-00000E000000}"/>
    <cellStyle name="Heading" xfId="49" xr:uid="{00000000-0005-0000-0000-00000F000000}"/>
    <cellStyle name="Heading 1" xfId="29" builtinId="16"/>
    <cellStyle name="Heading 2" xfId="30" builtinId="17"/>
    <cellStyle name="Heading 2 2" xfId="37" xr:uid="{00000000-0005-0000-0000-000012000000}"/>
    <cellStyle name="Heading 3" xfId="31" builtinId="18"/>
    <cellStyle name="Hyperlink" xfId="51" builtinId="8"/>
    <cellStyle name="NJS" xfId="13" xr:uid="{00000000-0005-0000-0000-000015000000}"/>
    <cellStyle name="Normal" xfId="0" builtinId="0"/>
    <cellStyle name="Normal 10 2" xfId="44" xr:uid="{00000000-0005-0000-0000-000017000000}"/>
    <cellStyle name="Normal 10 2 2" xfId="60" xr:uid="{81A82524-4B8B-450D-99FE-BDC0C0417D89}"/>
    <cellStyle name="Normal 2" xfId="2" xr:uid="{00000000-0005-0000-0000-000018000000}"/>
    <cellStyle name="Normal 2 2" xfId="3" xr:uid="{00000000-0005-0000-0000-000019000000}"/>
    <cellStyle name="Normal 2 3" xfId="14" xr:uid="{00000000-0005-0000-0000-00001A000000}"/>
    <cellStyle name="Normal 2 3 2" xfId="45" xr:uid="{00000000-0005-0000-0000-00001B000000}"/>
    <cellStyle name="Normal 2 4" xfId="34" xr:uid="{00000000-0005-0000-0000-00001C000000}"/>
    <cellStyle name="Normal 3" xfId="15" xr:uid="{00000000-0005-0000-0000-00001D000000}"/>
    <cellStyle name="Normal 3 2 2" xfId="52" xr:uid="{00000000-0005-0000-0000-00001E000000}"/>
    <cellStyle name="Normal 3 2 4 4" xfId="40" xr:uid="{00000000-0005-0000-0000-00001F000000}"/>
    <cellStyle name="Normal 3 3 2" xfId="36" xr:uid="{00000000-0005-0000-0000-000020000000}"/>
    <cellStyle name="Normal 4" xfId="16" xr:uid="{00000000-0005-0000-0000-000021000000}"/>
    <cellStyle name="Normal 4 2" xfId="17" xr:uid="{00000000-0005-0000-0000-000022000000}"/>
    <cellStyle name="Normal 4 3" xfId="35" xr:uid="{00000000-0005-0000-0000-000023000000}"/>
    <cellStyle name="Normal 5" xfId="18" xr:uid="{00000000-0005-0000-0000-000024000000}"/>
    <cellStyle name="Normal 5 5" xfId="53" xr:uid="{00000000-0005-0000-0000-000025000000}"/>
    <cellStyle name="Normal 6" xfId="19" xr:uid="{00000000-0005-0000-0000-000026000000}"/>
    <cellStyle name="Normal 7" xfId="46" xr:uid="{00000000-0005-0000-0000-000027000000}"/>
    <cellStyle name="Normal_accseperation" xfId="32" xr:uid="{00000000-0005-0000-0000-000028000000}"/>
    <cellStyle name="Normal_Merged Annex to PR09 31 Water" xfId="28" xr:uid="{00000000-0005-0000-0000-000029000000}"/>
    <cellStyle name="Output Amounts" xfId="20" xr:uid="{00000000-0005-0000-0000-00002A000000}"/>
    <cellStyle name="Output Column Headings" xfId="21" xr:uid="{00000000-0005-0000-0000-00002B000000}"/>
    <cellStyle name="Output Line Items" xfId="22" xr:uid="{00000000-0005-0000-0000-00002C000000}"/>
    <cellStyle name="Output Line Items 2" xfId="33" xr:uid="{00000000-0005-0000-0000-00002D000000}"/>
    <cellStyle name="Output Report Heading" xfId="23" xr:uid="{00000000-0005-0000-0000-00002E000000}"/>
    <cellStyle name="Output Report Title" xfId="24" xr:uid="{00000000-0005-0000-0000-00002F000000}"/>
    <cellStyle name="Percent" xfId="38" builtinId="5"/>
    <cellStyle name="Percent 2" xfId="25" xr:uid="{00000000-0005-0000-0000-000031000000}"/>
    <cellStyle name="Percent 2 14" xfId="41" xr:uid="{00000000-0005-0000-0000-000032000000}"/>
    <cellStyle name="Percent 2 14 2" xfId="57" xr:uid="{1B91D586-F0B5-4A54-9709-A669CD445132}"/>
    <cellStyle name="Percent 2 2" xfId="47" xr:uid="{00000000-0005-0000-0000-000033000000}"/>
    <cellStyle name="Percent 2 8" xfId="62" xr:uid="{0104DCCF-FFB7-4230-8059-FA20858FA90C}"/>
    <cellStyle name="Validation error" xfId="48" xr:uid="{00000000-0005-0000-0000-000034000000}"/>
    <cellStyle name="white_text_on_blue" xfId="26" xr:uid="{00000000-0005-0000-0000-000035000000}"/>
    <cellStyle name="year_formats_pink" xfId="27" xr:uid="{00000000-0005-0000-0000-000036000000}"/>
  </cellStyles>
  <dxfs count="162">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tint="-0.14996795556505021"/>
      </font>
      <fill>
        <patternFill>
          <bgColor theme="0" tint="-0.14996795556505021"/>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FE4819"/>
        </patternFill>
      </fill>
    </dxf>
    <dxf>
      <fill>
        <patternFill>
          <bgColor rgb="FFE0DCD8"/>
        </patternFill>
      </fill>
    </dxf>
    <dxf>
      <fill>
        <patternFill>
          <bgColor rgb="FFE0DCD8"/>
        </patternFill>
      </fill>
    </dxf>
    <dxf>
      <fill>
        <patternFill>
          <bgColor rgb="FFFE4819"/>
        </patternFill>
      </fill>
    </dxf>
    <dxf>
      <fill>
        <patternFill>
          <bgColor rgb="FFFE4819"/>
        </patternFill>
      </fill>
    </dxf>
    <dxf>
      <fill>
        <patternFill>
          <bgColor rgb="FFE0DCD8"/>
        </patternFill>
      </fill>
    </dxf>
    <dxf>
      <fill>
        <patternFill>
          <bgColor rgb="FFE0DCD8"/>
        </patternFill>
      </fill>
    </dxf>
    <dxf>
      <fill>
        <patternFill>
          <bgColor rgb="FFE0DCD8"/>
        </patternFill>
      </fill>
    </dxf>
    <dxf>
      <fill>
        <patternFill>
          <bgColor rgb="FFFE4819"/>
        </patternFill>
      </fill>
    </dxf>
    <dxf>
      <fill>
        <patternFill>
          <bgColor rgb="FFE0DCD8"/>
        </patternFill>
      </fill>
    </dxf>
    <dxf>
      <fill>
        <patternFill>
          <bgColor rgb="FFFE4819"/>
        </patternFill>
      </fill>
    </dxf>
  </dxfs>
  <tableStyles count="0" defaultTableStyle="TableStyleMedium2" defaultPivotStyle="PivotStyleLight16"/>
  <colors>
    <mruColors>
      <color rgb="FFE0DCD8"/>
      <color rgb="FF84CEFF"/>
      <color rgb="FFDBFF6F"/>
      <color rgb="FFFF84D3"/>
      <color rgb="FF003592"/>
      <color rgb="FFDCECF5"/>
      <color rgb="FF0078C9"/>
      <color rgb="FF002664"/>
      <color rgb="FF003595"/>
      <color rgb="FF00D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wat 2016">
  <a:themeElements>
    <a:clrScheme name="Ofwat 2015">
      <a:dk1>
        <a:sysClr val="windowText" lastClr="000000"/>
      </a:dk1>
      <a:lt1>
        <a:sysClr val="window" lastClr="FFFFFF"/>
      </a:lt1>
      <a:dk2>
        <a:srgbClr val="003479"/>
      </a:dk2>
      <a:lt2>
        <a:srgbClr val="FFFFFF"/>
      </a:lt2>
      <a:accent1>
        <a:srgbClr val="0078C9"/>
      </a:accent1>
      <a:accent2>
        <a:srgbClr val="857362"/>
      </a:accent2>
      <a:accent3>
        <a:srgbClr val="F4AA00"/>
      </a:accent3>
      <a:accent4>
        <a:srgbClr val="709500"/>
      </a:accent4>
      <a:accent5>
        <a:srgbClr val="CA0083"/>
      </a:accent5>
      <a:accent6>
        <a:srgbClr val="FE4819"/>
      </a:accent6>
      <a:hlink>
        <a:srgbClr val="0078C9"/>
      </a:hlink>
      <a:folHlink>
        <a:srgbClr val="CA0083"/>
      </a:folHlink>
    </a:clrScheme>
    <a:fontScheme name="Ofwat 2015">
      <a:majorFont>
        <a:latin typeface="Franklin Gothic Demi"/>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wat 2016" id="{A420DE61-A4E8-4DB5-890E-1E2F09860D19}" vid="{7B41E948-0C9A-4054-BED8-27FCA73304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ofwat.gov.uk/publication/rag-4-09-guideline-for-the-table-definitions-in-the-annual-performance-report/" TargetMode="External"/><Relationship Id="rId2" Type="http://schemas.openxmlformats.org/officeDocument/2006/relationships/hyperlink" Target="https://www.ofwat.gov.uk/wp-content/uploads/2021/02/RAG-3.12.pdf" TargetMode="External"/><Relationship Id="rId1" Type="http://schemas.openxmlformats.org/officeDocument/2006/relationships/hyperlink" Target="https://www.ofwat.gov.uk/publication/rag-pro-forma-tables-2020-21/"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R105"/>
  <sheetViews>
    <sheetView showGridLines="0" zoomScale="80" zoomScaleNormal="80" workbookViewId="0">
      <selection activeCell="B52" sqref="B52"/>
    </sheetView>
  </sheetViews>
  <sheetFormatPr defaultColWidth="9" defaultRowHeight="15"/>
  <cols>
    <col min="1" max="1" width="1.625" style="261" customWidth="1"/>
    <col min="2" max="2" width="38.125" style="261" bestFit="1" customWidth="1"/>
    <col min="3" max="3" width="34.875" style="261" bestFit="1" customWidth="1"/>
    <col min="4" max="4" width="10.125" style="261" bestFit="1" customWidth="1"/>
    <col min="5" max="5" width="14.625" style="261" bestFit="1" customWidth="1"/>
    <col min="6" max="6" width="9" style="261"/>
    <col min="7" max="7" width="25.125" style="261" bestFit="1" customWidth="1"/>
    <col min="8" max="8" width="38.125" style="261" bestFit="1" customWidth="1"/>
    <col min="9" max="9" width="24.5" style="261" bestFit="1" customWidth="1"/>
    <col min="10" max="10" width="43.125" style="261" bestFit="1" customWidth="1"/>
    <col min="11" max="11" width="30.375" style="261" bestFit="1" customWidth="1"/>
    <col min="12" max="12" width="38.5" style="261" bestFit="1" customWidth="1"/>
    <col min="13" max="13" width="34" style="261" bestFit="1" customWidth="1"/>
    <col min="14" max="14" width="22" style="261" bestFit="1" customWidth="1"/>
    <col min="15" max="15" width="23.125" style="261" bestFit="1" customWidth="1"/>
    <col min="16" max="16" width="33.5" style="261" bestFit="1" customWidth="1"/>
    <col min="17" max="17" width="29.875" style="261" bestFit="1" customWidth="1"/>
    <col min="18" max="16384" width="9" style="261"/>
  </cols>
  <sheetData>
    <row r="1" spans="2:18" s="1388" customFormat="1">
      <c r="B1" s="1590"/>
      <c r="C1" s="1590"/>
      <c r="D1" s="1590"/>
      <c r="E1" s="1590"/>
      <c r="F1" s="1590"/>
      <c r="G1" s="1590"/>
      <c r="H1" s="1590"/>
      <c r="I1" s="1590"/>
      <c r="J1" s="1590"/>
      <c r="K1" s="1590"/>
      <c r="L1" s="1590"/>
      <c r="M1" s="1590"/>
      <c r="N1" s="1590"/>
      <c r="O1" s="1590"/>
      <c r="P1" s="1590"/>
      <c r="Q1" s="1590"/>
      <c r="R1" s="1590"/>
    </row>
    <row r="2" spans="2:18" ht="45" customHeight="1">
      <c r="B2" s="1885" t="s">
        <v>0</v>
      </c>
      <c r="C2" s="1885"/>
      <c r="D2" s="1885"/>
      <c r="E2" s="1885"/>
      <c r="F2" s="1885"/>
      <c r="G2" s="1885"/>
      <c r="H2" s="1885"/>
      <c r="I2" s="1885"/>
      <c r="J2" s="1885"/>
      <c r="K2" s="1885"/>
      <c r="L2" s="1885"/>
      <c r="M2" s="1885"/>
      <c r="N2" s="1885"/>
      <c r="O2" s="1885"/>
      <c r="P2" s="1885"/>
      <c r="Q2" s="1885"/>
      <c r="R2" s="1591"/>
    </row>
    <row r="3" spans="2:18" s="1388" customFormat="1" ht="15" customHeight="1">
      <c r="B3" s="1389"/>
      <c r="C3" s="1389"/>
      <c r="D3" s="1590"/>
      <c r="E3" s="1590"/>
      <c r="F3" s="1590"/>
      <c r="G3" s="1590"/>
      <c r="H3" s="1590">
        <f>COUNTA(H4:H104)+3</f>
        <v>61</v>
      </c>
      <c r="I3" s="1590">
        <f t="shared" ref="I3:Q3" si="0">COUNTA(I4:I104)+3</f>
        <v>30</v>
      </c>
      <c r="J3" s="1590">
        <f t="shared" si="0"/>
        <v>71</v>
      </c>
      <c r="K3" s="1590">
        <f t="shared" si="0"/>
        <v>50</v>
      </c>
      <c r="L3" s="1590">
        <f t="shared" si="0"/>
        <v>81</v>
      </c>
      <c r="M3" s="1590">
        <f t="shared" si="0"/>
        <v>24</v>
      </c>
      <c r="N3" s="1590">
        <f t="shared" si="0"/>
        <v>62</v>
      </c>
      <c r="O3" s="1590">
        <f t="shared" si="0"/>
        <v>33</v>
      </c>
      <c r="P3" s="1590">
        <f t="shared" si="0"/>
        <v>34</v>
      </c>
      <c r="Q3" s="1590">
        <f t="shared" si="0"/>
        <v>54</v>
      </c>
      <c r="R3" s="1590"/>
    </row>
    <row r="4" spans="2:18" s="264" customFormat="1" ht="22.5" customHeight="1">
      <c r="B4" s="1326" t="s">
        <v>1</v>
      </c>
      <c r="C4" s="1327" t="s">
        <v>2</v>
      </c>
      <c r="D4" s="1327" t="s">
        <v>3</v>
      </c>
      <c r="E4" s="1328" t="s">
        <v>4</v>
      </c>
      <c r="F4" s="1592"/>
      <c r="G4" s="1326" t="s">
        <v>5</v>
      </c>
      <c r="H4" s="1326" t="s">
        <v>6</v>
      </c>
      <c r="I4" s="1326" t="s">
        <v>7</v>
      </c>
      <c r="J4" s="1326" t="s">
        <v>8</v>
      </c>
      <c r="K4" s="1326" t="s">
        <v>9</v>
      </c>
      <c r="L4" s="1326" t="s">
        <v>10</v>
      </c>
      <c r="M4" s="1326" t="s">
        <v>11</v>
      </c>
      <c r="N4" s="1326" t="s">
        <v>12</v>
      </c>
      <c r="O4" s="1326" t="s">
        <v>13</v>
      </c>
      <c r="P4" s="1326" t="s">
        <v>14</v>
      </c>
      <c r="Q4" s="1326" t="s">
        <v>15</v>
      </c>
      <c r="R4" s="1592"/>
    </row>
    <row r="5" spans="2:18" s="1310" customFormat="1" ht="15" customHeight="1">
      <c r="B5" s="1593"/>
      <c r="C5" s="1594" t="s">
        <v>16</v>
      </c>
      <c r="D5" s="1594"/>
      <c r="E5" s="1595" t="s">
        <v>17</v>
      </c>
      <c r="F5" s="1596"/>
      <c r="G5" s="1597" t="s">
        <v>18</v>
      </c>
      <c r="H5" s="1597" t="s">
        <v>19</v>
      </c>
      <c r="I5" s="1597" t="s">
        <v>20</v>
      </c>
      <c r="J5" s="1597" t="s">
        <v>21</v>
      </c>
      <c r="K5" s="1597" t="s">
        <v>22</v>
      </c>
      <c r="L5" s="1597" t="s">
        <v>23</v>
      </c>
      <c r="M5" s="1597" t="s">
        <v>24</v>
      </c>
      <c r="N5" s="1597" t="s">
        <v>25</v>
      </c>
      <c r="O5" s="1597" t="s">
        <v>26</v>
      </c>
      <c r="P5" s="1597" t="s">
        <v>27</v>
      </c>
      <c r="Q5" s="1597" t="s">
        <v>28</v>
      </c>
      <c r="R5" s="1596"/>
    </row>
    <row r="6" spans="2:18" s="1310" customFormat="1" ht="15" customHeight="1">
      <c r="B6" s="1598" t="s">
        <v>29</v>
      </c>
      <c r="C6" s="1599" t="s">
        <v>29</v>
      </c>
      <c r="D6" s="1599" t="s">
        <v>30</v>
      </c>
      <c r="E6" s="1600" t="s">
        <v>31</v>
      </c>
      <c r="F6" s="1596"/>
      <c r="G6" s="1601" t="s">
        <v>32</v>
      </c>
      <c r="H6" s="1601" t="s">
        <v>33</v>
      </c>
      <c r="I6" s="1601" t="s">
        <v>34</v>
      </c>
      <c r="J6" s="1601" t="s">
        <v>35</v>
      </c>
      <c r="K6" s="1601" t="s">
        <v>36</v>
      </c>
      <c r="L6" s="1601" t="s">
        <v>37</v>
      </c>
      <c r="M6" s="1601" t="s">
        <v>38</v>
      </c>
      <c r="N6" s="1601" t="s">
        <v>39</v>
      </c>
      <c r="O6" s="1601" t="s">
        <v>40</v>
      </c>
      <c r="P6" s="1601" t="s">
        <v>41</v>
      </c>
      <c r="Q6" s="1601" t="s">
        <v>42</v>
      </c>
      <c r="R6" s="1596"/>
    </row>
    <row r="7" spans="2:18" s="1310" customFormat="1" ht="15" customHeight="1">
      <c r="B7" s="1598" t="s">
        <v>43</v>
      </c>
      <c r="C7" s="1599" t="s">
        <v>43</v>
      </c>
      <c r="D7" s="1599" t="s">
        <v>44</v>
      </c>
      <c r="E7" s="1600"/>
      <c r="F7" s="1596"/>
      <c r="G7" s="1601" t="s">
        <v>45</v>
      </c>
      <c r="H7" s="1601" t="s">
        <v>46</v>
      </c>
      <c r="I7" s="1601" t="s">
        <v>47</v>
      </c>
      <c r="J7" s="1601" t="s">
        <v>48</v>
      </c>
      <c r="K7" s="1601" t="s">
        <v>49</v>
      </c>
      <c r="L7" s="1601" t="s">
        <v>50</v>
      </c>
      <c r="M7" s="1601" t="s">
        <v>51</v>
      </c>
      <c r="N7" s="1601" t="s">
        <v>52</v>
      </c>
      <c r="O7" s="1601" t="s">
        <v>53</v>
      </c>
      <c r="P7" s="1601" t="s">
        <v>54</v>
      </c>
      <c r="Q7" s="1601" t="s">
        <v>55</v>
      </c>
      <c r="R7" s="1596"/>
    </row>
    <row r="8" spans="2:18" s="1310" customFormat="1" ht="15" customHeight="1">
      <c r="B8" s="1598" t="s">
        <v>56</v>
      </c>
      <c r="C8" s="1599" t="s">
        <v>56</v>
      </c>
      <c r="D8" s="1599" t="s">
        <v>57</v>
      </c>
      <c r="E8" s="1600"/>
      <c r="F8" s="1596"/>
      <c r="G8" s="1601" t="s">
        <v>58</v>
      </c>
      <c r="H8" s="1601" t="s">
        <v>59</v>
      </c>
      <c r="I8" s="1601" t="s">
        <v>60</v>
      </c>
      <c r="J8" s="1601" t="s">
        <v>61</v>
      </c>
      <c r="K8" s="1601" t="s">
        <v>62</v>
      </c>
      <c r="L8" s="1601" t="s">
        <v>63</v>
      </c>
      <c r="M8" s="1601" t="s">
        <v>64</v>
      </c>
      <c r="N8" s="1601" t="s">
        <v>65</v>
      </c>
      <c r="O8" s="1601" t="s">
        <v>66</v>
      </c>
      <c r="P8" s="1601" t="s">
        <v>67</v>
      </c>
      <c r="Q8" s="1601" t="s">
        <v>68</v>
      </c>
      <c r="R8" s="1596"/>
    </row>
    <row r="9" spans="2:18" s="1310" customFormat="1" ht="15" customHeight="1">
      <c r="B9" s="1598" t="s">
        <v>69</v>
      </c>
      <c r="C9" s="1599" t="s">
        <v>6</v>
      </c>
      <c r="D9" s="1599" t="s">
        <v>70</v>
      </c>
      <c r="E9" s="1600" t="s">
        <v>17</v>
      </c>
      <c r="F9" s="1596"/>
      <c r="G9" s="1601" t="s">
        <v>71</v>
      </c>
      <c r="H9" s="1601" t="s">
        <v>72</v>
      </c>
      <c r="I9" s="1601" t="s">
        <v>73</v>
      </c>
      <c r="J9" s="1601" t="s">
        <v>74</v>
      </c>
      <c r="K9" s="1601" t="s">
        <v>75</v>
      </c>
      <c r="L9" s="1601" t="s">
        <v>76</v>
      </c>
      <c r="M9" s="1601" t="s">
        <v>77</v>
      </c>
      <c r="N9" s="1601" t="s">
        <v>78</v>
      </c>
      <c r="O9" s="1601" t="s">
        <v>79</v>
      </c>
      <c r="P9" s="1601" t="s">
        <v>80</v>
      </c>
      <c r="Q9" s="1601" t="s">
        <v>81</v>
      </c>
      <c r="R9" s="1596"/>
    </row>
    <row r="10" spans="2:18" s="1310" customFormat="1" ht="15" customHeight="1">
      <c r="B10" s="1598" t="s">
        <v>82</v>
      </c>
      <c r="C10" s="1599" t="s">
        <v>83</v>
      </c>
      <c r="D10" s="1599" t="s">
        <v>84</v>
      </c>
      <c r="E10" s="1600" t="s">
        <v>31</v>
      </c>
      <c r="F10" s="1596"/>
      <c r="G10" s="1601" t="s">
        <v>85</v>
      </c>
      <c r="H10" s="1601" t="s">
        <v>86</v>
      </c>
      <c r="I10" s="1601" t="s">
        <v>87</v>
      </c>
      <c r="J10" s="1601" t="s">
        <v>88</v>
      </c>
      <c r="K10" s="1601" t="s">
        <v>89</v>
      </c>
      <c r="L10" s="1601" t="s">
        <v>90</v>
      </c>
      <c r="M10" s="1601" t="s">
        <v>91</v>
      </c>
      <c r="N10" s="1601" t="s">
        <v>92</v>
      </c>
      <c r="O10" s="1601" t="s">
        <v>93</v>
      </c>
      <c r="P10" s="1601" t="s">
        <v>94</v>
      </c>
      <c r="Q10" s="1601" t="s">
        <v>95</v>
      </c>
      <c r="R10" s="1596"/>
    </row>
    <row r="11" spans="2:18" s="1310" customFormat="1" ht="15" customHeight="1">
      <c r="B11" s="1598" t="s">
        <v>96</v>
      </c>
      <c r="C11" s="1599" t="s">
        <v>97</v>
      </c>
      <c r="D11" s="1599" t="s">
        <v>98</v>
      </c>
      <c r="E11" s="1600" t="s">
        <v>31</v>
      </c>
      <c r="F11" s="1596"/>
      <c r="G11" s="1601" t="s">
        <v>99</v>
      </c>
      <c r="H11" s="1601" t="s">
        <v>100</v>
      </c>
      <c r="I11" s="1601" t="s">
        <v>101</v>
      </c>
      <c r="J11" s="1601" t="s">
        <v>102</v>
      </c>
      <c r="K11" s="1601" t="s">
        <v>103</v>
      </c>
      <c r="L11" s="1601" t="s">
        <v>104</v>
      </c>
      <c r="M11" s="1601" t="s">
        <v>105</v>
      </c>
      <c r="N11" s="1601" t="s">
        <v>106</v>
      </c>
      <c r="O11" s="1601" t="s">
        <v>107</v>
      </c>
      <c r="P11" s="1601" t="s">
        <v>108</v>
      </c>
      <c r="Q11" s="1601" t="s">
        <v>109</v>
      </c>
      <c r="R11" s="1596"/>
    </row>
    <row r="12" spans="2:18" s="1310" customFormat="1" ht="15" customHeight="1">
      <c r="B12" s="1598" t="s">
        <v>110</v>
      </c>
      <c r="C12" s="1599" t="s">
        <v>110</v>
      </c>
      <c r="D12" s="1599" t="s">
        <v>111</v>
      </c>
      <c r="E12" s="1600"/>
      <c r="F12" s="1596"/>
      <c r="G12" s="1601" t="s">
        <v>112</v>
      </c>
      <c r="H12" s="1601" t="s">
        <v>113</v>
      </c>
      <c r="I12" s="1601" t="s">
        <v>114</v>
      </c>
      <c r="J12" s="1601" t="s">
        <v>115</v>
      </c>
      <c r="K12" s="1601" t="s">
        <v>116</v>
      </c>
      <c r="L12" s="1601" t="s">
        <v>117</v>
      </c>
      <c r="M12" s="1601" t="s">
        <v>118</v>
      </c>
      <c r="N12" s="1601" t="s">
        <v>119</v>
      </c>
      <c r="O12" s="1601" t="s">
        <v>120</v>
      </c>
      <c r="P12" s="1601" t="s">
        <v>121</v>
      </c>
      <c r="Q12" s="1601" t="s">
        <v>122</v>
      </c>
      <c r="R12" s="1596"/>
    </row>
    <row r="13" spans="2:18" s="1310" customFormat="1" ht="15" customHeight="1">
      <c r="B13" s="1598" t="s">
        <v>123</v>
      </c>
      <c r="C13" s="1599" t="s">
        <v>14</v>
      </c>
      <c r="D13" s="1599" t="s">
        <v>124</v>
      </c>
      <c r="E13" s="1600" t="s">
        <v>17</v>
      </c>
      <c r="F13" s="1596"/>
      <c r="G13" s="1601" t="s">
        <v>125</v>
      </c>
      <c r="H13" s="1601" t="s">
        <v>126</v>
      </c>
      <c r="I13" s="1601" t="s">
        <v>127</v>
      </c>
      <c r="J13" s="1601" t="s">
        <v>128</v>
      </c>
      <c r="K13" s="1601" t="s">
        <v>129</v>
      </c>
      <c r="L13" s="1601" t="s">
        <v>130</v>
      </c>
      <c r="M13" s="1601" t="s">
        <v>131</v>
      </c>
      <c r="N13" s="1601" t="s">
        <v>132</v>
      </c>
      <c r="O13" s="1601" t="s">
        <v>133</v>
      </c>
      <c r="P13" s="1601" t="s">
        <v>134</v>
      </c>
      <c r="Q13" s="1601" t="s">
        <v>135</v>
      </c>
      <c r="R13" s="1596"/>
    </row>
    <row r="14" spans="2:18" s="1310" customFormat="1" ht="15" customHeight="1">
      <c r="B14" s="1598" t="s">
        <v>136</v>
      </c>
      <c r="C14" s="1599" t="s">
        <v>137</v>
      </c>
      <c r="D14" s="1599" t="s">
        <v>138</v>
      </c>
      <c r="E14" s="1600" t="s">
        <v>17</v>
      </c>
      <c r="F14" s="1596"/>
      <c r="G14" s="1601" t="s">
        <v>139</v>
      </c>
      <c r="H14" s="1601" t="s">
        <v>140</v>
      </c>
      <c r="I14" s="1601" t="s">
        <v>141</v>
      </c>
      <c r="J14" s="1601" t="s">
        <v>142</v>
      </c>
      <c r="K14" s="1601" t="s">
        <v>143</v>
      </c>
      <c r="L14" s="1601" t="s">
        <v>144</v>
      </c>
      <c r="M14" s="1601" t="s">
        <v>145</v>
      </c>
      <c r="N14" s="1601" t="s">
        <v>146</v>
      </c>
      <c r="O14" s="1601" t="s">
        <v>147</v>
      </c>
      <c r="P14" s="1601" t="s">
        <v>148</v>
      </c>
      <c r="Q14" s="1601" t="s">
        <v>149</v>
      </c>
      <c r="R14" s="1596"/>
    </row>
    <row r="15" spans="2:18" s="1310" customFormat="1" ht="15" customHeight="1">
      <c r="B15" s="1598" t="s">
        <v>150</v>
      </c>
      <c r="C15" s="1599" t="s">
        <v>150</v>
      </c>
      <c r="D15" s="1599" t="s">
        <v>151</v>
      </c>
      <c r="E15" s="1600"/>
      <c r="F15" s="1596"/>
      <c r="G15" s="1601" t="s">
        <v>152</v>
      </c>
      <c r="H15" s="1601" t="s">
        <v>153</v>
      </c>
      <c r="I15" s="1601" t="s">
        <v>154</v>
      </c>
      <c r="J15" s="1601" t="s">
        <v>155</v>
      </c>
      <c r="K15" s="1601" t="s">
        <v>156</v>
      </c>
      <c r="L15" s="1601" t="s">
        <v>157</v>
      </c>
      <c r="M15" s="1601" t="s">
        <v>158</v>
      </c>
      <c r="N15" s="1601" t="s">
        <v>159</v>
      </c>
      <c r="O15" s="1601" t="s">
        <v>160</v>
      </c>
      <c r="P15" s="1601" t="s">
        <v>161</v>
      </c>
      <c r="Q15" s="1601" t="s">
        <v>162</v>
      </c>
      <c r="R15" s="1596"/>
    </row>
    <row r="16" spans="2:18" s="1310" customFormat="1" ht="15" customHeight="1">
      <c r="B16" s="1598" t="s">
        <v>163</v>
      </c>
      <c r="C16" s="1599" t="s">
        <v>163</v>
      </c>
      <c r="D16" s="1599" t="s">
        <v>164</v>
      </c>
      <c r="E16" s="1600"/>
      <c r="F16" s="1596"/>
      <c r="G16" s="1601" t="s">
        <v>165</v>
      </c>
      <c r="H16" s="1601" t="s">
        <v>166</v>
      </c>
      <c r="I16" s="1601" t="s">
        <v>167</v>
      </c>
      <c r="J16" s="1601" t="s">
        <v>168</v>
      </c>
      <c r="K16" s="1601" t="s">
        <v>169</v>
      </c>
      <c r="L16" s="1601" t="s">
        <v>170</v>
      </c>
      <c r="M16" s="1601" t="s">
        <v>171</v>
      </c>
      <c r="N16" s="1601" t="s">
        <v>172</v>
      </c>
      <c r="O16" s="1601" t="s">
        <v>173</v>
      </c>
      <c r="P16" s="1601" t="s">
        <v>174</v>
      </c>
      <c r="Q16" s="1601" t="s">
        <v>175</v>
      </c>
      <c r="R16" s="1596"/>
    </row>
    <row r="17" spans="2:18" s="1310" customFormat="1" ht="15" customHeight="1">
      <c r="B17" s="1598" t="s">
        <v>176</v>
      </c>
      <c r="C17" s="1599" t="s">
        <v>7</v>
      </c>
      <c r="D17" s="1599" t="s">
        <v>177</v>
      </c>
      <c r="E17" s="1600" t="s">
        <v>17</v>
      </c>
      <c r="F17" s="1596"/>
      <c r="G17" s="1601" t="s">
        <v>178</v>
      </c>
      <c r="H17" s="1601" t="s">
        <v>179</v>
      </c>
      <c r="I17" s="1601" t="s">
        <v>180</v>
      </c>
      <c r="J17" s="1601" t="s">
        <v>181</v>
      </c>
      <c r="K17" s="1601" t="s">
        <v>182</v>
      </c>
      <c r="L17" s="1601" t="s">
        <v>183</v>
      </c>
      <c r="M17" s="1601" t="s">
        <v>184</v>
      </c>
      <c r="N17" s="1601" t="s">
        <v>185</v>
      </c>
      <c r="O17" s="1601" t="s">
        <v>186</v>
      </c>
      <c r="P17" s="1601" t="s">
        <v>187</v>
      </c>
      <c r="Q17" s="1601" t="s">
        <v>188</v>
      </c>
      <c r="R17" s="1596"/>
    </row>
    <row r="18" spans="2:18" s="1310" customFormat="1" ht="15" customHeight="1">
      <c r="B18" s="1598" t="s">
        <v>189</v>
      </c>
      <c r="C18" s="1599" t="s">
        <v>189</v>
      </c>
      <c r="D18" s="1599" t="s">
        <v>190</v>
      </c>
      <c r="E18" s="1600"/>
      <c r="F18" s="1596"/>
      <c r="G18" s="1601" t="s">
        <v>191</v>
      </c>
      <c r="H18" s="1601" t="s">
        <v>192</v>
      </c>
      <c r="I18" s="1601" t="s">
        <v>193</v>
      </c>
      <c r="J18" s="1601" t="s">
        <v>194</v>
      </c>
      <c r="K18" s="1601" t="s">
        <v>195</v>
      </c>
      <c r="L18" s="1601" t="s">
        <v>196</v>
      </c>
      <c r="M18" s="1601" t="s">
        <v>197</v>
      </c>
      <c r="N18" s="1601" t="s">
        <v>198</v>
      </c>
      <c r="O18" s="1601" t="s">
        <v>199</v>
      </c>
      <c r="P18" s="1601" t="s">
        <v>200</v>
      </c>
      <c r="Q18" s="1601" t="s">
        <v>201</v>
      </c>
      <c r="R18" s="1596"/>
    </row>
    <row r="19" spans="2:18" s="1310" customFormat="1" ht="15" customHeight="1">
      <c r="B19" s="1598" t="s">
        <v>202</v>
      </c>
      <c r="C19" s="1599" t="s">
        <v>203</v>
      </c>
      <c r="D19" s="1599" t="s">
        <v>204</v>
      </c>
      <c r="E19" s="1600" t="s">
        <v>31</v>
      </c>
      <c r="F19" s="1596"/>
      <c r="G19" s="1601" t="s">
        <v>205</v>
      </c>
      <c r="H19" s="1601" t="s">
        <v>206</v>
      </c>
      <c r="I19" s="1601" t="s">
        <v>207</v>
      </c>
      <c r="J19" s="1601" t="s">
        <v>208</v>
      </c>
      <c r="K19" s="1601" t="s">
        <v>209</v>
      </c>
      <c r="L19" s="1601" t="s">
        <v>210</v>
      </c>
      <c r="M19" s="1601" t="s">
        <v>211</v>
      </c>
      <c r="N19" s="1601" t="s">
        <v>212</v>
      </c>
      <c r="O19" s="1601" t="s">
        <v>213</v>
      </c>
      <c r="P19" s="1601" t="s">
        <v>214</v>
      </c>
      <c r="Q19" s="1601" t="s">
        <v>215</v>
      </c>
      <c r="R19" s="1596"/>
    </row>
    <row r="20" spans="2:18" s="1310" customFormat="1" ht="15" customHeight="1">
      <c r="B20" s="1598" t="s">
        <v>216</v>
      </c>
      <c r="C20" s="1599" t="s">
        <v>216</v>
      </c>
      <c r="D20" s="1599" t="s">
        <v>217</v>
      </c>
      <c r="E20" s="1600"/>
      <c r="F20" s="1596"/>
      <c r="G20" s="1601" t="s">
        <v>218</v>
      </c>
      <c r="H20" s="1601" t="s">
        <v>219</v>
      </c>
      <c r="I20" s="1601" t="s">
        <v>220</v>
      </c>
      <c r="J20" s="1601" t="s">
        <v>221</v>
      </c>
      <c r="K20" s="1601" t="s">
        <v>222</v>
      </c>
      <c r="L20" s="1601" t="s">
        <v>223</v>
      </c>
      <c r="M20" s="1601" t="s">
        <v>224</v>
      </c>
      <c r="N20" s="1601" t="s">
        <v>225</v>
      </c>
      <c r="O20" s="1601" t="s">
        <v>226</v>
      </c>
      <c r="P20" s="1601" t="s">
        <v>227</v>
      </c>
      <c r="Q20" s="1601" t="s">
        <v>228</v>
      </c>
      <c r="R20" s="1596"/>
    </row>
    <row r="21" spans="2:18" s="1310" customFormat="1" ht="15" customHeight="1">
      <c r="B21" s="1598" t="s">
        <v>229</v>
      </c>
      <c r="C21" s="1599" t="s">
        <v>10</v>
      </c>
      <c r="D21" s="1599" t="s">
        <v>230</v>
      </c>
      <c r="E21" s="1600" t="s">
        <v>17</v>
      </c>
      <c r="F21" s="1596"/>
      <c r="G21" s="1601" t="s">
        <v>231</v>
      </c>
      <c r="H21" s="1601" t="s">
        <v>232</v>
      </c>
      <c r="I21" s="1601" t="s">
        <v>233</v>
      </c>
      <c r="J21" s="1601" t="s">
        <v>234</v>
      </c>
      <c r="K21" s="1601" t="s">
        <v>235</v>
      </c>
      <c r="L21" s="1601" t="s">
        <v>236</v>
      </c>
      <c r="M21" s="1601" t="s">
        <v>237</v>
      </c>
      <c r="N21" s="1601" t="s">
        <v>238</v>
      </c>
      <c r="O21" s="1601" t="s">
        <v>239</v>
      </c>
      <c r="P21" s="1601" t="s">
        <v>240</v>
      </c>
      <c r="Q21" s="1601" t="s">
        <v>241</v>
      </c>
      <c r="R21" s="1596"/>
    </row>
    <row r="22" spans="2:18" s="1310" customFormat="1" ht="15" customHeight="1">
      <c r="B22" s="1598" t="s">
        <v>242</v>
      </c>
      <c r="C22" s="1599" t="s">
        <v>242</v>
      </c>
      <c r="D22" s="1599" t="s">
        <v>243</v>
      </c>
      <c r="E22" s="1600"/>
      <c r="F22" s="1596"/>
      <c r="G22" s="1601" t="s">
        <v>244</v>
      </c>
      <c r="H22" s="1601" t="s">
        <v>245</v>
      </c>
      <c r="I22" s="1601" t="s">
        <v>246</v>
      </c>
      <c r="J22" s="1601" t="s">
        <v>247</v>
      </c>
      <c r="K22" s="1601" t="s">
        <v>248</v>
      </c>
      <c r="L22" s="1601" t="s">
        <v>249</v>
      </c>
      <c r="M22" s="1601" t="s">
        <v>250</v>
      </c>
      <c r="N22" s="1601" t="s">
        <v>251</v>
      </c>
      <c r="O22" s="1601" t="s">
        <v>252</v>
      </c>
      <c r="P22" s="1601" t="s">
        <v>253</v>
      </c>
      <c r="Q22" s="1601" t="s">
        <v>254</v>
      </c>
      <c r="R22" s="1596"/>
    </row>
    <row r="23" spans="2:18" s="1310" customFormat="1" ht="15" customHeight="1">
      <c r="B23" s="1598" t="s">
        <v>255</v>
      </c>
      <c r="C23" s="1599" t="s">
        <v>256</v>
      </c>
      <c r="D23" s="1599" t="s">
        <v>257</v>
      </c>
      <c r="E23" s="1600" t="s">
        <v>31</v>
      </c>
      <c r="F23" s="1596"/>
      <c r="G23" s="1601" t="s">
        <v>258</v>
      </c>
      <c r="H23" s="1601" t="s">
        <v>259</v>
      </c>
      <c r="I23" s="1601" t="s">
        <v>260</v>
      </c>
      <c r="J23" s="1601" t="s">
        <v>261</v>
      </c>
      <c r="K23" s="1601" t="s">
        <v>262</v>
      </c>
      <c r="L23" s="1601" t="s">
        <v>263</v>
      </c>
      <c r="M23" s="1601" t="s">
        <v>264</v>
      </c>
      <c r="N23" s="1601" t="s">
        <v>265</v>
      </c>
      <c r="O23" s="1601" t="s">
        <v>266</v>
      </c>
      <c r="P23" s="1601" t="s">
        <v>267</v>
      </c>
      <c r="Q23" s="1601" t="s">
        <v>268</v>
      </c>
      <c r="R23" s="1596"/>
    </row>
    <row r="24" spans="2:18" s="1310" customFormat="1" ht="15" customHeight="1">
      <c r="B24" s="1598" t="s">
        <v>269</v>
      </c>
      <c r="C24" s="1599" t="s">
        <v>270</v>
      </c>
      <c r="D24" s="1599" t="s">
        <v>271</v>
      </c>
      <c r="E24" s="1600" t="s">
        <v>31</v>
      </c>
      <c r="F24" s="1596"/>
      <c r="G24" s="1601" t="s">
        <v>272</v>
      </c>
      <c r="H24" s="1601" t="s">
        <v>273</v>
      </c>
      <c r="I24" s="1601" t="s">
        <v>274</v>
      </c>
      <c r="J24" s="1601" t="s">
        <v>275</v>
      </c>
      <c r="K24" s="1601" t="s">
        <v>276</v>
      </c>
      <c r="L24" s="1601" t="s">
        <v>277</v>
      </c>
      <c r="M24" s="1601" t="s">
        <v>278</v>
      </c>
      <c r="N24" s="1601" t="s">
        <v>279</v>
      </c>
      <c r="O24" s="1601" t="s">
        <v>280</v>
      </c>
      <c r="P24" s="1601" t="s">
        <v>281</v>
      </c>
      <c r="Q24" s="1601" t="s">
        <v>282</v>
      </c>
      <c r="R24" s="1596"/>
    </row>
    <row r="25" spans="2:18" s="1310" customFormat="1" ht="15" customHeight="1">
      <c r="B25" s="1598" t="s">
        <v>283</v>
      </c>
      <c r="C25" s="1599" t="s">
        <v>11</v>
      </c>
      <c r="D25" s="1599" t="s">
        <v>284</v>
      </c>
      <c r="E25" s="1600" t="s">
        <v>17</v>
      </c>
      <c r="F25" s="1596"/>
      <c r="G25" s="1601" t="s">
        <v>285</v>
      </c>
      <c r="H25" s="1601" t="s">
        <v>286</v>
      </c>
      <c r="I25" s="1601" t="s">
        <v>287</v>
      </c>
      <c r="J25" s="1601" t="s">
        <v>288</v>
      </c>
      <c r="K25" s="1601" t="s">
        <v>289</v>
      </c>
      <c r="L25" s="1601" t="s">
        <v>290</v>
      </c>
      <c r="M25" s="1601"/>
      <c r="N25" s="1601" t="s">
        <v>291</v>
      </c>
      <c r="O25" s="1601" t="s">
        <v>292</v>
      </c>
      <c r="P25" s="1601" t="s">
        <v>293</v>
      </c>
      <c r="Q25" s="1601" t="s">
        <v>294</v>
      </c>
      <c r="R25" s="1596"/>
    </row>
    <row r="26" spans="2:18">
      <c r="B26" s="1598" t="s">
        <v>295</v>
      </c>
      <c r="C26" s="1599" t="s">
        <v>296</v>
      </c>
      <c r="D26" s="1599" t="s">
        <v>297</v>
      </c>
      <c r="E26" s="1600" t="s">
        <v>17</v>
      </c>
      <c r="F26" s="1591"/>
      <c r="G26" s="1601" t="s">
        <v>298</v>
      </c>
      <c r="H26" s="1601" t="s">
        <v>299</v>
      </c>
      <c r="I26" s="1601" t="s">
        <v>300</v>
      </c>
      <c r="J26" s="1601" t="s">
        <v>301</v>
      </c>
      <c r="K26" s="1601" t="s">
        <v>302</v>
      </c>
      <c r="L26" s="1601" t="s">
        <v>303</v>
      </c>
      <c r="M26" s="1601"/>
      <c r="N26" s="1601" t="s">
        <v>304</v>
      </c>
      <c r="O26" s="1601" t="s">
        <v>305</v>
      </c>
      <c r="P26" s="1601" t="s">
        <v>306</v>
      </c>
      <c r="Q26" s="1601" t="s">
        <v>307</v>
      </c>
      <c r="R26" s="1591"/>
    </row>
    <row r="27" spans="2:18">
      <c r="B27" s="1598" t="s">
        <v>308</v>
      </c>
      <c r="C27" s="1599" t="s">
        <v>9</v>
      </c>
      <c r="D27" s="1599" t="s">
        <v>309</v>
      </c>
      <c r="E27" s="1600" t="s">
        <v>17</v>
      </c>
      <c r="F27" s="1591"/>
      <c r="G27" s="1605" t="s">
        <v>310</v>
      </c>
      <c r="H27" s="1605" t="s">
        <v>311</v>
      </c>
      <c r="I27" s="1605" t="s">
        <v>312</v>
      </c>
      <c r="J27" s="1605" t="s">
        <v>313</v>
      </c>
      <c r="K27" s="1605" t="s">
        <v>314</v>
      </c>
      <c r="L27" s="1605" t="s">
        <v>315</v>
      </c>
      <c r="M27" s="1605"/>
      <c r="N27" s="1605" t="s">
        <v>316</v>
      </c>
      <c r="O27" s="1605" t="s">
        <v>317</v>
      </c>
      <c r="P27" s="1605" t="s">
        <v>318</v>
      </c>
      <c r="Q27" s="1605" t="s">
        <v>319</v>
      </c>
      <c r="R27" s="1591"/>
    </row>
    <row r="28" spans="2:18">
      <c r="B28" s="1598" t="s">
        <v>320</v>
      </c>
      <c r="C28" s="1599" t="s">
        <v>321</v>
      </c>
      <c r="D28" s="1599" t="s">
        <v>322</v>
      </c>
      <c r="E28" s="1600" t="s">
        <v>31</v>
      </c>
      <c r="F28" s="1591"/>
      <c r="G28" s="1605" t="s">
        <v>323</v>
      </c>
      <c r="H28" s="1605" t="s">
        <v>324</v>
      </c>
      <c r="I28" s="1605" t="s">
        <v>325</v>
      </c>
      <c r="J28" s="1605" t="s">
        <v>326</v>
      </c>
      <c r="K28" s="1605" t="s">
        <v>327</v>
      </c>
      <c r="L28" s="1605" t="s">
        <v>328</v>
      </c>
      <c r="M28" s="1605"/>
      <c r="N28" s="1605" t="s">
        <v>329</v>
      </c>
      <c r="O28" s="1605" t="s">
        <v>330</v>
      </c>
      <c r="P28" s="1605" t="s">
        <v>331</v>
      </c>
      <c r="Q28" s="1605" t="s">
        <v>332</v>
      </c>
      <c r="R28" s="1591"/>
    </row>
    <row r="29" spans="2:18">
      <c r="B29" s="1598" t="s">
        <v>333</v>
      </c>
      <c r="C29" s="1599" t="s">
        <v>334</v>
      </c>
      <c r="D29" s="1599" t="s">
        <v>335</v>
      </c>
      <c r="E29" s="1600" t="s">
        <v>17</v>
      </c>
      <c r="F29" s="1591"/>
      <c r="G29" s="1605" t="s">
        <v>336</v>
      </c>
      <c r="H29" s="1605" t="s">
        <v>337</v>
      </c>
      <c r="I29" s="1605" t="s">
        <v>338</v>
      </c>
      <c r="J29" s="1605" t="s">
        <v>339</v>
      </c>
      <c r="K29" s="1605" t="s">
        <v>340</v>
      </c>
      <c r="L29" s="1605" t="s">
        <v>341</v>
      </c>
      <c r="M29" s="1605"/>
      <c r="N29" s="1605" t="s">
        <v>342</v>
      </c>
      <c r="O29" s="1605" t="s">
        <v>343</v>
      </c>
      <c r="P29" s="1605" t="s">
        <v>344</v>
      </c>
      <c r="Q29" s="1605" t="s">
        <v>345</v>
      </c>
      <c r="R29" s="1591"/>
    </row>
    <row r="30" spans="2:18">
      <c r="B30" s="1598" t="s">
        <v>346</v>
      </c>
      <c r="C30" s="1599" t="s">
        <v>12</v>
      </c>
      <c r="D30" s="1599" t="s">
        <v>347</v>
      </c>
      <c r="E30" s="1600" t="s">
        <v>17</v>
      </c>
      <c r="F30" s="1591"/>
      <c r="G30" s="1605" t="s">
        <v>348</v>
      </c>
      <c r="H30" s="1605" t="s">
        <v>349</v>
      </c>
      <c r="I30" s="1605" t="s">
        <v>278</v>
      </c>
      <c r="J30" s="1605" t="s">
        <v>350</v>
      </c>
      <c r="K30" s="1605" t="s">
        <v>351</v>
      </c>
      <c r="L30" s="1605" t="s">
        <v>352</v>
      </c>
      <c r="M30" s="1605"/>
      <c r="N30" s="1605" t="s">
        <v>353</v>
      </c>
      <c r="O30" s="1605" t="s">
        <v>354</v>
      </c>
      <c r="P30" s="1605" t="s">
        <v>355</v>
      </c>
      <c r="Q30" s="1605" t="s">
        <v>356</v>
      </c>
      <c r="R30" s="1591"/>
    </row>
    <row r="31" spans="2:18">
      <c r="B31" s="1598" t="s">
        <v>357</v>
      </c>
      <c r="C31" s="1599" t="s">
        <v>8</v>
      </c>
      <c r="D31" s="1599" t="s">
        <v>358</v>
      </c>
      <c r="E31" s="1600" t="s">
        <v>17</v>
      </c>
      <c r="F31" s="1591"/>
      <c r="G31" s="1605" t="s">
        <v>359</v>
      </c>
      <c r="H31" s="1605" t="s">
        <v>360</v>
      </c>
      <c r="I31" s="1605"/>
      <c r="J31" s="1605" t="s">
        <v>361</v>
      </c>
      <c r="K31" s="1605" t="s">
        <v>362</v>
      </c>
      <c r="L31" s="1605" t="s">
        <v>363</v>
      </c>
      <c r="M31" s="1605"/>
      <c r="N31" s="1605" t="s">
        <v>364</v>
      </c>
      <c r="O31" s="1605" t="s">
        <v>365</v>
      </c>
      <c r="P31" s="1605" t="s">
        <v>366</v>
      </c>
      <c r="Q31" s="1605" t="s">
        <v>367</v>
      </c>
      <c r="R31" s="1591"/>
    </row>
    <row r="32" spans="2:18">
      <c r="B32" s="1598" t="s">
        <v>368</v>
      </c>
      <c r="C32" s="1599" t="s">
        <v>368</v>
      </c>
      <c r="D32" s="1599" t="s">
        <v>369</v>
      </c>
      <c r="E32" s="1600"/>
      <c r="F32" s="1591"/>
      <c r="G32" s="1605" t="s">
        <v>370</v>
      </c>
      <c r="H32" s="1605" t="s">
        <v>371</v>
      </c>
      <c r="I32" s="1605"/>
      <c r="J32" s="1605" t="s">
        <v>372</v>
      </c>
      <c r="K32" s="1605" t="s">
        <v>373</v>
      </c>
      <c r="L32" s="1605" t="s">
        <v>374</v>
      </c>
      <c r="M32" s="1605"/>
      <c r="N32" s="1605" t="s">
        <v>375</v>
      </c>
      <c r="O32" s="1605" t="s">
        <v>376</v>
      </c>
      <c r="P32" s="1605" t="s">
        <v>377</v>
      </c>
      <c r="Q32" s="1605" t="s">
        <v>378</v>
      </c>
      <c r="R32" s="1591"/>
    </row>
    <row r="33" spans="2:18">
      <c r="B33" s="1598" t="s">
        <v>379</v>
      </c>
      <c r="C33" s="1599" t="s">
        <v>13</v>
      </c>
      <c r="D33" s="1599" t="s">
        <v>380</v>
      </c>
      <c r="E33" s="1600" t="s">
        <v>17</v>
      </c>
      <c r="F33" s="1591"/>
      <c r="G33" s="1605" t="s">
        <v>381</v>
      </c>
      <c r="H33" s="1605" t="s">
        <v>382</v>
      </c>
      <c r="I33" s="1605"/>
      <c r="J33" s="1605" t="s">
        <v>383</v>
      </c>
      <c r="K33" s="1605" t="s">
        <v>384</v>
      </c>
      <c r="L33" s="1605" t="s">
        <v>385</v>
      </c>
      <c r="M33" s="1605"/>
      <c r="N33" s="1605" t="s">
        <v>386</v>
      </c>
      <c r="O33" s="1605" t="s">
        <v>278</v>
      </c>
      <c r="P33" s="1605" t="s">
        <v>387</v>
      </c>
      <c r="Q33" s="1605" t="s">
        <v>388</v>
      </c>
      <c r="R33" s="1591"/>
    </row>
    <row r="34" spans="2:18" ht="15.75" thickBot="1">
      <c r="B34" s="1602" t="s">
        <v>389</v>
      </c>
      <c r="C34" s="1603" t="s">
        <v>15</v>
      </c>
      <c r="D34" s="1603" t="s">
        <v>390</v>
      </c>
      <c r="E34" s="1604" t="s">
        <v>17</v>
      </c>
      <c r="F34" s="1591"/>
      <c r="G34" s="1605" t="s">
        <v>391</v>
      </c>
      <c r="H34" s="1605" t="s">
        <v>392</v>
      </c>
      <c r="I34" s="1605"/>
      <c r="J34" s="1605" t="s">
        <v>393</v>
      </c>
      <c r="K34" s="1605" t="s">
        <v>394</v>
      </c>
      <c r="L34" s="1605" t="s">
        <v>395</v>
      </c>
      <c r="M34" s="1605"/>
      <c r="N34" s="1605" t="s">
        <v>396</v>
      </c>
      <c r="O34" s="1605"/>
      <c r="P34" s="1605" t="s">
        <v>278</v>
      </c>
      <c r="Q34" s="1605" t="s">
        <v>397</v>
      </c>
      <c r="R34" s="1591"/>
    </row>
    <row r="35" spans="2:18">
      <c r="B35" s="1591"/>
      <c r="C35" s="1591"/>
      <c r="D35" s="1591"/>
      <c r="E35" s="1591"/>
      <c r="F35" s="1591"/>
      <c r="G35" s="1605" t="s">
        <v>398</v>
      </c>
      <c r="H35" s="1605" t="s">
        <v>399</v>
      </c>
      <c r="I35" s="1605"/>
      <c r="J35" s="1605" t="s">
        <v>400</v>
      </c>
      <c r="K35" s="1605" t="s">
        <v>401</v>
      </c>
      <c r="L35" s="1605" t="s">
        <v>402</v>
      </c>
      <c r="M35" s="1605"/>
      <c r="N35" s="1605" t="s">
        <v>403</v>
      </c>
      <c r="O35" s="1605"/>
      <c r="P35" s="1605"/>
      <c r="Q35" s="1605" t="s">
        <v>404</v>
      </c>
      <c r="R35" s="1591"/>
    </row>
    <row r="36" spans="2:18">
      <c r="B36" s="1591"/>
      <c r="C36" s="1591"/>
      <c r="D36" s="1591"/>
      <c r="E36" s="1591"/>
      <c r="F36" s="1591"/>
      <c r="G36" s="1605" t="s">
        <v>405</v>
      </c>
      <c r="H36" s="1605" t="s">
        <v>406</v>
      </c>
      <c r="I36" s="1605"/>
      <c r="J36" s="1605" t="s">
        <v>407</v>
      </c>
      <c r="K36" s="1605" t="s">
        <v>408</v>
      </c>
      <c r="L36" s="1605" t="s">
        <v>409</v>
      </c>
      <c r="M36" s="1605"/>
      <c r="N36" s="1605" t="s">
        <v>410</v>
      </c>
      <c r="O36" s="1605"/>
      <c r="P36" s="1605"/>
      <c r="Q36" s="1605" t="s">
        <v>411</v>
      </c>
      <c r="R36" s="1591"/>
    </row>
    <row r="37" spans="2:18">
      <c r="B37" s="1591"/>
      <c r="C37" s="1591"/>
      <c r="D37" s="1591"/>
      <c r="E37" s="1591"/>
      <c r="F37" s="1591"/>
      <c r="G37" s="1605" t="s">
        <v>412</v>
      </c>
      <c r="H37" s="1605" t="s">
        <v>413</v>
      </c>
      <c r="I37" s="1605"/>
      <c r="J37" s="1605" t="s">
        <v>414</v>
      </c>
      <c r="K37" s="1605" t="s">
        <v>415</v>
      </c>
      <c r="L37" s="1605" t="s">
        <v>416</v>
      </c>
      <c r="M37" s="1605"/>
      <c r="N37" s="1605" t="s">
        <v>417</v>
      </c>
      <c r="O37" s="1605"/>
      <c r="P37" s="1605"/>
      <c r="Q37" s="1605" t="s">
        <v>418</v>
      </c>
      <c r="R37" s="1591"/>
    </row>
    <row r="38" spans="2:18">
      <c r="B38" s="1591"/>
      <c r="C38" s="1591"/>
      <c r="D38" s="1591"/>
      <c r="E38" s="1591"/>
      <c r="F38" s="1591"/>
      <c r="G38" s="1605" t="s">
        <v>419</v>
      </c>
      <c r="H38" s="1605" t="s">
        <v>420</v>
      </c>
      <c r="I38" s="1605"/>
      <c r="J38" s="1605" t="s">
        <v>421</v>
      </c>
      <c r="K38" s="1605" t="s">
        <v>422</v>
      </c>
      <c r="L38" s="1605" t="s">
        <v>423</v>
      </c>
      <c r="M38" s="1605"/>
      <c r="N38" s="1605" t="s">
        <v>424</v>
      </c>
      <c r="O38" s="1605"/>
      <c r="P38" s="1605"/>
      <c r="Q38" s="1605" t="s">
        <v>425</v>
      </c>
      <c r="R38" s="1591"/>
    </row>
    <row r="39" spans="2:18">
      <c r="B39" s="1591"/>
      <c r="C39" s="1591"/>
      <c r="D39" s="1591"/>
      <c r="E39" s="1591"/>
      <c r="F39" s="1591"/>
      <c r="G39" s="1605" t="s">
        <v>426</v>
      </c>
      <c r="H39" s="1605" t="s">
        <v>427</v>
      </c>
      <c r="I39" s="1605"/>
      <c r="J39" s="1605" t="s">
        <v>428</v>
      </c>
      <c r="K39" s="1605" t="s">
        <v>429</v>
      </c>
      <c r="L39" s="1605" t="s">
        <v>430</v>
      </c>
      <c r="M39" s="1605"/>
      <c r="N39" s="1605" t="s">
        <v>431</v>
      </c>
      <c r="O39" s="1605"/>
      <c r="P39" s="1605"/>
      <c r="Q39" s="1605" t="s">
        <v>432</v>
      </c>
      <c r="R39" s="1591"/>
    </row>
    <row r="40" spans="2:18">
      <c r="B40" s="1591"/>
      <c r="C40" s="1591"/>
      <c r="D40" s="1591"/>
      <c r="E40" s="1591"/>
      <c r="F40" s="1591"/>
      <c r="G40" s="1605" t="s">
        <v>433</v>
      </c>
      <c r="H40" s="1605" t="s">
        <v>434</v>
      </c>
      <c r="I40" s="1605"/>
      <c r="J40" s="1605" t="s">
        <v>435</v>
      </c>
      <c r="K40" s="1605" t="s">
        <v>436</v>
      </c>
      <c r="L40" s="1605" t="s">
        <v>437</v>
      </c>
      <c r="M40" s="1605"/>
      <c r="N40" s="1605" t="s">
        <v>438</v>
      </c>
      <c r="O40" s="1605"/>
      <c r="P40" s="1605"/>
      <c r="Q40" s="1605" t="s">
        <v>439</v>
      </c>
      <c r="R40" s="1591"/>
    </row>
    <row r="41" spans="2:18">
      <c r="B41" s="1591"/>
      <c r="C41" s="1591"/>
      <c r="D41" s="1591"/>
      <c r="E41" s="1591"/>
      <c r="F41" s="1591"/>
      <c r="G41" s="1605" t="s">
        <v>440</v>
      </c>
      <c r="H41" s="1605" t="s">
        <v>441</v>
      </c>
      <c r="I41" s="1605"/>
      <c r="J41" s="1605" t="s">
        <v>442</v>
      </c>
      <c r="K41" s="1605" t="s">
        <v>443</v>
      </c>
      <c r="L41" s="1605" t="s">
        <v>444</v>
      </c>
      <c r="M41" s="1605"/>
      <c r="N41" s="1605" t="s">
        <v>445</v>
      </c>
      <c r="O41" s="1605"/>
      <c r="P41" s="1605"/>
      <c r="Q41" s="1605" t="s">
        <v>446</v>
      </c>
      <c r="R41" s="1591"/>
    </row>
    <row r="42" spans="2:18">
      <c r="B42" s="1591"/>
      <c r="C42" s="1591"/>
      <c r="D42" s="1591"/>
      <c r="E42" s="1591"/>
      <c r="F42" s="1591"/>
      <c r="G42" s="1605" t="s">
        <v>447</v>
      </c>
      <c r="H42" s="1605" t="s">
        <v>448</v>
      </c>
      <c r="I42" s="1605"/>
      <c r="J42" s="1605" t="s">
        <v>449</v>
      </c>
      <c r="K42" s="1605" t="s">
        <v>450</v>
      </c>
      <c r="L42" s="1605" t="s">
        <v>451</v>
      </c>
      <c r="M42" s="1605"/>
      <c r="N42" s="1605" t="s">
        <v>452</v>
      </c>
      <c r="O42" s="1605"/>
      <c r="P42" s="1605"/>
      <c r="Q42" s="1605" t="s">
        <v>453</v>
      </c>
      <c r="R42" s="1591"/>
    </row>
    <row r="43" spans="2:18">
      <c r="B43" s="1591"/>
      <c r="C43" s="1591"/>
      <c r="D43" s="1591"/>
      <c r="E43" s="1591"/>
      <c r="F43" s="1591"/>
      <c r="G43" s="1605" t="s">
        <v>454</v>
      </c>
      <c r="H43" s="1605" t="s">
        <v>455</v>
      </c>
      <c r="I43" s="1605"/>
      <c r="J43" s="1605" t="s">
        <v>456</v>
      </c>
      <c r="K43" s="1605" t="s">
        <v>457</v>
      </c>
      <c r="L43" s="1605" t="s">
        <v>458</v>
      </c>
      <c r="M43" s="1605"/>
      <c r="N43" s="1605" t="s">
        <v>459</v>
      </c>
      <c r="O43" s="1605"/>
      <c r="P43" s="1605"/>
      <c r="Q43" s="1605" t="s">
        <v>460</v>
      </c>
      <c r="R43" s="1591"/>
    </row>
    <row r="44" spans="2:18">
      <c r="B44" s="1591"/>
      <c r="C44" s="1591"/>
      <c r="D44" s="1591"/>
      <c r="E44" s="1591"/>
      <c r="F44" s="1591"/>
      <c r="G44" s="1605" t="s">
        <v>461</v>
      </c>
      <c r="H44" s="1605" t="s">
        <v>462</v>
      </c>
      <c r="I44" s="1605"/>
      <c r="J44" s="1605" t="s">
        <v>463</v>
      </c>
      <c r="K44" s="1605" t="s">
        <v>464</v>
      </c>
      <c r="L44" s="1605" t="s">
        <v>465</v>
      </c>
      <c r="M44" s="1605"/>
      <c r="N44" s="1605" t="s">
        <v>466</v>
      </c>
      <c r="O44" s="1605"/>
      <c r="P44" s="1605"/>
      <c r="Q44" s="1605" t="s">
        <v>467</v>
      </c>
      <c r="R44" s="1591"/>
    </row>
    <row r="45" spans="2:18">
      <c r="B45" s="1591"/>
      <c r="C45" s="1591"/>
      <c r="D45" s="1591"/>
      <c r="E45" s="1591"/>
      <c r="F45" s="1591"/>
      <c r="G45" s="1605" t="s">
        <v>468</v>
      </c>
      <c r="H45" s="1605" t="s">
        <v>469</v>
      </c>
      <c r="I45" s="1605"/>
      <c r="J45" s="1605" t="s">
        <v>470</v>
      </c>
      <c r="K45" s="1605" t="s">
        <v>471</v>
      </c>
      <c r="L45" s="1605" t="s">
        <v>472</v>
      </c>
      <c r="M45" s="1605"/>
      <c r="N45" s="1605" t="s">
        <v>473</v>
      </c>
      <c r="O45" s="1605"/>
      <c r="P45" s="1605"/>
      <c r="Q45" s="1605" t="s">
        <v>474</v>
      </c>
      <c r="R45" s="1591"/>
    </row>
    <row r="46" spans="2:18">
      <c r="B46" s="1591"/>
      <c r="C46" s="1591"/>
      <c r="D46" s="1591"/>
      <c r="E46" s="1591"/>
      <c r="F46" s="1591"/>
      <c r="G46" s="1605" t="s">
        <v>475</v>
      </c>
      <c r="H46" s="1605" t="s">
        <v>476</v>
      </c>
      <c r="I46" s="1605"/>
      <c r="J46" s="1605" t="s">
        <v>477</v>
      </c>
      <c r="K46" s="1605" t="s">
        <v>478</v>
      </c>
      <c r="L46" s="1605" t="s">
        <v>479</v>
      </c>
      <c r="M46" s="1605"/>
      <c r="N46" s="1605" t="s">
        <v>480</v>
      </c>
      <c r="O46" s="1605"/>
      <c r="P46" s="1605"/>
      <c r="Q46" s="1605" t="s">
        <v>481</v>
      </c>
      <c r="R46" s="1591"/>
    </row>
    <row r="47" spans="2:18">
      <c r="B47" s="1591"/>
      <c r="C47" s="1591"/>
      <c r="D47" s="1591"/>
      <c r="E47" s="1591"/>
      <c r="F47" s="1591"/>
      <c r="G47" s="1605" t="s">
        <v>482</v>
      </c>
      <c r="H47" s="1605" t="s">
        <v>483</v>
      </c>
      <c r="I47" s="1605"/>
      <c r="J47" s="1605" t="s">
        <v>484</v>
      </c>
      <c r="K47" s="1605" t="s">
        <v>485</v>
      </c>
      <c r="L47" s="1605" t="s">
        <v>486</v>
      </c>
      <c r="M47" s="1605"/>
      <c r="N47" s="1605" t="s">
        <v>487</v>
      </c>
      <c r="O47" s="1605"/>
      <c r="P47" s="1605"/>
      <c r="Q47" s="1605" t="s">
        <v>488</v>
      </c>
      <c r="R47" s="1591"/>
    </row>
    <row r="48" spans="2:18">
      <c r="B48" s="1591"/>
      <c r="C48" s="1591"/>
      <c r="D48" s="1591"/>
      <c r="E48" s="1591"/>
      <c r="F48" s="1591"/>
      <c r="G48" s="1605" t="s">
        <v>489</v>
      </c>
      <c r="H48" s="1605" t="s">
        <v>490</v>
      </c>
      <c r="I48" s="1605"/>
      <c r="J48" s="1605" t="s">
        <v>491</v>
      </c>
      <c r="K48" s="1605" t="s">
        <v>492</v>
      </c>
      <c r="L48" s="1605" t="s">
        <v>493</v>
      </c>
      <c r="M48" s="1605"/>
      <c r="N48" s="1605" t="s">
        <v>494</v>
      </c>
      <c r="O48" s="1605"/>
      <c r="P48" s="1605"/>
      <c r="Q48" s="1605" t="s">
        <v>495</v>
      </c>
      <c r="R48" s="1591"/>
    </row>
    <row r="49" spans="6:18">
      <c r="F49" s="1591"/>
      <c r="G49" s="1605" t="s">
        <v>496</v>
      </c>
      <c r="H49" s="1605" t="s">
        <v>497</v>
      </c>
      <c r="I49" s="1605"/>
      <c r="J49" s="1605" t="s">
        <v>498</v>
      </c>
      <c r="K49" s="1605" t="s">
        <v>499</v>
      </c>
      <c r="L49" s="1605" t="s">
        <v>500</v>
      </c>
      <c r="M49" s="1605"/>
      <c r="N49" s="1605" t="s">
        <v>501</v>
      </c>
      <c r="O49" s="1605"/>
      <c r="P49" s="1605"/>
      <c r="Q49" s="1605" t="s">
        <v>502</v>
      </c>
      <c r="R49" s="1591"/>
    </row>
    <row r="50" spans="6:18">
      <c r="F50" s="1591"/>
      <c r="G50" s="1605" t="s">
        <v>503</v>
      </c>
      <c r="H50" s="1605" t="s">
        <v>504</v>
      </c>
      <c r="I50" s="1605"/>
      <c r="J50" s="1605" t="s">
        <v>505</v>
      </c>
      <c r="K50" s="1605" t="s">
        <v>278</v>
      </c>
      <c r="L50" s="1605" t="s">
        <v>506</v>
      </c>
      <c r="M50" s="1605"/>
      <c r="N50" s="1605" t="s">
        <v>507</v>
      </c>
      <c r="O50" s="1605"/>
      <c r="P50" s="1605"/>
      <c r="Q50" s="1605" t="s">
        <v>508</v>
      </c>
      <c r="R50" s="1591"/>
    </row>
    <row r="51" spans="6:18">
      <c r="F51" s="1591"/>
      <c r="G51" s="1605" t="s">
        <v>509</v>
      </c>
      <c r="H51" s="1605" t="s">
        <v>510</v>
      </c>
      <c r="I51" s="1605"/>
      <c r="J51" s="1605" t="s">
        <v>511</v>
      </c>
      <c r="K51" s="1605"/>
      <c r="L51" s="1605" t="s">
        <v>512</v>
      </c>
      <c r="M51" s="1605"/>
      <c r="N51" s="1605" t="s">
        <v>513</v>
      </c>
      <c r="O51" s="1605"/>
      <c r="P51" s="1605"/>
      <c r="Q51" s="1605" t="s">
        <v>514</v>
      </c>
      <c r="R51" s="1591"/>
    </row>
    <row r="52" spans="6:18">
      <c r="F52" s="1591"/>
      <c r="G52" s="1605" t="s">
        <v>515</v>
      </c>
      <c r="H52" s="1605" t="s">
        <v>516</v>
      </c>
      <c r="I52" s="1605"/>
      <c r="J52" s="1605" t="s">
        <v>517</v>
      </c>
      <c r="K52" s="1605"/>
      <c r="L52" s="1605" t="s">
        <v>518</v>
      </c>
      <c r="M52" s="1605"/>
      <c r="N52" s="1605" t="s">
        <v>519</v>
      </c>
      <c r="O52" s="1605"/>
      <c r="P52" s="1605"/>
      <c r="Q52" s="1605" t="s">
        <v>520</v>
      </c>
      <c r="R52" s="1591"/>
    </row>
    <row r="53" spans="6:18">
      <c r="F53" s="1591"/>
      <c r="G53" s="1605" t="s">
        <v>521</v>
      </c>
      <c r="H53" s="1605" t="s">
        <v>522</v>
      </c>
      <c r="I53" s="1605"/>
      <c r="J53" s="1605" t="s">
        <v>523</v>
      </c>
      <c r="K53" s="1605"/>
      <c r="L53" s="1605" t="s">
        <v>524</v>
      </c>
      <c r="M53" s="1605"/>
      <c r="N53" s="1605" t="s">
        <v>525</v>
      </c>
      <c r="O53" s="1605"/>
      <c r="P53" s="1605"/>
      <c r="Q53" s="1605" t="s">
        <v>526</v>
      </c>
      <c r="R53" s="1591"/>
    </row>
    <row r="54" spans="6:18">
      <c r="F54" s="1591"/>
      <c r="G54" s="1605" t="s">
        <v>527</v>
      </c>
      <c r="H54" s="1605" t="s">
        <v>528</v>
      </c>
      <c r="I54" s="1605"/>
      <c r="J54" s="1605" t="s">
        <v>529</v>
      </c>
      <c r="K54" s="1605"/>
      <c r="L54" s="1605" t="s">
        <v>530</v>
      </c>
      <c r="M54" s="1605"/>
      <c r="N54" s="1605" t="s">
        <v>531</v>
      </c>
      <c r="O54" s="1605"/>
      <c r="P54" s="1605"/>
      <c r="Q54" s="1605" t="s">
        <v>278</v>
      </c>
      <c r="R54" s="1591"/>
    </row>
    <row r="55" spans="6:18">
      <c r="F55" s="1591"/>
      <c r="G55" s="1605" t="s">
        <v>532</v>
      </c>
      <c r="H55" s="1605" t="s">
        <v>533</v>
      </c>
      <c r="I55" s="1605"/>
      <c r="J55" s="1605" t="s">
        <v>534</v>
      </c>
      <c r="K55" s="1605"/>
      <c r="L55" s="1605" t="s">
        <v>535</v>
      </c>
      <c r="M55" s="1605"/>
      <c r="N55" s="1605" t="s">
        <v>536</v>
      </c>
      <c r="O55" s="1605"/>
      <c r="P55" s="1605"/>
      <c r="Q55" s="1605"/>
      <c r="R55" s="1591"/>
    </row>
    <row r="56" spans="6:18">
      <c r="F56" s="1591"/>
      <c r="G56" s="1605" t="s">
        <v>537</v>
      </c>
      <c r="H56" s="1605" t="s">
        <v>538</v>
      </c>
      <c r="I56" s="1605"/>
      <c r="J56" s="1605" t="s">
        <v>539</v>
      </c>
      <c r="K56" s="1605"/>
      <c r="L56" s="1605" t="s">
        <v>540</v>
      </c>
      <c r="M56" s="1605"/>
      <c r="N56" s="1605" t="s">
        <v>541</v>
      </c>
      <c r="O56" s="1605"/>
      <c r="P56" s="1605"/>
      <c r="Q56" s="1605"/>
      <c r="R56" s="1591"/>
    </row>
    <row r="57" spans="6:18">
      <c r="F57" s="1591"/>
      <c r="G57" s="1605" t="s">
        <v>542</v>
      </c>
      <c r="H57" s="1605" t="s">
        <v>543</v>
      </c>
      <c r="I57" s="1605"/>
      <c r="J57" s="1605" t="s">
        <v>544</v>
      </c>
      <c r="K57" s="1605"/>
      <c r="L57" s="1605" t="s">
        <v>545</v>
      </c>
      <c r="M57" s="1605"/>
      <c r="N57" s="1605" t="s">
        <v>546</v>
      </c>
      <c r="O57" s="1605"/>
      <c r="P57" s="1605"/>
      <c r="Q57" s="1605"/>
      <c r="R57" s="1591"/>
    </row>
    <row r="58" spans="6:18">
      <c r="F58" s="1591"/>
      <c r="G58" s="1605" t="s">
        <v>547</v>
      </c>
      <c r="H58" s="1605" t="s">
        <v>548</v>
      </c>
      <c r="I58" s="1605"/>
      <c r="J58" s="1605" t="s">
        <v>549</v>
      </c>
      <c r="K58" s="1605"/>
      <c r="L58" s="1605" t="s">
        <v>550</v>
      </c>
      <c r="M58" s="1605"/>
      <c r="N58" s="1605" t="s">
        <v>551</v>
      </c>
      <c r="O58" s="1605"/>
      <c r="P58" s="1605"/>
      <c r="Q58" s="1605"/>
      <c r="R58" s="1591"/>
    </row>
    <row r="59" spans="6:18">
      <c r="F59" s="1591"/>
      <c r="G59" s="1605" t="s">
        <v>552</v>
      </c>
      <c r="H59" s="1605" t="s">
        <v>553</v>
      </c>
      <c r="I59" s="1605"/>
      <c r="J59" s="1605" t="s">
        <v>554</v>
      </c>
      <c r="K59" s="1605"/>
      <c r="L59" s="1605" t="s">
        <v>555</v>
      </c>
      <c r="M59" s="1605"/>
      <c r="N59" s="1605" t="s">
        <v>556</v>
      </c>
      <c r="O59" s="1605"/>
      <c r="P59" s="1605"/>
      <c r="Q59" s="1605"/>
      <c r="R59" s="1591"/>
    </row>
    <row r="60" spans="6:18">
      <c r="F60" s="1591"/>
      <c r="G60" s="1605" t="s">
        <v>557</v>
      </c>
      <c r="H60" s="1605" t="s">
        <v>558</v>
      </c>
      <c r="I60" s="1605"/>
      <c r="J60" s="1605" t="s">
        <v>559</v>
      </c>
      <c r="K60" s="1605"/>
      <c r="L60" s="1605" t="s">
        <v>560</v>
      </c>
      <c r="M60" s="1605"/>
      <c r="N60" s="1605" t="s">
        <v>561</v>
      </c>
      <c r="O60" s="1605"/>
      <c r="P60" s="1605"/>
      <c r="Q60" s="1605"/>
      <c r="R60" s="1591"/>
    </row>
    <row r="61" spans="6:18">
      <c r="F61" s="1591"/>
      <c r="G61" s="1605" t="s">
        <v>562</v>
      </c>
      <c r="H61" s="1605" t="s">
        <v>278</v>
      </c>
      <c r="I61" s="1605"/>
      <c r="J61" s="1605" t="s">
        <v>563</v>
      </c>
      <c r="K61" s="1605"/>
      <c r="L61" s="1605" t="s">
        <v>564</v>
      </c>
      <c r="M61" s="1605"/>
      <c r="N61" s="1605" t="s">
        <v>565</v>
      </c>
      <c r="O61" s="1605"/>
      <c r="P61" s="1605"/>
      <c r="Q61" s="1605"/>
      <c r="R61" s="1591"/>
    </row>
    <row r="62" spans="6:18">
      <c r="F62" s="1591"/>
      <c r="G62" s="1605" t="s">
        <v>566</v>
      </c>
      <c r="H62" s="1605"/>
      <c r="I62" s="1605"/>
      <c r="J62" s="1605" t="s">
        <v>567</v>
      </c>
      <c r="K62" s="1605"/>
      <c r="L62" s="1605" t="s">
        <v>568</v>
      </c>
      <c r="M62" s="1605"/>
      <c r="N62" s="1605" t="s">
        <v>278</v>
      </c>
      <c r="O62" s="1605"/>
      <c r="P62" s="1605"/>
      <c r="Q62" s="1605"/>
      <c r="R62" s="1591"/>
    </row>
    <row r="63" spans="6:18">
      <c r="F63" s="1591"/>
      <c r="G63" s="1605" t="s">
        <v>569</v>
      </c>
      <c r="H63" s="1605"/>
      <c r="I63" s="1605"/>
      <c r="J63" s="1605" t="s">
        <v>570</v>
      </c>
      <c r="K63" s="1605"/>
      <c r="L63" s="1605" t="s">
        <v>571</v>
      </c>
      <c r="M63" s="1605"/>
      <c r="N63" s="1605"/>
      <c r="O63" s="1605"/>
      <c r="P63" s="1605"/>
      <c r="Q63" s="1605"/>
      <c r="R63" s="1591"/>
    </row>
    <row r="64" spans="6:18">
      <c r="F64" s="1591"/>
      <c r="G64" s="1605" t="s">
        <v>572</v>
      </c>
      <c r="H64" s="1605"/>
      <c r="I64" s="1605"/>
      <c r="J64" s="1605" t="s">
        <v>573</v>
      </c>
      <c r="K64" s="1605"/>
      <c r="L64" s="1605" t="s">
        <v>574</v>
      </c>
      <c r="M64" s="1605"/>
      <c r="N64" s="1605"/>
      <c r="O64" s="1605"/>
      <c r="P64" s="1605"/>
      <c r="Q64" s="1605"/>
      <c r="R64" s="1591"/>
    </row>
    <row r="65" spans="6:18">
      <c r="F65" s="1591"/>
      <c r="G65" s="1605" t="s">
        <v>575</v>
      </c>
      <c r="H65" s="1605"/>
      <c r="I65" s="1605"/>
      <c r="J65" s="1605" t="s">
        <v>576</v>
      </c>
      <c r="K65" s="1605"/>
      <c r="L65" s="1605" t="s">
        <v>577</v>
      </c>
      <c r="M65" s="1605"/>
      <c r="N65" s="1605"/>
      <c r="O65" s="1605"/>
      <c r="P65" s="1605"/>
      <c r="Q65" s="1605"/>
      <c r="R65" s="1591"/>
    </row>
    <row r="66" spans="6:18">
      <c r="F66" s="1591"/>
      <c r="G66" s="1605" t="s">
        <v>578</v>
      </c>
      <c r="H66" s="1605"/>
      <c r="I66" s="1605"/>
      <c r="J66" s="1605" t="s">
        <v>579</v>
      </c>
      <c r="K66" s="1605"/>
      <c r="L66" s="1605" t="s">
        <v>580</v>
      </c>
      <c r="M66" s="1605"/>
      <c r="N66" s="1605"/>
      <c r="O66" s="1605"/>
      <c r="P66" s="1605"/>
      <c r="Q66" s="1605"/>
      <c r="R66" s="1591"/>
    </row>
    <row r="67" spans="6:18">
      <c r="F67" s="1591"/>
      <c r="G67" s="1605" t="s">
        <v>581</v>
      </c>
      <c r="H67" s="1605"/>
      <c r="I67" s="1605"/>
      <c r="J67" s="1605" t="s">
        <v>582</v>
      </c>
      <c r="K67" s="1605"/>
      <c r="L67" s="1605" t="s">
        <v>583</v>
      </c>
      <c r="M67" s="1605"/>
      <c r="N67" s="1605"/>
      <c r="O67" s="1605"/>
      <c r="P67" s="1605"/>
      <c r="Q67" s="1605"/>
      <c r="R67" s="1591"/>
    </row>
    <row r="68" spans="6:18">
      <c r="F68" s="1591"/>
      <c r="G68" s="1605" t="s">
        <v>584</v>
      </c>
      <c r="H68" s="1605"/>
      <c r="I68" s="1605"/>
      <c r="J68" s="1605" t="s">
        <v>585</v>
      </c>
      <c r="K68" s="1605"/>
      <c r="L68" s="1605" t="s">
        <v>586</v>
      </c>
      <c r="M68" s="1605"/>
      <c r="N68" s="1605"/>
      <c r="O68" s="1605"/>
      <c r="P68" s="1605"/>
      <c r="Q68" s="1605"/>
      <c r="R68" s="1591"/>
    </row>
    <row r="69" spans="6:18">
      <c r="F69" s="1591"/>
      <c r="G69" s="1605" t="s">
        <v>587</v>
      </c>
      <c r="H69" s="1605"/>
      <c r="I69" s="1605"/>
      <c r="J69" s="1605" t="s">
        <v>588</v>
      </c>
      <c r="K69" s="1605"/>
      <c r="L69" s="1605" t="s">
        <v>589</v>
      </c>
      <c r="M69" s="1605"/>
      <c r="N69" s="1605"/>
      <c r="O69" s="1605"/>
      <c r="P69" s="1605"/>
      <c r="Q69" s="1605"/>
      <c r="R69" s="1591"/>
    </row>
    <row r="70" spans="6:18">
      <c r="F70" s="1591"/>
      <c r="G70" s="1605" t="s">
        <v>590</v>
      </c>
      <c r="H70" s="1605"/>
      <c r="I70" s="1605"/>
      <c r="J70" s="1605" t="s">
        <v>591</v>
      </c>
      <c r="K70" s="1605"/>
      <c r="L70" s="1605" t="s">
        <v>592</v>
      </c>
      <c r="M70" s="1605"/>
      <c r="N70" s="1605"/>
      <c r="O70" s="1605"/>
      <c r="P70" s="1605"/>
      <c r="Q70" s="1605"/>
      <c r="R70" s="1591"/>
    </row>
    <row r="71" spans="6:18">
      <c r="F71" s="1591"/>
      <c r="G71" s="1605" t="s">
        <v>593</v>
      </c>
      <c r="H71" s="1605"/>
      <c r="I71" s="1605"/>
      <c r="J71" s="1605" t="s">
        <v>278</v>
      </c>
      <c r="K71" s="1605"/>
      <c r="L71" s="1605" t="s">
        <v>594</v>
      </c>
      <c r="M71" s="1605"/>
      <c r="N71" s="1605"/>
      <c r="O71" s="1605"/>
      <c r="P71" s="1605"/>
      <c r="Q71" s="1605"/>
      <c r="R71" s="1591"/>
    </row>
    <row r="72" spans="6:18">
      <c r="F72" s="1591"/>
      <c r="G72" s="1605" t="s">
        <v>595</v>
      </c>
      <c r="H72" s="1605"/>
      <c r="I72" s="1605"/>
      <c r="J72" s="1605"/>
      <c r="K72" s="1605"/>
      <c r="L72" s="1605" t="s">
        <v>596</v>
      </c>
      <c r="M72" s="1605"/>
      <c r="N72" s="1605"/>
      <c r="O72" s="1605"/>
      <c r="P72" s="1605"/>
      <c r="Q72" s="1605"/>
      <c r="R72" s="1591"/>
    </row>
    <row r="73" spans="6:18">
      <c r="F73" s="1591"/>
      <c r="G73" s="1605" t="s">
        <v>597</v>
      </c>
      <c r="H73" s="1605"/>
      <c r="I73" s="1605"/>
      <c r="J73" s="1605"/>
      <c r="K73" s="1605"/>
      <c r="L73" s="1605" t="s">
        <v>598</v>
      </c>
      <c r="M73" s="1605"/>
      <c r="N73" s="1605"/>
      <c r="O73" s="1605"/>
      <c r="P73" s="1605"/>
      <c r="Q73" s="1605"/>
      <c r="R73" s="1591"/>
    </row>
    <row r="74" spans="6:18">
      <c r="F74" s="1591"/>
      <c r="G74" s="1605" t="s">
        <v>599</v>
      </c>
      <c r="H74" s="1605"/>
      <c r="I74" s="1605"/>
      <c r="J74" s="1605"/>
      <c r="K74" s="1605"/>
      <c r="L74" s="1605" t="s">
        <v>600</v>
      </c>
      <c r="M74" s="1605"/>
      <c r="N74" s="1605"/>
      <c r="O74" s="1605"/>
      <c r="P74" s="1605"/>
      <c r="Q74" s="1605"/>
      <c r="R74" s="1591"/>
    </row>
    <row r="75" spans="6:18">
      <c r="F75" s="1591"/>
      <c r="G75" s="1605" t="s">
        <v>601</v>
      </c>
      <c r="H75" s="1605"/>
      <c r="I75" s="1605"/>
      <c r="J75" s="1605"/>
      <c r="K75" s="1605"/>
      <c r="L75" s="1605" t="s">
        <v>602</v>
      </c>
      <c r="M75" s="1605"/>
      <c r="N75" s="1605"/>
      <c r="O75" s="1605"/>
      <c r="P75" s="1605"/>
      <c r="Q75" s="1605"/>
      <c r="R75" s="1591"/>
    </row>
    <row r="76" spans="6:18">
      <c r="F76" s="1591"/>
      <c r="G76" s="1605" t="s">
        <v>603</v>
      </c>
      <c r="H76" s="1605"/>
      <c r="I76" s="1605"/>
      <c r="J76" s="1605"/>
      <c r="K76" s="1605"/>
      <c r="L76" s="1605" t="s">
        <v>604</v>
      </c>
      <c r="M76" s="1605"/>
      <c r="N76" s="1605"/>
      <c r="O76" s="1605"/>
      <c r="P76" s="1605"/>
      <c r="Q76" s="1605"/>
      <c r="R76" s="1591"/>
    </row>
    <row r="77" spans="6:18">
      <c r="F77" s="1591"/>
      <c r="G77" s="1605" t="s">
        <v>605</v>
      </c>
      <c r="H77" s="1605"/>
      <c r="I77" s="1605"/>
      <c r="J77" s="1605"/>
      <c r="K77" s="1605"/>
      <c r="L77" s="1605" t="s">
        <v>606</v>
      </c>
      <c r="M77" s="1605"/>
      <c r="N77" s="1605"/>
      <c r="O77" s="1605"/>
      <c r="P77" s="1605"/>
      <c r="Q77" s="1605"/>
      <c r="R77" s="1591"/>
    </row>
    <row r="78" spans="6:18">
      <c r="F78" s="1591"/>
      <c r="G78" s="1605" t="s">
        <v>607</v>
      </c>
      <c r="H78" s="1605"/>
      <c r="I78" s="1605"/>
      <c r="J78" s="1605"/>
      <c r="K78" s="1605"/>
      <c r="L78" s="1605" t="s">
        <v>608</v>
      </c>
      <c r="M78" s="1605"/>
      <c r="N78" s="1605"/>
      <c r="O78" s="1605"/>
      <c r="P78" s="1605"/>
      <c r="Q78" s="1605"/>
      <c r="R78" s="1591"/>
    </row>
    <row r="79" spans="6:18">
      <c r="F79" s="1591"/>
      <c r="G79" s="1605" t="s">
        <v>609</v>
      </c>
      <c r="H79" s="1605"/>
      <c r="I79" s="1605"/>
      <c r="J79" s="1605"/>
      <c r="K79" s="1605"/>
      <c r="L79" s="1605" t="s">
        <v>610</v>
      </c>
      <c r="M79" s="1605"/>
      <c r="N79" s="1605"/>
      <c r="O79" s="1605"/>
      <c r="P79" s="1605"/>
      <c r="Q79" s="1605"/>
      <c r="R79" s="1591"/>
    </row>
    <row r="80" spans="6:18">
      <c r="F80" s="1591"/>
      <c r="G80" s="1605" t="s">
        <v>611</v>
      </c>
      <c r="H80" s="1605"/>
      <c r="I80" s="1605"/>
      <c r="J80" s="1605"/>
      <c r="K80" s="1605"/>
      <c r="L80" s="1605" t="s">
        <v>612</v>
      </c>
      <c r="M80" s="1605"/>
      <c r="N80" s="1605"/>
      <c r="O80" s="1605"/>
      <c r="P80" s="1605"/>
      <c r="Q80" s="1605"/>
      <c r="R80" s="1591"/>
    </row>
    <row r="81" spans="6:18">
      <c r="F81" s="1591"/>
      <c r="G81" s="1605" t="s">
        <v>613</v>
      </c>
      <c r="H81" s="1605"/>
      <c r="I81" s="1605"/>
      <c r="J81" s="1605"/>
      <c r="K81" s="1605"/>
      <c r="L81" s="1605" t="s">
        <v>278</v>
      </c>
      <c r="M81" s="1605"/>
      <c r="N81" s="1605"/>
      <c r="O81" s="1605"/>
      <c r="P81" s="1605"/>
      <c r="Q81" s="1605"/>
      <c r="R81" s="1591"/>
    </row>
    <row r="82" spans="6:18">
      <c r="F82" s="1591"/>
      <c r="G82" s="1605" t="s">
        <v>614</v>
      </c>
      <c r="H82" s="1605"/>
      <c r="I82" s="1605"/>
      <c r="J82" s="1605"/>
      <c r="K82" s="1605"/>
      <c r="L82" s="1605"/>
      <c r="M82" s="1605"/>
      <c r="N82" s="1605"/>
      <c r="O82" s="1605"/>
      <c r="P82" s="1605"/>
      <c r="Q82" s="1605"/>
      <c r="R82" s="1591"/>
    </row>
    <row r="83" spans="6:18">
      <c r="F83" s="1591"/>
      <c r="G83" s="1605" t="s">
        <v>615</v>
      </c>
      <c r="H83" s="1605"/>
      <c r="I83" s="1605"/>
      <c r="J83" s="1605"/>
      <c r="K83" s="1605"/>
      <c r="L83" s="1605"/>
      <c r="M83" s="1605"/>
      <c r="N83" s="1605"/>
      <c r="O83" s="1605"/>
      <c r="P83" s="1605"/>
      <c r="Q83" s="1605"/>
      <c r="R83" s="1591"/>
    </row>
    <row r="84" spans="6:18">
      <c r="F84" s="1591"/>
      <c r="G84" s="1605" t="s">
        <v>616</v>
      </c>
      <c r="H84" s="1605"/>
      <c r="I84" s="1605"/>
      <c r="J84" s="1605"/>
      <c r="K84" s="1605"/>
      <c r="L84" s="1605"/>
      <c r="M84" s="1605"/>
      <c r="N84" s="1605"/>
      <c r="O84" s="1605"/>
      <c r="P84" s="1605"/>
      <c r="Q84" s="1605"/>
      <c r="R84" s="1591"/>
    </row>
    <row r="85" spans="6:18">
      <c r="F85" s="1591"/>
      <c r="G85" s="1605" t="s">
        <v>617</v>
      </c>
      <c r="H85" s="1605"/>
      <c r="I85" s="1605"/>
      <c r="J85" s="1605"/>
      <c r="K85" s="1605"/>
      <c r="L85" s="1605"/>
      <c r="M85" s="1605"/>
      <c r="N85" s="1605"/>
      <c r="O85" s="1605"/>
      <c r="P85" s="1605"/>
      <c r="Q85" s="1605"/>
      <c r="R85" s="1591"/>
    </row>
    <row r="86" spans="6:18">
      <c r="F86" s="1591"/>
      <c r="G86" s="1605" t="s">
        <v>618</v>
      </c>
      <c r="H86" s="1605"/>
      <c r="I86" s="1605"/>
      <c r="J86" s="1605"/>
      <c r="K86" s="1605"/>
      <c r="L86" s="1605"/>
      <c r="M86" s="1605"/>
      <c r="N86" s="1605"/>
      <c r="O86" s="1605"/>
      <c r="P86" s="1605"/>
      <c r="Q86" s="1605"/>
      <c r="R86" s="1591"/>
    </row>
    <row r="87" spans="6:18">
      <c r="F87" s="1591"/>
      <c r="G87" s="1605" t="s">
        <v>619</v>
      </c>
      <c r="H87" s="1605"/>
      <c r="I87" s="1605"/>
      <c r="J87" s="1605"/>
      <c r="K87" s="1605"/>
      <c r="L87" s="1605"/>
      <c r="M87" s="1605"/>
      <c r="N87" s="1605"/>
      <c r="O87" s="1605"/>
      <c r="P87" s="1605"/>
      <c r="Q87" s="1605"/>
      <c r="R87" s="1591"/>
    </row>
    <row r="88" spans="6:18">
      <c r="F88" s="1591"/>
      <c r="G88" s="1605" t="s">
        <v>620</v>
      </c>
      <c r="H88" s="1605"/>
      <c r="I88" s="1605"/>
      <c r="J88" s="1605"/>
      <c r="K88" s="1605"/>
      <c r="L88" s="1605"/>
      <c r="M88" s="1605"/>
      <c r="N88" s="1605"/>
      <c r="O88" s="1605"/>
      <c r="P88" s="1605"/>
      <c r="Q88" s="1605"/>
      <c r="R88" s="1591"/>
    </row>
    <row r="89" spans="6:18">
      <c r="F89" s="1591"/>
      <c r="G89" s="1605" t="s">
        <v>621</v>
      </c>
      <c r="H89" s="1605"/>
      <c r="I89" s="1605"/>
      <c r="J89" s="1605"/>
      <c r="K89" s="1605"/>
      <c r="L89" s="1605"/>
      <c r="M89" s="1605"/>
      <c r="N89" s="1605"/>
      <c r="O89" s="1605"/>
      <c r="P89" s="1605"/>
      <c r="Q89" s="1605"/>
      <c r="R89" s="1591"/>
    </row>
    <row r="90" spans="6:18">
      <c r="F90" s="1591"/>
      <c r="G90" s="1605" t="s">
        <v>622</v>
      </c>
      <c r="H90" s="1605"/>
      <c r="I90" s="1605"/>
      <c r="J90" s="1605"/>
      <c r="K90" s="1605"/>
      <c r="L90" s="1605"/>
      <c r="M90" s="1605"/>
      <c r="N90" s="1605"/>
      <c r="O90" s="1605"/>
      <c r="P90" s="1605"/>
      <c r="Q90" s="1605"/>
      <c r="R90" s="1591"/>
    </row>
    <row r="91" spans="6:18">
      <c r="F91" s="1591"/>
      <c r="G91" s="1605" t="s">
        <v>623</v>
      </c>
      <c r="H91" s="1605"/>
      <c r="I91" s="1605"/>
      <c r="J91" s="1605"/>
      <c r="K91" s="1605"/>
      <c r="L91" s="1605"/>
      <c r="M91" s="1605"/>
      <c r="N91" s="1605"/>
      <c r="O91" s="1605"/>
      <c r="P91" s="1605"/>
      <c r="Q91" s="1605"/>
      <c r="R91" s="1591"/>
    </row>
    <row r="92" spans="6:18">
      <c r="F92" s="1591"/>
      <c r="G92" s="1605" t="s">
        <v>624</v>
      </c>
      <c r="H92" s="1605"/>
      <c r="I92" s="1605"/>
      <c r="J92" s="1605"/>
      <c r="K92" s="1605"/>
      <c r="L92" s="1605"/>
      <c r="M92" s="1605"/>
      <c r="N92" s="1605"/>
      <c r="O92" s="1605"/>
      <c r="P92" s="1605"/>
      <c r="Q92" s="1605"/>
      <c r="R92" s="1591"/>
    </row>
    <row r="93" spans="6:18">
      <c r="F93" s="1591"/>
      <c r="G93" s="1605" t="s">
        <v>625</v>
      </c>
      <c r="H93" s="1605"/>
      <c r="I93" s="1605"/>
      <c r="J93" s="1605"/>
      <c r="K93" s="1605"/>
      <c r="L93" s="1605"/>
      <c r="M93" s="1605"/>
      <c r="N93" s="1605"/>
      <c r="O93" s="1605"/>
      <c r="P93" s="1605"/>
      <c r="Q93" s="1605"/>
      <c r="R93" s="1591"/>
    </row>
    <row r="94" spans="6:18">
      <c r="F94" s="1591"/>
      <c r="G94" s="1605" t="s">
        <v>626</v>
      </c>
      <c r="H94" s="1605"/>
      <c r="I94" s="1605"/>
      <c r="J94" s="1605"/>
      <c r="K94" s="1605"/>
      <c r="L94" s="1605"/>
      <c r="M94" s="1605"/>
      <c r="N94" s="1605"/>
      <c r="O94" s="1605"/>
      <c r="P94" s="1605"/>
      <c r="Q94" s="1605"/>
      <c r="R94" s="1591"/>
    </row>
    <row r="95" spans="6:18">
      <c r="F95" s="1591"/>
      <c r="G95" s="1605" t="s">
        <v>627</v>
      </c>
      <c r="H95" s="1605"/>
      <c r="I95" s="1605"/>
      <c r="J95" s="1605"/>
      <c r="K95" s="1605"/>
      <c r="L95" s="1605"/>
      <c r="M95" s="1605"/>
      <c r="N95" s="1605"/>
      <c r="O95" s="1605"/>
      <c r="P95" s="1605"/>
      <c r="Q95" s="1605"/>
      <c r="R95" s="1591"/>
    </row>
    <row r="96" spans="6:18">
      <c r="F96" s="1591"/>
      <c r="G96" s="1605" t="s">
        <v>628</v>
      </c>
      <c r="H96" s="1605"/>
      <c r="I96" s="1605"/>
      <c r="J96" s="1605"/>
      <c r="K96" s="1605"/>
      <c r="L96" s="1605"/>
      <c r="M96" s="1605"/>
      <c r="N96" s="1605"/>
      <c r="O96" s="1605"/>
      <c r="P96" s="1605"/>
      <c r="Q96" s="1605"/>
      <c r="R96" s="1591"/>
    </row>
    <row r="97" spans="6:18">
      <c r="F97" s="1591"/>
      <c r="G97" s="1605" t="s">
        <v>629</v>
      </c>
      <c r="H97" s="1605"/>
      <c r="I97" s="1605"/>
      <c r="J97" s="1605"/>
      <c r="K97" s="1605"/>
      <c r="L97" s="1605"/>
      <c r="M97" s="1605"/>
      <c r="N97" s="1605"/>
      <c r="O97" s="1605"/>
      <c r="P97" s="1605"/>
      <c r="Q97" s="1605"/>
      <c r="R97" s="1591"/>
    </row>
    <row r="98" spans="6:18">
      <c r="F98" s="1591"/>
      <c r="G98" s="1605" t="s">
        <v>630</v>
      </c>
      <c r="H98" s="1605"/>
      <c r="I98" s="1605"/>
      <c r="J98" s="1605"/>
      <c r="K98" s="1605"/>
      <c r="L98" s="1605"/>
      <c r="M98" s="1605"/>
      <c r="N98" s="1605"/>
      <c r="O98" s="1605"/>
      <c r="P98" s="1605"/>
      <c r="Q98" s="1605"/>
      <c r="R98" s="1591"/>
    </row>
    <row r="99" spans="6:18">
      <c r="F99" s="1591"/>
      <c r="G99" s="1605" t="s">
        <v>631</v>
      </c>
      <c r="H99" s="1605"/>
      <c r="I99" s="1605"/>
      <c r="J99" s="1605"/>
      <c r="K99" s="1605"/>
      <c r="L99" s="1605"/>
      <c r="M99" s="1605"/>
      <c r="N99" s="1605"/>
      <c r="O99" s="1605"/>
      <c r="P99" s="1605"/>
      <c r="Q99" s="1605"/>
      <c r="R99" s="1591"/>
    </row>
    <row r="100" spans="6:18">
      <c r="F100" s="1591"/>
      <c r="G100" s="1605" t="s">
        <v>632</v>
      </c>
      <c r="H100" s="1605"/>
      <c r="I100" s="1605"/>
      <c r="J100" s="1605"/>
      <c r="K100" s="1605"/>
      <c r="L100" s="1605"/>
      <c r="M100" s="1605"/>
      <c r="N100" s="1605"/>
      <c r="O100" s="1605"/>
      <c r="P100" s="1605"/>
      <c r="Q100" s="1605"/>
      <c r="R100" s="1591"/>
    </row>
    <row r="101" spans="6:18">
      <c r="F101" s="1591"/>
      <c r="G101" s="1605" t="s">
        <v>633</v>
      </c>
      <c r="H101" s="1605"/>
      <c r="I101" s="1605"/>
      <c r="J101" s="1605"/>
      <c r="K101" s="1605"/>
      <c r="L101" s="1605"/>
      <c r="M101" s="1605"/>
      <c r="N101" s="1605"/>
      <c r="O101" s="1605"/>
      <c r="P101" s="1605"/>
      <c r="Q101" s="1605"/>
      <c r="R101" s="1591"/>
    </row>
    <row r="102" spans="6:18">
      <c r="F102" s="1591"/>
      <c r="G102" s="1605" t="s">
        <v>634</v>
      </c>
      <c r="H102" s="1605"/>
      <c r="I102" s="1605"/>
      <c r="J102" s="1605"/>
      <c r="K102" s="1605"/>
      <c r="L102" s="1605"/>
      <c r="M102" s="1605"/>
      <c r="N102" s="1605"/>
      <c r="O102" s="1605"/>
      <c r="P102" s="1605"/>
      <c r="Q102" s="1605"/>
      <c r="R102" s="1591"/>
    </row>
    <row r="103" spans="6:18">
      <c r="F103" s="1591"/>
      <c r="G103" s="1605" t="s">
        <v>635</v>
      </c>
      <c r="H103" s="1605"/>
      <c r="I103" s="1605"/>
      <c r="J103" s="1605"/>
      <c r="K103" s="1605"/>
      <c r="L103" s="1605"/>
      <c r="M103" s="1605"/>
      <c r="N103" s="1605"/>
      <c r="O103" s="1605"/>
      <c r="P103" s="1605"/>
      <c r="Q103" s="1605"/>
      <c r="R103" s="1591"/>
    </row>
    <row r="104" spans="6:18">
      <c r="F104" s="1591"/>
      <c r="G104" s="1605" t="s">
        <v>636</v>
      </c>
      <c r="H104" s="1605"/>
      <c r="I104" s="1605"/>
      <c r="J104" s="1605"/>
      <c r="K104" s="1605"/>
      <c r="L104" s="1605"/>
      <c r="M104" s="1605"/>
      <c r="N104" s="1605"/>
      <c r="O104" s="1605"/>
      <c r="P104" s="1605"/>
      <c r="Q104" s="1605"/>
      <c r="R104" s="1591"/>
    </row>
    <row r="105" spans="6:18">
      <c r="F105" s="1591"/>
      <c r="G105" s="1591"/>
      <c r="H105" s="1591"/>
      <c r="I105" s="1591"/>
      <c r="J105" s="1591"/>
      <c r="K105" s="1591"/>
      <c r="L105" s="1591"/>
      <c r="M105" s="1591"/>
      <c r="N105" s="1591"/>
      <c r="O105" s="1591"/>
      <c r="P105" s="1591"/>
      <c r="Q105" s="1591"/>
      <c r="R105" s="1591"/>
    </row>
  </sheetData>
  <sheetProtection algorithmName="SHA-512" hashValue="ACmEZP7JZSWxCDAsA4Fu+tTG6bQbqEVk0yG+T6jeSTtI0h9aZCcMjIaP7FLgIylwQ7rNi7+jhbp+8sOuXtS5KQ==" saltValue="pMSmW23LeJRdQSSonnPAuw==" spinCount="100000" sheet="1" objects="1" scenarios="1"/>
  <sortState xmlns:xlrd2="http://schemas.microsoft.com/office/spreadsheetml/2017/richdata2" ref="B6:E34">
    <sortCondition ref="B6:B34"/>
  </sortState>
  <mergeCells count="1">
    <mergeCell ref="B2:Q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AD51"/>
  <sheetViews>
    <sheetView showFormulas="1" showGridLines="0" zoomScale="80" zoomScaleNormal="80" zoomScaleSheetLayoutView="100" workbookViewId="0">
      <pane ySplit="6" topLeftCell="A19" activePane="bottomLeft" state="frozen"/>
      <selection activeCell="X2" sqref="X2:AC2"/>
      <selection pane="bottomLeft" activeCell="I22" sqref="I22"/>
    </sheetView>
  </sheetViews>
  <sheetFormatPr defaultColWidth="8.625" defaultRowHeight="15.75" customHeight="1"/>
  <cols>
    <col min="1" max="1" width="1.875" style="264" customWidth="1"/>
    <col min="2" max="2" width="36.5" style="264" customWidth="1"/>
    <col min="3" max="3" width="7" style="264" customWidth="1"/>
    <col min="4" max="4" width="5.375" style="264" customWidth="1"/>
    <col min="5" max="9" width="12.5" style="264" customWidth="1"/>
    <col min="10" max="10" width="1.625" style="264" customWidth="1"/>
    <col min="11" max="11" width="12.5" style="264" customWidth="1"/>
    <col min="12" max="12" width="1.625" style="264" customWidth="1"/>
    <col min="13" max="13" width="33.625" style="264" customWidth="1"/>
    <col min="14" max="15" width="1.625" style="264" customWidth="1"/>
    <col min="16" max="16" width="25.125" style="264" customWidth="1"/>
    <col min="17" max="17" width="1.625" style="268" customWidth="1"/>
    <col min="18" max="22" width="8.125" style="268" hidden="1" customWidth="1"/>
    <col min="23" max="23" width="1.625" style="268" hidden="1" customWidth="1"/>
    <col min="24" max="24" width="1.625" style="264" customWidth="1"/>
    <col min="25" max="25" width="36.125" style="264" customWidth="1"/>
    <col min="26" max="30" width="12.5" style="264" customWidth="1"/>
    <col min="31" max="31" width="1.625" style="264" customWidth="1"/>
    <col min="32" max="16384" width="8.625" style="264"/>
  </cols>
  <sheetData>
    <row r="1" spans="2:30" s="109" customFormat="1" ht="29.25" customHeight="1">
      <c r="B1" s="1958" t="s">
        <v>660</v>
      </c>
      <c r="C1" s="1958"/>
      <c r="D1" s="1958"/>
      <c r="E1" s="1958"/>
      <c r="F1" s="1958"/>
      <c r="G1" s="1958"/>
      <c r="H1" s="1958"/>
      <c r="I1" s="1958"/>
      <c r="J1" s="175"/>
      <c r="K1" s="176"/>
      <c r="O1" s="299"/>
      <c r="P1" s="1628"/>
      <c r="Q1" s="1635"/>
      <c r="R1" s="1627"/>
      <c r="S1" s="1627"/>
      <c r="T1" s="1627"/>
      <c r="U1" s="1627"/>
      <c r="V1" s="1627"/>
      <c r="W1" s="1635"/>
      <c r="Y1" s="1958" t="s">
        <v>660</v>
      </c>
      <c r="Z1" s="1958"/>
      <c r="AA1" s="1958"/>
      <c r="AB1" s="1958"/>
      <c r="AC1" s="1958"/>
      <c r="AD1" s="1958"/>
    </row>
    <row r="2" spans="2:30" s="109" customFormat="1" ht="29.25" customHeight="1">
      <c r="B2" s="1958" t="str">
        <f>Validation!B4</f>
        <v>Anglian Water</v>
      </c>
      <c r="C2" s="1958"/>
      <c r="D2" s="1958"/>
      <c r="E2" s="1958"/>
      <c r="F2" s="1958"/>
      <c r="G2" s="1958"/>
      <c r="H2" s="1958"/>
      <c r="I2" s="1958"/>
      <c r="J2" s="175"/>
      <c r="K2" s="176"/>
      <c r="O2" s="299"/>
      <c r="P2" s="1628"/>
      <c r="Q2" s="1635"/>
      <c r="R2" s="1627"/>
      <c r="S2" s="1627"/>
      <c r="T2" s="1627"/>
      <c r="U2" s="1627"/>
      <c r="V2" s="1627"/>
      <c r="W2" s="1635"/>
      <c r="Y2" s="1958" t="str">
        <f>Validation!B4</f>
        <v>Anglian Water</v>
      </c>
      <c r="Z2" s="1958"/>
      <c r="AA2" s="1958"/>
      <c r="AB2" s="1958"/>
      <c r="AC2" s="1958"/>
      <c r="AD2" s="77"/>
    </row>
    <row r="3" spans="2:30" ht="45" customHeight="1">
      <c r="B3" s="1959" t="s">
        <v>661</v>
      </c>
      <c r="C3" s="1960"/>
      <c r="D3" s="1960"/>
      <c r="E3" s="1960"/>
      <c r="F3" s="1960"/>
      <c r="G3" s="1960"/>
      <c r="H3" s="1960"/>
      <c r="I3" s="1960"/>
      <c r="J3" s="1960"/>
      <c r="K3" s="1960"/>
      <c r="L3" s="1960"/>
      <c r="M3" s="1960"/>
      <c r="N3" s="1592"/>
      <c r="O3" s="235"/>
      <c r="P3" s="362" t="s">
        <v>798</v>
      </c>
      <c r="Q3" s="1635"/>
      <c r="R3" s="1627"/>
      <c r="S3" s="1627"/>
      <c r="T3" s="1627"/>
      <c r="U3" s="1627"/>
      <c r="V3" s="1627"/>
      <c r="W3" s="1635"/>
      <c r="X3" s="1592"/>
      <c r="Y3" s="1961" t="s">
        <v>661</v>
      </c>
      <c r="Z3" s="1962"/>
      <c r="AA3" s="1962"/>
      <c r="AB3" s="1962"/>
      <c r="AC3" s="1962"/>
      <c r="AD3" s="1962"/>
    </row>
    <row r="4" spans="2:30" ht="15" customHeight="1" thickBot="1">
      <c r="B4" s="180"/>
      <c r="C4" s="180"/>
      <c r="D4" s="180"/>
      <c r="E4" s="1592"/>
      <c r="F4" s="1592"/>
      <c r="G4" s="1592"/>
      <c r="H4" s="1592"/>
      <c r="I4" s="1592"/>
      <c r="J4" s="1592"/>
      <c r="K4" s="1592"/>
      <c r="L4" s="1592"/>
      <c r="M4" s="1592"/>
      <c r="N4" s="1592"/>
      <c r="O4" s="1631"/>
      <c r="P4" s="1628"/>
      <c r="Q4" s="1635"/>
      <c r="R4" s="1957" t="s">
        <v>799</v>
      </c>
      <c r="S4" s="1957"/>
      <c r="T4" s="1957"/>
      <c r="U4" s="1957"/>
      <c r="V4" s="1957"/>
      <c r="W4" s="1635"/>
      <c r="X4" s="1592"/>
      <c r="Y4" s="180"/>
      <c r="Z4" s="1592"/>
      <c r="AA4" s="1592"/>
      <c r="AB4" s="1592"/>
      <c r="AC4" s="1592"/>
      <c r="AD4" s="1592"/>
    </row>
    <row r="5" spans="2:30" ht="20.25" customHeight="1">
      <c r="B5" s="2034" t="s">
        <v>800</v>
      </c>
      <c r="C5" s="1954" t="s">
        <v>801</v>
      </c>
      <c r="D5" s="1954" t="s">
        <v>802</v>
      </c>
      <c r="E5" s="1983" t="s">
        <v>1364</v>
      </c>
      <c r="F5" s="1983" t="s">
        <v>1365</v>
      </c>
      <c r="G5" s="1948" t="s">
        <v>1366</v>
      </c>
      <c r="H5" s="1948"/>
      <c r="I5" s="1951" t="s">
        <v>1016</v>
      </c>
      <c r="J5" s="1592"/>
      <c r="K5" s="1942" t="s">
        <v>806</v>
      </c>
      <c r="L5" s="1592"/>
      <c r="M5" s="1942" t="s">
        <v>807</v>
      </c>
      <c r="N5" s="1592"/>
      <c r="O5" s="1631"/>
      <c r="P5" s="1628"/>
      <c r="Q5" s="1635"/>
      <c r="R5" s="267" t="s">
        <v>808</v>
      </c>
      <c r="S5" s="270"/>
      <c r="T5" s="270"/>
      <c r="U5" s="270"/>
      <c r="V5" s="270"/>
      <c r="W5" s="1635"/>
      <c r="X5" s="1592"/>
      <c r="Y5" s="2034" t="s">
        <v>800</v>
      </c>
      <c r="Z5" s="1983" t="s">
        <v>1364</v>
      </c>
      <c r="AA5" s="1983" t="s">
        <v>1365</v>
      </c>
      <c r="AB5" s="1948" t="s">
        <v>1366</v>
      </c>
      <c r="AC5" s="1948"/>
      <c r="AD5" s="1951" t="s">
        <v>1016</v>
      </c>
    </row>
    <row r="6" spans="2:30" ht="56.25" customHeight="1" thickBot="1">
      <c r="B6" s="2035"/>
      <c r="C6" s="1955"/>
      <c r="D6" s="1955"/>
      <c r="E6" s="1984"/>
      <c r="F6" s="1984"/>
      <c r="G6" s="500" t="s">
        <v>1367</v>
      </c>
      <c r="H6" s="500" t="s">
        <v>1368</v>
      </c>
      <c r="I6" s="1952"/>
      <c r="J6" s="1592"/>
      <c r="K6" s="1943"/>
      <c r="L6" s="1592"/>
      <c r="M6" s="1943"/>
      <c r="N6" s="1592"/>
      <c r="O6" s="1631"/>
      <c r="P6" s="1628"/>
      <c r="Q6" s="1635"/>
      <c r="R6" s="1592"/>
      <c r="S6" s="1592"/>
      <c r="T6" s="1592"/>
      <c r="U6" s="1592"/>
      <c r="V6" s="1592"/>
      <c r="W6" s="1635"/>
      <c r="X6" s="1592"/>
      <c r="Y6" s="2035"/>
      <c r="Z6" s="1984"/>
      <c r="AA6" s="1984"/>
      <c r="AB6" s="500" t="s">
        <v>1367</v>
      </c>
      <c r="AC6" s="500" t="s">
        <v>1368</v>
      </c>
      <c r="AD6" s="1952"/>
    </row>
    <row r="7" spans="2:30" ht="14.25" customHeight="1" thickBot="1">
      <c r="B7" s="501"/>
      <c r="C7" s="501"/>
      <c r="D7" s="501"/>
      <c r="E7" s="10"/>
      <c r="F7" s="10"/>
      <c r="G7" s="43"/>
      <c r="H7" s="43"/>
      <c r="I7" s="10"/>
      <c r="J7" s="1592"/>
      <c r="K7" s="1592"/>
      <c r="L7" s="1592"/>
      <c r="M7" s="1592"/>
      <c r="N7" s="1592"/>
      <c r="O7" s="1631"/>
      <c r="P7" s="1628"/>
      <c r="Q7" s="1635"/>
      <c r="R7" s="1628"/>
      <c r="S7" s="1628"/>
      <c r="T7" s="1628"/>
      <c r="U7" s="1628"/>
      <c r="V7" s="1628"/>
      <c r="W7" s="1635"/>
      <c r="X7" s="1592"/>
      <c r="Y7" s="501"/>
      <c r="Z7" s="10"/>
      <c r="AA7" s="10"/>
      <c r="AB7" s="43"/>
      <c r="AC7" s="43"/>
      <c r="AD7" s="10"/>
    </row>
    <row r="8" spans="2:30" ht="20.25" customHeight="1" thickBot="1">
      <c r="B8" s="328" t="s">
        <v>1369</v>
      </c>
      <c r="C8" s="238"/>
      <c r="D8" s="238"/>
      <c r="E8" s="198"/>
      <c r="F8" s="502"/>
      <c r="G8" s="502"/>
      <c r="H8" s="502"/>
      <c r="I8" s="10"/>
      <c r="J8" s="1592"/>
      <c r="K8" s="1592"/>
      <c r="L8" s="1592"/>
      <c r="M8" s="1592"/>
      <c r="N8" s="1592"/>
      <c r="O8" s="1631"/>
      <c r="P8" s="1628"/>
      <c r="Q8" s="1635"/>
      <c r="R8" s="1592"/>
      <c r="S8" s="1592"/>
      <c r="T8" s="1592"/>
      <c r="U8" s="1592"/>
      <c r="V8" s="1592"/>
      <c r="W8" s="1635"/>
      <c r="X8" s="1592"/>
      <c r="Y8" s="328" t="s">
        <v>1369</v>
      </c>
      <c r="Z8" s="198"/>
      <c r="AA8" s="502"/>
      <c r="AB8" s="502"/>
      <c r="AC8" s="502"/>
      <c r="AD8" s="10"/>
    </row>
    <row r="9" spans="2:30" ht="33" customHeight="1">
      <c r="B9" s="1849" t="s">
        <v>1370</v>
      </c>
      <c r="C9" s="317" t="s">
        <v>813</v>
      </c>
      <c r="D9" s="317">
        <v>3</v>
      </c>
      <c r="E9" s="1710">
        <v>2074.011</v>
      </c>
      <c r="F9" s="1710">
        <v>390.988</v>
      </c>
      <c r="G9" s="1710">
        <v>3356.4369999999999</v>
      </c>
      <c r="H9" s="1710">
        <v>1005.342</v>
      </c>
      <c r="I9" s="432">
        <f>IFERROR(SUM(E9:H9 ),0)</f>
        <v>6826.7779999999993</v>
      </c>
      <c r="J9" s="1592"/>
      <c r="K9" s="450" t="s">
        <v>1371</v>
      </c>
      <c r="L9" s="1592"/>
      <c r="M9" s="1632"/>
      <c r="N9" s="1592"/>
      <c r="O9" s="1636"/>
      <c r="P9" s="271">
        <f>IF( SUM( R9:V9 ) = 0, 0, $R$5 )</f>
        <v>0</v>
      </c>
      <c r="Q9" s="1635"/>
      <c r="R9" s="273">
        <f xml:space="preserve"> IF( ISNUMBER( E9 ), 0, 1 )</f>
        <v>0</v>
      </c>
      <c r="S9" s="273">
        <f xml:space="preserve"> IF( ISNUMBER( F9 ), 0, 1 )</f>
        <v>0</v>
      </c>
      <c r="T9" s="273">
        <f xml:space="preserve"> IF( ISNUMBER( G9 ), 0, 1 )</f>
        <v>0</v>
      </c>
      <c r="U9" s="273">
        <f xml:space="preserve"> IF( ISNUMBER( H9 ), 0, 1 )</f>
        <v>0</v>
      </c>
      <c r="V9" s="270"/>
      <c r="W9" s="1635"/>
      <c r="X9" s="1592"/>
      <c r="Y9" s="1849" t="s">
        <v>1370</v>
      </c>
      <c r="Z9" s="318" t="s">
        <v>1372</v>
      </c>
      <c r="AA9" s="318" t="s">
        <v>1373</v>
      </c>
      <c r="AB9" s="331" t="s">
        <v>1374</v>
      </c>
      <c r="AC9" s="331" t="s">
        <v>1375</v>
      </c>
      <c r="AD9" s="396" t="s">
        <v>1376</v>
      </c>
    </row>
    <row r="10" spans="2:30" ht="33" customHeight="1">
      <c r="B10" s="444" t="s">
        <v>1159</v>
      </c>
      <c r="C10" s="336" t="s">
        <v>813</v>
      </c>
      <c r="D10" s="336">
        <v>3</v>
      </c>
      <c r="E10" s="503"/>
      <c r="F10" s="504"/>
      <c r="G10" s="504"/>
      <c r="H10" s="504"/>
      <c r="I10" s="854">
        <f>IFERROR('1C'!J43,0)</f>
        <v>0</v>
      </c>
      <c r="J10" s="1592"/>
      <c r="K10" s="453" t="s">
        <v>1377</v>
      </c>
      <c r="L10" s="1592"/>
      <c r="M10" s="1633"/>
      <c r="N10" s="1592"/>
      <c r="O10" s="1636"/>
      <c r="P10" s="1628"/>
      <c r="Q10" s="1635"/>
      <c r="R10" s="270"/>
      <c r="S10" s="270"/>
      <c r="T10" s="270"/>
      <c r="U10" s="270"/>
      <c r="V10" s="270"/>
      <c r="W10" s="1635"/>
      <c r="X10" s="1592"/>
      <c r="Y10" s="444" t="s">
        <v>1159</v>
      </c>
      <c r="Z10" s="503"/>
      <c r="AA10" s="504"/>
      <c r="AB10" s="504"/>
      <c r="AC10" s="504"/>
      <c r="AD10" s="505" t="s">
        <v>1378</v>
      </c>
    </row>
    <row r="11" spans="2:30" ht="33" customHeight="1">
      <c r="B11" s="1856" t="s">
        <v>1379</v>
      </c>
      <c r="C11" s="376" t="s">
        <v>813</v>
      </c>
      <c r="D11" s="376">
        <v>3</v>
      </c>
      <c r="E11" s="506"/>
      <c r="F11" s="504"/>
      <c r="G11" s="504"/>
      <c r="H11" s="504"/>
      <c r="I11" s="433">
        <f xml:space="preserve"> IFERROR(I9 + I10,0)</f>
        <v>6826.7779999999993</v>
      </c>
      <c r="J11" s="1592"/>
      <c r="K11" s="453" t="s">
        <v>1380</v>
      </c>
      <c r="L11" s="1592"/>
      <c r="M11" s="1633"/>
      <c r="N11" s="1592"/>
      <c r="O11" s="1636"/>
      <c r="P11" s="1628"/>
      <c r="Q11" s="1635"/>
      <c r="R11" s="270"/>
      <c r="S11" s="270"/>
      <c r="T11" s="270"/>
      <c r="U11" s="270"/>
      <c r="V11" s="270"/>
      <c r="W11" s="1635"/>
      <c r="X11" s="1592"/>
      <c r="Y11" s="1856" t="s">
        <v>1379</v>
      </c>
      <c r="Z11" s="506"/>
      <c r="AA11" s="504"/>
      <c r="AB11" s="504"/>
      <c r="AC11" s="504"/>
      <c r="AD11" s="397" t="s">
        <v>1381</v>
      </c>
    </row>
    <row r="12" spans="2:30" ht="33" customHeight="1">
      <c r="B12" s="1848" t="s">
        <v>1382</v>
      </c>
      <c r="C12" s="313" t="s">
        <v>813</v>
      </c>
      <c r="D12" s="313">
        <v>3</v>
      </c>
      <c r="E12" s="507"/>
      <c r="F12" s="504"/>
      <c r="G12" s="504"/>
      <c r="H12" s="504"/>
      <c r="I12" s="1700">
        <v>-80.664000000000001</v>
      </c>
      <c r="J12" s="1592"/>
      <c r="K12" s="453" t="s">
        <v>1383</v>
      </c>
      <c r="L12" s="1592"/>
      <c r="M12" s="1633"/>
      <c r="N12" s="1592"/>
      <c r="O12" s="1636"/>
      <c r="P12" s="271">
        <f>IF( SUM( R12:V12 ) = 0, 0, $R$5 )</f>
        <v>0</v>
      </c>
      <c r="Q12" s="1635"/>
      <c r="R12" s="270"/>
      <c r="S12" s="270"/>
      <c r="T12" s="270"/>
      <c r="U12" s="270"/>
      <c r="V12" s="273">
        <f xml:space="preserve"> IF( ISNUMBER( I12 ), 0, 1 )</f>
        <v>0</v>
      </c>
      <c r="W12" s="1635"/>
      <c r="X12" s="1592"/>
      <c r="Y12" s="1848" t="s">
        <v>1382</v>
      </c>
      <c r="Z12" s="507"/>
      <c r="AA12" s="504"/>
      <c r="AB12" s="504"/>
      <c r="AC12" s="504"/>
      <c r="AD12" s="319" t="s">
        <v>1384</v>
      </c>
    </row>
    <row r="13" spans="2:30" ht="33" customHeight="1">
      <c r="B13" s="1848" t="s">
        <v>1385</v>
      </c>
      <c r="C13" s="313" t="s">
        <v>813</v>
      </c>
      <c r="D13" s="313">
        <v>3</v>
      </c>
      <c r="E13" s="507"/>
      <c r="F13" s="504"/>
      <c r="G13" s="504"/>
      <c r="H13" s="504"/>
      <c r="I13" s="1700">
        <v>-180</v>
      </c>
      <c r="J13" s="1592"/>
      <c r="K13" s="453" t="s">
        <v>1386</v>
      </c>
      <c r="L13" s="1592"/>
      <c r="M13" s="1633"/>
      <c r="N13" s="1592"/>
      <c r="O13" s="1636"/>
      <c r="P13" s="271">
        <f>IF( SUM( R13:V13 ) = 0, 0, $R$5 )</f>
        <v>0</v>
      </c>
      <c r="Q13" s="1635"/>
      <c r="R13" s="270"/>
      <c r="S13" s="270"/>
      <c r="T13" s="270"/>
      <c r="U13" s="270"/>
      <c r="V13" s="273">
        <f xml:space="preserve"> IF( ISNUMBER( I13 ), 0, 1 )</f>
        <v>0</v>
      </c>
      <c r="W13" s="1635"/>
      <c r="X13" s="1592"/>
      <c r="Y13" s="1848" t="s">
        <v>1385</v>
      </c>
      <c r="Z13" s="507"/>
      <c r="AA13" s="504"/>
      <c r="AB13" s="504"/>
      <c r="AC13" s="504"/>
      <c r="AD13" s="319" t="s">
        <v>1387</v>
      </c>
    </row>
    <row r="14" spans="2:30" ht="33" customHeight="1" thickBot="1">
      <c r="B14" s="1854" t="s">
        <v>1388</v>
      </c>
      <c r="C14" s="320" t="s">
        <v>813</v>
      </c>
      <c r="D14" s="320">
        <v>3</v>
      </c>
      <c r="E14" s="508"/>
      <c r="F14" s="509"/>
      <c r="G14" s="509"/>
      <c r="H14" s="509"/>
      <c r="I14" s="329">
        <f>IFERROR(SUM( I11:I13 ),0)</f>
        <v>6566.1139999999996</v>
      </c>
      <c r="J14" s="1592"/>
      <c r="K14" s="478" t="s">
        <v>1389</v>
      </c>
      <c r="L14" s="1592"/>
      <c r="M14" s="1634"/>
      <c r="N14" s="1592"/>
      <c r="O14" s="1636"/>
      <c r="P14" s="1628"/>
      <c r="Q14" s="1635"/>
      <c r="R14" s="270"/>
      <c r="S14" s="270"/>
      <c r="T14" s="270"/>
      <c r="U14" s="270"/>
      <c r="V14" s="270"/>
      <c r="W14" s="1635"/>
      <c r="X14" s="1592"/>
      <c r="Y14" s="1854" t="s">
        <v>1388</v>
      </c>
      <c r="Z14" s="508"/>
      <c r="AA14" s="509"/>
      <c r="AB14" s="509"/>
      <c r="AC14" s="509"/>
      <c r="AD14" s="322" t="s">
        <v>1390</v>
      </c>
    </row>
    <row r="15" spans="2:30" ht="15" customHeight="1" thickBot="1">
      <c r="B15" s="498"/>
      <c r="C15" s="498"/>
      <c r="D15" s="498"/>
      <c r="E15" s="498"/>
      <c r="F15" s="8"/>
      <c r="G15" s="8"/>
      <c r="H15" s="8"/>
      <c r="I15" s="8"/>
      <c r="J15" s="1592"/>
      <c r="K15" s="7"/>
      <c r="L15" s="1592"/>
      <c r="M15" s="1592"/>
      <c r="N15" s="1592"/>
      <c r="O15" s="1636"/>
      <c r="P15" s="271"/>
      <c r="Q15" s="1635"/>
      <c r="R15" s="270"/>
      <c r="S15" s="270"/>
      <c r="T15" s="270"/>
      <c r="U15" s="270"/>
      <c r="V15" s="270"/>
      <c r="W15" s="1635"/>
      <c r="X15" s="1592"/>
      <c r="Y15" s="498"/>
      <c r="Z15" s="498"/>
      <c r="AA15" s="8"/>
      <c r="AB15" s="8"/>
      <c r="AC15" s="8"/>
      <c r="AD15" s="8"/>
    </row>
    <row r="16" spans="2:30" ht="20.25" customHeight="1" thickBot="1">
      <c r="B16" s="328" t="s">
        <v>1391</v>
      </c>
      <c r="C16" s="238"/>
      <c r="D16" s="238"/>
      <c r="E16" s="198"/>
      <c r="F16" s="502"/>
      <c r="G16" s="502"/>
      <c r="H16" s="502"/>
      <c r="I16" s="10"/>
      <c r="J16" s="1592"/>
      <c r="K16" s="1592"/>
      <c r="L16" s="1592"/>
      <c r="M16" s="1592"/>
      <c r="N16" s="1592"/>
      <c r="O16" s="1636"/>
      <c r="P16" s="1628"/>
      <c r="Q16" s="1635"/>
      <c r="R16" s="270"/>
      <c r="S16" s="270"/>
      <c r="T16" s="270"/>
      <c r="U16" s="270"/>
      <c r="V16" s="270"/>
      <c r="W16" s="1635"/>
      <c r="X16" s="1592"/>
      <c r="Y16" s="328" t="s">
        <v>1391</v>
      </c>
      <c r="Z16" s="198"/>
      <c r="AA16" s="502"/>
      <c r="AB16" s="502"/>
      <c r="AC16" s="502"/>
      <c r="AD16" s="10"/>
    </row>
    <row r="17" spans="2:30" ht="33" customHeight="1">
      <c r="B17" s="1840" t="s">
        <v>1391</v>
      </c>
      <c r="C17" s="448" t="s">
        <v>1392</v>
      </c>
      <c r="D17" s="448">
        <v>3</v>
      </c>
      <c r="E17" s="510"/>
      <c r="F17" s="510"/>
      <c r="G17" s="510"/>
      <c r="H17" s="510"/>
      <c r="I17" s="1495">
        <f>IFERROR(I14/(SUM('4C'!J41:N41)),0)</f>
        <v>0.82665145499964365</v>
      </c>
      <c r="J17" s="1592"/>
      <c r="K17" s="450" t="s">
        <v>1393</v>
      </c>
      <c r="L17" s="1592"/>
      <c r="M17" s="1632"/>
      <c r="N17" s="1592"/>
      <c r="O17" s="1636"/>
      <c r="P17" s="1628"/>
      <c r="Q17" s="1635"/>
      <c r="R17" s="270"/>
      <c r="S17" s="270"/>
      <c r="T17" s="270"/>
      <c r="U17" s="270"/>
      <c r="V17" s="270"/>
      <c r="W17" s="1635"/>
      <c r="X17" s="1592"/>
      <c r="Y17" s="1840" t="s">
        <v>1391</v>
      </c>
      <c r="Z17" s="510"/>
      <c r="AA17" s="510"/>
      <c r="AB17" s="510"/>
      <c r="AC17" s="510"/>
      <c r="AD17" s="452" t="s">
        <v>1394</v>
      </c>
    </row>
    <row r="18" spans="2:30" ht="33" customHeight="1">
      <c r="B18" s="511" t="s">
        <v>1395</v>
      </c>
      <c r="C18" s="512" t="s">
        <v>1392</v>
      </c>
      <c r="D18" s="512">
        <v>3</v>
      </c>
      <c r="E18" s="513"/>
      <c r="F18" s="514"/>
      <c r="G18" s="514"/>
      <c r="H18" s="514"/>
      <c r="I18" s="1753">
        <v>0.81981000000000004</v>
      </c>
      <c r="J18" s="1592"/>
      <c r="K18" s="478" t="s">
        <v>1396</v>
      </c>
      <c r="L18" s="1592"/>
      <c r="M18" s="1634"/>
      <c r="N18" s="1592"/>
      <c r="O18" s="1636"/>
      <c r="P18" s="271">
        <f>IF( SUM( R18:V18 ) = 0, 0, $R$5 )</f>
        <v>0</v>
      </c>
      <c r="Q18" s="1635"/>
      <c r="R18" s="270"/>
      <c r="S18" s="270"/>
      <c r="T18" s="270"/>
      <c r="U18" s="270"/>
      <c r="V18" s="273">
        <f xml:space="preserve"> IF( ISNUMBER( I18 ), 0, 1 )</f>
        <v>0</v>
      </c>
      <c r="W18" s="1635"/>
      <c r="X18" s="1592"/>
      <c r="Y18" s="511" t="s">
        <v>1395</v>
      </c>
      <c r="Z18" s="513"/>
      <c r="AA18" s="514"/>
      <c r="AB18" s="514"/>
      <c r="AC18" s="514"/>
      <c r="AD18" s="515" t="s">
        <v>1397</v>
      </c>
    </row>
    <row r="19" spans="2:30" ht="15" customHeight="1" thickBot="1">
      <c r="B19" s="516"/>
      <c r="C19" s="516"/>
      <c r="D19" s="516"/>
      <c r="E19" s="516"/>
      <c r="F19" s="8"/>
      <c r="G19" s="8"/>
      <c r="H19" s="8"/>
      <c r="I19" s="8"/>
      <c r="J19" s="1592"/>
      <c r="K19" s="7"/>
      <c r="L19" s="1592"/>
      <c r="M19" s="1592"/>
      <c r="N19" s="1592"/>
      <c r="O19" s="1636"/>
      <c r="P19" s="271"/>
      <c r="Q19" s="1635"/>
      <c r="R19" s="270"/>
      <c r="S19" s="270"/>
      <c r="T19" s="270"/>
      <c r="U19" s="270"/>
      <c r="V19" s="270"/>
      <c r="W19" s="1635"/>
      <c r="X19" s="1592"/>
      <c r="Y19" s="516"/>
      <c r="Z19" s="516"/>
      <c r="AA19" s="8"/>
      <c r="AB19" s="8"/>
      <c r="AC19" s="8"/>
      <c r="AD19" s="8"/>
    </row>
    <row r="20" spans="2:30" ht="20.25" customHeight="1" thickBot="1">
      <c r="B20" s="328" t="s">
        <v>1398</v>
      </c>
      <c r="C20" s="238"/>
      <c r="D20" s="238"/>
      <c r="E20" s="198"/>
      <c r="F20" s="502"/>
      <c r="G20" s="502"/>
      <c r="H20" s="502"/>
      <c r="I20" s="10"/>
      <c r="J20" s="1592"/>
      <c r="K20" s="1592"/>
      <c r="L20" s="1592"/>
      <c r="M20" s="1592"/>
      <c r="N20" s="1592"/>
      <c r="O20" s="1636"/>
      <c r="P20" s="271"/>
      <c r="Q20" s="1635"/>
      <c r="R20" s="270"/>
      <c r="S20" s="270"/>
      <c r="T20" s="270"/>
      <c r="U20" s="270"/>
      <c r="V20" s="270"/>
      <c r="W20" s="1635"/>
      <c r="X20" s="1592"/>
      <c r="Y20" s="328" t="s">
        <v>1398</v>
      </c>
      <c r="Z20" s="198"/>
      <c r="AA20" s="502"/>
      <c r="AB20" s="502"/>
      <c r="AC20" s="502"/>
      <c r="AD20" s="10"/>
    </row>
    <row r="21" spans="2:30" ht="33" customHeight="1">
      <c r="B21" s="1251" t="s">
        <v>1399</v>
      </c>
      <c r="C21" s="1252" t="s">
        <v>813</v>
      </c>
      <c r="D21" s="1252">
        <v>3</v>
      </c>
      <c r="E21" s="1710">
        <v>112.70399999999999</v>
      </c>
      <c r="F21" s="1710">
        <v>7.4039999999999999</v>
      </c>
      <c r="G21" s="1710">
        <v>126.809</v>
      </c>
      <c r="H21" s="1710">
        <v>22.059000000000001</v>
      </c>
      <c r="I21" s="1258">
        <f>IFERROR(SUM(E21:H21 ),0)</f>
        <v>268.976</v>
      </c>
      <c r="J21" s="1592"/>
      <c r="K21" s="450" t="s">
        <v>1400</v>
      </c>
      <c r="L21" s="1592"/>
      <c r="M21" s="1632"/>
      <c r="N21" s="1592"/>
      <c r="O21" s="1636"/>
      <c r="P21" s="271">
        <f t="shared" ref="P21:P22" si="0">IF( SUM( R21:V21 ) = 0, 0, $R$5 )</f>
        <v>0</v>
      </c>
      <c r="Q21" s="1635"/>
      <c r="R21" s="273">
        <f xml:space="preserve"> IF( ISNUMBER( E21 ), 0, 1 )</f>
        <v>0</v>
      </c>
      <c r="S21" s="273">
        <f t="shared" ref="S21:T22" si="1" xml:space="preserve"> IF( ISNUMBER( F21 ), 0, 1 )</f>
        <v>0</v>
      </c>
      <c r="T21" s="273">
        <f t="shared" si="1"/>
        <v>0</v>
      </c>
      <c r="U21" s="273">
        <f xml:space="preserve"> IF( ISNUMBER( H21 ), 0, 1 )</f>
        <v>0</v>
      </c>
      <c r="V21" s="270"/>
      <c r="W21" s="1635"/>
      <c r="X21" s="1592"/>
      <c r="Y21" s="1840" t="s">
        <v>1399</v>
      </c>
      <c r="Z21" s="449" t="s">
        <v>1401</v>
      </c>
      <c r="AA21" s="449" t="s">
        <v>1402</v>
      </c>
      <c r="AB21" s="517" t="s">
        <v>1403</v>
      </c>
      <c r="AC21" s="517" t="s">
        <v>1404</v>
      </c>
      <c r="AD21" s="452" t="s">
        <v>1405</v>
      </c>
    </row>
    <row r="22" spans="2:30" ht="33" customHeight="1" thickBot="1">
      <c r="B22" s="1253" t="s">
        <v>1406</v>
      </c>
      <c r="C22" s="1254" t="s">
        <v>813</v>
      </c>
      <c r="D22" s="1254">
        <v>3</v>
      </c>
      <c r="E22" s="1705">
        <v>112.70399999999999</v>
      </c>
      <c r="F22" s="1706">
        <v>7.4039999999999999</v>
      </c>
      <c r="G22" s="1706">
        <v>77.200999999999993</v>
      </c>
      <c r="H22" s="1706">
        <v>14.917</v>
      </c>
      <c r="I22" s="1260">
        <f>IFERROR(SUM(E22:H22 ),0)</f>
        <v>212.22599999999997</v>
      </c>
      <c r="J22" s="1592"/>
      <c r="K22" s="478" t="s">
        <v>1407</v>
      </c>
      <c r="L22" s="1592"/>
      <c r="M22" s="1634"/>
      <c r="N22" s="1592"/>
      <c r="O22" s="1636"/>
      <c r="P22" s="271">
        <f t="shared" si="0"/>
        <v>0</v>
      </c>
      <c r="Q22" s="1635"/>
      <c r="R22" s="273">
        <f xml:space="preserve"> IF( ISNUMBER( E22 ), 0, 1 )</f>
        <v>0</v>
      </c>
      <c r="S22" s="273">
        <f t="shared" si="1"/>
        <v>0</v>
      </c>
      <c r="T22" s="273">
        <f t="shared" si="1"/>
        <v>0</v>
      </c>
      <c r="U22" s="273">
        <f xml:space="preserve"> IF( ISNUMBER( H22 ), 0, 1 )</f>
        <v>0</v>
      </c>
      <c r="V22" s="270"/>
      <c r="W22" s="1635"/>
      <c r="X22" s="1592"/>
      <c r="Y22" s="511" t="s">
        <v>1406</v>
      </c>
      <c r="Z22" s="518" t="s">
        <v>1408</v>
      </c>
      <c r="AA22" s="456" t="s">
        <v>1409</v>
      </c>
      <c r="AB22" s="519" t="s">
        <v>1410</v>
      </c>
      <c r="AC22" s="519" t="s">
        <v>1411</v>
      </c>
      <c r="AD22" s="459" t="s">
        <v>1412</v>
      </c>
    </row>
    <row r="23" spans="2:30" ht="15" customHeight="1" thickBot="1">
      <c r="B23" s="4"/>
      <c r="C23" s="4"/>
      <c r="D23" s="4"/>
      <c r="E23" s="1592"/>
      <c r="F23" s="1592"/>
      <c r="G23" s="5"/>
      <c r="H23" s="5"/>
      <c r="I23" s="1592"/>
      <c r="J23" s="1592"/>
      <c r="K23" s="1592"/>
      <c r="L23" s="1592"/>
      <c r="M23" s="1592"/>
      <c r="N23" s="1592"/>
      <c r="O23" s="1636"/>
      <c r="P23" s="271"/>
      <c r="Q23" s="300"/>
      <c r="R23" s="270"/>
      <c r="S23" s="270"/>
      <c r="T23" s="270"/>
      <c r="U23" s="270"/>
      <c r="V23" s="270"/>
      <c r="W23" s="300"/>
      <c r="X23" s="1592"/>
      <c r="Y23" s="4"/>
      <c r="Z23" s="1592"/>
      <c r="AA23" s="1592"/>
      <c r="AB23" s="5"/>
      <c r="AC23" s="5"/>
      <c r="AD23" s="1592"/>
    </row>
    <row r="24" spans="2:30" ht="20.25" customHeight="1" thickBot="1">
      <c r="B24" s="328" t="s">
        <v>1413</v>
      </c>
      <c r="C24" s="238"/>
      <c r="D24" s="238"/>
      <c r="E24" s="198"/>
      <c r="F24" s="502"/>
      <c r="G24" s="502"/>
      <c r="H24" s="502"/>
      <c r="I24" s="10"/>
      <c r="J24" s="1592"/>
      <c r="K24" s="1592"/>
      <c r="L24" s="1592"/>
      <c r="M24" s="1592"/>
      <c r="N24" s="1592"/>
      <c r="O24" s="1636"/>
      <c r="P24" s="271"/>
      <c r="Q24" s="300"/>
      <c r="R24" s="270"/>
      <c r="S24" s="270"/>
      <c r="T24" s="270"/>
      <c r="U24" s="270"/>
      <c r="V24" s="270"/>
      <c r="W24" s="300"/>
      <c r="X24" s="1592"/>
      <c r="Y24" s="328" t="s">
        <v>1413</v>
      </c>
      <c r="Z24" s="198"/>
      <c r="AA24" s="502"/>
      <c r="AB24" s="502"/>
      <c r="AC24" s="502"/>
      <c r="AD24" s="10"/>
    </row>
    <row r="25" spans="2:30" ht="33" customHeight="1">
      <c r="B25" s="1251" t="s">
        <v>1414</v>
      </c>
      <c r="C25" s="1252" t="s">
        <v>1392</v>
      </c>
      <c r="D25" s="1252">
        <v>3</v>
      </c>
      <c r="E25" s="1754">
        <v>5.4339999999999999E-2</v>
      </c>
      <c r="F25" s="1754">
        <v>1.8939999999999999E-2</v>
      </c>
      <c r="G25" s="1754">
        <v>3.7780000000000001E-2</v>
      </c>
      <c r="H25" s="1754">
        <v>2.1940000000000001E-2</v>
      </c>
      <c r="I25" s="1755">
        <v>3.9399999999999998E-2</v>
      </c>
      <c r="J25" s="1592"/>
      <c r="K25" s="450" t="s">
        <v>1415</v>
      </c>
      <c r="L25" s="1592"/>
      <c r="M25" s="1632"/>
      <c r="N25" s="1592"/>
      <c r="O25" s="1636"/>
      <c r="P25" s="271">
        <f t="shared" ref="P25:P26" si="2">IF( SUM( R25:V25 ) = 0, 0, $R$5 )</f>
        <v>0</v>
      </c>
      <c r="Q25" s="300"/>
      <c r="R25" s="273">
        <f xml:space="preserve"> IF( ISNUMBER( E25 ), 0, 1 )</f>
        <v>0</v>
      </c>
      <c r="S25" s="273">
        <f t="shared" ref="S25:T26" si="3" xml:space="preserve"> IF( ISNUMBER( F25 ), 0, 1 )</f>
        <v>0</v>
      </c>
      <c r="T25" s="273">
        <f t="shared" si="3"/>
        <v>0</v>
      </c>
      <c r="U25" s="273">
        <f xml:space="preserve"> IF( ISNUMBER( H25 ), 0, 1 )</f>
        <v>0</v>
      </c>
      <c r="V25" s="270"/>
      <c r="W25" s="300"/>
      <c r="X25" s="1592"/>
      <c r="Y25" s="1840" t="s">
        <v>1414</v>
      </c>
      <c r="Z25" s="449" t="s">
        <v>1416</v>
      </c>
      <c r="AA25" s="449" t="s">
        <v>1417</v>
      </c>
      <c r="AB25" s="517" t="s">
        <v>1418</v>
      </c>
      <c r="AC25" s="517" t="s">
        <v>1419</v>
      </c>
      <c r="AD25" s="1271" t="s">
        <v>1420</v>
      </c>
    </row>
    <row r="26" spans="2:30" ht="33" customHeight="1" thickBot="1">
      <c r="B26" s="1253" t="s">
        <v>1421</v>
      </c>
      <c r="C26" s="1254" t="s">
        <v>1392</v>
      </c>
      <c r="D26" s="1254">
        <v>3</v>
      </c>
      <c r="E26" s="1756">
        <v>5.4339999999999999E-2</v>
      </c>
      <c r="F26" s="1757">
        <v>1.8939999999999999E-2</v>
      </c>
      <c r="G26" s="1757">
        <v>2.3E-2</v>
      </c>
      <c r="H26" s="1757">
        <v>1.4840000000000001E-2</v>
      </c>
      <c r="I26" s="1758">
        <v>3.109E-2</v>
      </c>
      <c r="J26" s="1592"/>
      <c r="K26" s="478" t="s">
        <v>1422</v>
      </c>
      <c r="L26" s="1592"/>
      <c r="M26" s="1634"/>
      <c r="N26" s="1592"/>
      <c r="O26" s="1636"/>
      <c r="P26" s="271">
        <f t="shared" si="2"/>
        <v>0</v>
      </c>
      <c r="Q26" s="1635"/>
      <c r="R26" s="273">
        <f xml:space="preserve"> IF( ISNUMBER( E26 ), 0, 1 )</f>
        <v>0</v>
      </c>
      <c r="S26" s="273">
        <f t="shared" si="3"/>
        <v>0</v>
      </c>
      <c r="T26" s="273">
        <f t="shared" si="3"/>
        <v>0</v>
      </c>
      <c r="U26" s="273">
        <f xml:space="preserve"> IF( ISNUMBER( H26 ), 0, 1 )</f>
        <v>0</v>
      </c>
      <c r="V26" s="270"/>
      <c r="W26" s="1635"/>
      <c r="X26" s="1592"/>
      <c r="Y26" s="511" t="s">
        <v>1421</v>
      </c>
      <c r="Z26" s="518" t="s">
        <v>1423</v>
      </c>
      <c r="AA26" s="456" t="s">
        <v>1424</v>
      </c>
      <c r="AB26" s="519" t="s">
        <v>1425</v>
      </c>
      <c r="AC26" s="519" t="s">
        <v>1426</v>
      </c>
      <c r="AD26" s="1272" t="s">
        <v>1427</v>
      </c>
    </row>
    <row r="27" spans="2:30" ht="15" customHeight="1" thickBot="1">
      <c r="B27" s="516"/>
      <c r="C27" s="516"/>
      <c r="D27" s="516"/>
      <c r="E27" s="133"/>
      <c r="F27" s="8"/>
      <c r="G27" s="8"/>
      <c r="H27" s="8"/>
      <c r="I27" s="8"/>
      <c r="J27" s="1592"/>
      <c r="K27" s="7"/>
      <c r="L27" s="1592"/>
      <c r="M27" s="1592"/>
      <c r="N27" s="1592"/>
      <c r="O27" s="1636"/>
      <c r="P27" s="271"/>
      <c r="Q27" s="1635"/>
      <c r="R27" s="270"/>
      <c r="S27" s="270"/>
      <c r="T27" s="270"/>
      <c r="U27" s="270"/>
      <c r="V27" s="270"/>
      <c r="W27" s="1635"/>
      <c r="X27" s="1592"/>
      <c r="Y27" s="516"/>
      <c r="Z27" s="133"/>
      <c r="AA27" s="8"/>
      <c r="AB27" s="8"/>
      <c r="AC27" s="8"/>
      <c r="AD27" s="8"/>
    </row>
    <row r="28" spans="2:30" ht="20.25" customHeight="1" thickBot="1">
      <c r="B28" s="328" t="s">
        <v>1428</v>
      </c>
      <c r="C28" s="238"/>
      <c r="D28" s="238"/>
      <c r="E28" s="198"/>
      <c r="F28" s="502"/>
      <c r="G28" s="502"/>
      <c r="H28" s="502"/>
      <c r="I28" s="10"/>
      <c r="J28" s="1592"/>
      <c r="K28" s="1592"/>
      <c r="L28" s="1592"/>
      <c r="M28" s="1592"/>
      <c r="N28" s="1592"/>
      <c r="O28" s="1636"/>
      <c r="P28" s="271"/>
      <c r="Q28" s="1635"/>
      <c r="R28" s="270"/>
      <c r="S28" s="270"/>
      <c r="T28" s="270"/>
      <c r="U28" s="270"/>
      <c r="V28" s="270"/>
      <c r="W28" s="1635"/>
      <c r="X28" s="1592"/>
      <c r="Y28" s="328" t="s">
        <v>1428</v>
      </c>
      <c r="Z28" s="198"/>
      <c r="AA28" s="502"/>
      <c r="AB28" s="502"/>
      <c r="AC28" s="502"/>
      <c r="AD28" s="10"/>
    </row>
    <row r="29" spans="2:30" ht="33" customHeight="1" thickBot="1">
      <c r="B29" s="1255" t="s">
        <v>1429</v>
      </c>
      <c r="C29" s="1256" t="s">
        <v>1430</v>
      </c>
      <c r="D29" s="1256">
        <v>3</v>
      </c>
      <c r="E29" s="1759">
        <v>4.82</v>
      </c>
      <c r="F29" s="1759">
        <v>5.9089999999999998</v>
      </c>
      <c r="G29" s="1759">
        <v>17.202000000000002</v>
      </c>
      <c r="H29" s="1759">
        <v>9.2119999999999997</v>
      </c>
      <c r="I29" s="1760">
        <v>11.688000000000001</v>
      </c>
      <c r="J29" s="1592"/>
      <c r="K29" s="488" t="s">
        <v>1431</v>
      </c>
      <c r="L29" s="1592"/>
      <c r="M29" s="1637"/>
      <c r="N29" s="1592"/>
      <c r="O29" s="1636"/>
      <c r="P29" s="271">
        <f t="shared" ref="P29" si="4">IF( SUM( R29:T29 ) = 0, 0, $R$5 )</f>
        <v>0</v>
      </c>
      <c r="Q29" s="1635"/>
      <c r="R29" s="273">
        <f xml:space="preserve"> IF( ISNUMBER( E29 ), 0, 1 )</f>
        <v>0</v>
      </c>
      <c r="S29" s="273">
        <f t="shared" ref="S29:T29" si="5" xml:space="preserve"> IF( ISNUMBER( F29 ), 0, 1 )</f>
        <v>0</v>
      </c>
      <c r="T29" s="273">
        <f t="shared" si="5"/>
        <v>0</v>
      </c>
      <c r="U29" s="273">
        <f xml:space="preserve"> IF( ISNUMBER( H29 ), 0, 1 )</f>
        <v>0</v>
      </c>
      <c r="V29" s="270"/>
      <c r="W29" s="1635"/>
      <c r="X29" s="1592"/>
      <c r="Y29" s="1846" t="s">
        <v>1429</v>
      </c>
      <c r="Z29" s="520" t="s">
        <v>1432</v>
      </c>
      <c r="AA29" s="520" t="s">
        <v>1433</v>
      </c>
      <c r="AB29" s="522" t="s">
        <v>1434</v>
      </c>
      <c r="AC29" s="522" t="s">
        <v>1435</v>
      </c>
      <c r="AD29" s="1273" t="s">
        <v>1436</v>
      </c>
    </row>
    <row r="30" spans="2:30" ht="8.25" customHeight="1">
      <c r="B30" s="4"/>
      <c r="C30" s="4"/>
      <c r="D30" s="4"/>
      <c r="E30" s="1592"/>
      <c r="F30" s="1592"/>
      <c r="G30" s="1592"/>
      <c r="H30" s="1592"/>
      <c r="I30" s="10"/>
      <c r="J30" s="1592"/>
      <c r="K30" s="1592"/>
      <c r="L30" s="1592"/>
      <c r="M30" s="1592"/>
      <c r="N30" s="1592"/>
      <c r="O30" s="1592"/>
      <c r="P30" s="301"/>
      <c r="Q30" s="294"/>
      <c r="R30" s="270"/>
      <c r="S30" s="270"/>
      <c r="T30" s="270"/>
      <c r="U30" s="270"/>
      <c r="V30" s="270"/>
      <c r="W30" s="294"/>
      <c r="X30" s="1592"/>
      <c r="Y30" s="1592"/>
      <c r="Z30" s="1592"/>
      <c r="AA30" s="1592"/>
      <c r="AB30" s="1592"/>
      <c r="AC30" s="1592"/>
      <c r="AD30" s="1592"/>
    </row>
    <row r="50" spans="16:16" ht="15.75" customHeight="1">
      <c r="P50" s="301">
        <f t="shared" ref="P50:P51" si="6">IF( SUM( R50:T50 ) = 0, 0, $R$5 )</f>
        <v>0</v>
      </c>
    </row>
    <row r="51" spans="16:16" ht="15.75" customHeight="1">
      <c r="P51" s="301">
        <f t="shared" si="6"/>
        <v>0</v>
      </c>
    </row>
  </sheetData>
  <mergeCells count="21">
    <mergeCell ref="R4:V4"/>
    <mergeCell ref="B1:I1"/>
    <mergeCell ref="Y1:AD1"/>
    <mergeCell ref="B3:M3"/>
    <mergeCell ref="Y3:AD3"/>
    <mergeCell ref="B2:I2"/>
    <mergeCell ref="Y2:AC2"/>
    <mergeCell ref="AB5:AC5"/>
    <mergeCell ref="AD5:AD6"/>
    <mergeCell ref="AA5:AA6"/>
    <mergeCell ref="B5:B6"/>
    <mergeCell ref="C5:C6"/>
    <mergeCell ref="D5:D6"/>
    <mergeCell ref="E5:E6"/>
    <mergeCell ref="F5:F6"/>
    <mergeCell ref="G5:H5"/>
    <mergeCell ref="I5:I6"/>
    <mergeCell ref="K5:K6"/>
    <mergeCell ref="M5:M6"/>
    <mergeCell ref="Y5:Y6"/>
    <mergeCell ref="Z5:Z6"/>
  </mergeCells>
  <conditionalFormatting sqref="P9 P12:P13 P15">
    <cfRule type="cellIs" dxfId="112" priority="10" operator="equal">
      <formula>0</formula>
    </cfRule>
  </conditionalFormatting>
  <conditionalFormatting sqref="P18:P30">
    <cfRule type="cellIs" dxfId="111" priority="1" operator="equal">
      <formula>0</formula>
    </cfRule>
  </conditionalFormatting>
  <conditionalFormatting sqref="P32:P34">
    <cfRule type="cellIs" dxfId="110" priority="4" operator="equal">
      <formula>0</formula>
    </cfRule>
  </conditionalFormatting>
  <conditionalFormatting sqref="P36:P44">
    <cfRule type="cellIs" dxfId="109" priority="7" operator="equal">
      <formula>0</formula>
    </cfRule>
  </conditionalFormatting>
  <conditionalFormatting sqref="P50:P51">
    <cfRule type="cellIs" dxfId="108" priority="6" operator="equal">
      <formula>0</formula>
    </cfRule>
  </conditionalFormatting>
  <pageMargins left="0.7" right="0.7" top="0.75" bottom="0.75" header="0.3" footer="0.3"/>
  <pageSetup paperSize="8" scale="95" fitToHeight="0" orientation="portrait" r:id="rId1"/>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AX63"/>
  <sheetViews>
    <sheetView showFormulas="1" showGridLines="0" topLeftCell="D1" zoomScale="80" zoomScaleNormal="80" zoomScaleSheetLayoutView="100" workbookViewId="0">
      <pane ySplit="8" topLeftCell="A36" activePane="bottomLeft" state="frozen"/>
      <selection activeCell="X2" sqref="X2:AC2"/>
      <selection pane="bottomLeft" activeCell="C11" sqref="C11"/>
    </sheetView>
  </sheetViews>
  <sheetFormatPr defaultColWidth="8.625" defaultRowHeight="15" zeroHeight="1"/>
  <cols>
    <col min="1" max="1" width="1.625" style="261" customWidth="1"/>
    <col min="2" max="2" width="36.125" style="261" customWidth="1"/>
    <col min="3" max="14" width="12.5" style="265" customWidth="1"/>
    <col min="15" max="15" width="1.625" style="261" customWidth="1"/>
    <col min="16" max="16" width="12.5" style="261" customWidth="1"/>
    <col min="17" max="17" width="1.625" style="261" customWidth="1"/>
    <col min="18" max="18" width="33.875" style="261" customWidth="1"/>
    <col min="19" max="19" width="1.625" style="261" customWidth="1"/>
    <col min="20" max="20" width="1.625" style="264" customWidth="1"/>
    <col min="21" max="21" width="25.125" style="264" customWidth="1"/>
    <col min="22" max="22" width="1.625" style="268" customWidth="1"/>
    <col min="23" max="34" width="6.125" style="268" hidden="1" customWidth="1"/>
    <col min="35" max="35" width="1.625" style="268" hidden="1" customWidth="1"/>
    <col min="36" max="36" width="1.625" style="261" customWidth="1"/>
    <col min="37" max="37" width="30.875" style="261" customWidth="1"/>
    <col min="38" max="49" width="17.5" style="261" customWidth="1"/>
    <col min="50" max="50" width="1.625" style="261" customWidth="1"/>
    <col min="51" max="16384" width="8.625" style="261"/>
  </cols>
  <sheetData>
    <row r="1" spans="2:49" s="181" customFormat="1" ht="30" customHeight="1">
      <c r="B1" s="523" t="s">
        <v>662</v>
      </c>
      <c r="C1" s="524"/>
      <c r="D1" s="524"/>
      <c r="E1" s="524"/>
      <c r="F1" s="524"/>
      <c r="G1" s="525"/>
      <c r="H1" s="525"/>
      <c r="I1" s="525"/>
      <c r="J1" s="525"/>
      <c r="K1" s="525"/>
      <c r="L1" s="525"/>
      <c r="M1" s="525"/>
      <c r="N1" s="525"/>
      <c r="T1" s="299"/>
      <c r="U1" s="1628"/>
      <c r="V1" s="1635"/>
      <c r="W1" s="1627"/>
      <c r="X1" s="1627"/>
      <c r="Y1" s="1627"/>
      <c r="Z1" s="1627"/>
      <c r="AA1" s="1627"/>
      <c r="AB1" s="1627"/>
      <c r="AC1" s="1627"/>
      <c r="AD1" s="1627"/>
      <c r="AE1" s="1627"/>
      <c r="AF1" s="1627"/>
      <c r="AG1" s="1627"/>
      <c r="AH1" s="1627"/>
      <c r="AI1" s="1635"/>
      <c r="AK1" s="523" t="s">
        <v>662</v>
      </c>
      <c r="AL1" s="1836"/>
      <c r="AM1" s="1836"/>
      <c r="AN1" s="1836"/>
      <c r="AO1" s="1836"/>
      <c r="AP1" s="526"/>
      <c r="AQ1" s="527"/>
      <c r="AR1" s="527"/>
      <c r="AS1" s="527"/>
      <c r="AT1" s="527"/>
      <c r="AU1" s="527"/>
      <c r="AV1" s="526"/>
      <c r="AW1" s="527"/>
    </row>
    <row r="2" spans="2:49" s="181" customFormat="1" ht="30" customHeight="1">
      <c r="B2" s="523" t="str">
        <f>Validation!B4</f>
        <v>Anglian Water</v>
      </c>
      <c r="C2" s="524"/>
      <c r="D2" s="524"/>
      <c r="E2" s="524"/>
      <c r="F2" s="524"/>
      <c r="G2" s="525"/>
      <c r="H2" s="525"/>
      <c r="I2" s="525"/>
      <c r="J2" s="525"/>
      <c r="K2" s="525"/>
      <c r="L2" s="525"/>
      <c r="M2" s="525"/>
      <c r="N2" s="525"/>
      <c r="T2" s="299"/>
      <c r="U2" s="1628"/>
      <c r="V2" s="1635"/>
      <c r="W2" s="1627"/>
      <c r="X2" s="1627"/>
      <c r="Y2" s="1627"/>
      <c r="Z2" s="1627"/>
      <c r="AA2" s="1627"/>
      <c r="AB2" s="1627"/>
      <c r="AC2" s="1627"/>
      <c r="AD2" s="1627"/>
      <c r="AE2" s="1627"/>
      <c r="AF2" s="1627"/>
      <c r="AG2" s="1627"/>
      <c r="AH2" s="1627"/>
      <c r="AI2" s="1635"/>
      <c r="AK2" s="523" t="str">
        <f>Validation!B4</f>
        <v>Anglian Water</v>
      </c>
      <c r="AL2" s="527"/>
      <c r="AM2" s="527"/>
      <c r="AN2" s="527"/>
      <c r="AO2" s="527"/>
      <c r="AP2" s="526"/>
      <c r="AQ2" s="527"/>
      <c r="AR2" s="527"/>
      <c r="AS2" s="527"/>
      <c r="AT2" s="527"/>
      <c r="AU2" s="527"/>
      <c r="AV2" s="526"/>
      <c r="AW2" s="527"/>
    </row>
    <row r="3" spans="2:49" s="182" customFormat="1" ht="44.25" customHeight="1">
      <c r="B3" s="1989" t="s">
        <v>1437</v>
      </c>
      <c r="C3" s="1960"/>
      <c r="D3" s="1960"/>
      <c r="E3" s="1960"/>
      <c r="F3" s="1960"/>
      <c r="G3" s="1960"/>
      <c r="H3" s="1960"/>
      <c r="I3" s="1960"/>
      <c r="J3" s="1960"/>
      <c r="K3" s="1960"/>
      <c r="L3" s="1960"/>
      <c r="M3" s="1960"/>
      <c r="N3" s="1960"/>
      <c r="O3" s="1960"/>
      <c r="P3" s="1960"/>
      <c r="Q3" s="1960"/>
      <c r="R3" s="1960"/>
      <c r="T3" s="235"/>
      <c r="U3" s="227" t="s">
        <v>798</v>
      </c>
      <c r="V3" s="1635"/>
      <c r="W3" s="1627"/>
      <c r="X3" s="1627"/>
      <c r="Y3" s="1627"/>
      <c r="Z3" s="1627"/>
      <c r="AA3" s="1627"/>
      <c r="AB3" s="1627"/>
      <c r="AC3" s="1627"/>
      <c r="AD3" s="1627"/>
      <c r="AE3" s="1627"/>
      <c r="AF3" s="1627"/>
      <c r="AG3" s="1627"/>
      <c r="AH3" s="1627"/>
      <c r="AI3" s="1635"/>
      <c r="AK3" s="1991" t="s">
        <v>1437</v>
      </c>
      <c r="AL3" s="1962"/>
      <c r="AM3" s="1962"/>
      <c r="AN3" s="1962"/>
      <c r="AO3" s="1962"/>
      <c r="AP3" s="1962"/>
      <c r="AQ3" s="1962"/>
      <c r="AR3" s="1962"/>
      <c r="AS3" s="1962"/>
      <c r="AT3" s="1962"/>
      <c r="AU3" s="1962"/>
      <c r="AV3" s="1962"/>
      <c r="AW3" s="1962"/>
    </row>
    <row r="4" spans="2:49" s="183" customFormat="1" ht="15.75" customHeight="1" thickBot="1">
      <c r="C4" s="528"/>
      <c r="D4" s="528"/>
      <c r="E4" s="528"/>
      <c r="F4" s="528"/>
      <c r="G4" s="528"/>
      <c r="H4" s="528"/>
      <c r="I4" s="529"/>
      <c r="J4" s="529"/>
      <c r="K4" s="529"/>
      <c r="L4" s="529"/>
      <c r="M4" s="529"/>
      <c r="N4" s="529"/>
      <c r="T4" s="1631"/>
      <c r="U4" s="1628"/>
      <c r="V4" s="1635"/>
      <c r="W4" s="1957" t="s">
        <v>799</v>
      </c>
      <c r="X4" s="1957"/>
      <c r="Y4" s="1957"/>
      <c r="Z4" s="1957"/>
      <c r="AA4" s="1957"/>
      <c r="AB4" s="1957"/>
      <c r="AC4" s="1957"/>
      <c r="AD4" s="1957"/>
      <c r="AE4" s="1957"/>
      <c r="AF4" s="1957"/>
      <c r="AG4" s="1957"/>
      <c r="AH4" s="1957"/>
      <c r="AI4" s="1635"/>
      <c r="AL4" s="184"/>
      <c r="AM4" s="184"/>
      <c r="AN4" s="184"/>
      <c r="AO4" s="184"/>
      <c r="AP4" s="184"/>
      <c r="AQ4" s="184"/>
    </row>
    <row r="5" spans="2:49" s="185" customFormat="1" ht="20.25" customHeight="1">
      <c r="B5" s="1973" t="s">
        <v>800</v>
      </c>
      <c r="C5" s="1974" t="s">
        <v>1438</v>
      </c>
      <c r="D5" s="1974"/>
      <c r="E5" s="1974"/>
      <c r="F5" s="1974"/>
      <c r="G5" s="1974"/>
      <c r="H5" s="1974"/>
      <c r="I5" s="1974" t="s">
        <v>1439</v>
      </c>
      <c r="J5" s="1974"/>
      <c r="K5" s="1974"/>
      <c r="L5" s="1974"/>
      <c r="M5" s="1974"/>
      <c r="N5" s="1964"/>
      <c r="P5" s="1942" t="s">
        <v>806</v>
      </c>
      <c r="R5" s="1942" t="s">
        <v>807</v>
      </c>
      <c r="T5" s="1631"/>
      <c r="U5" s="1628"/>
      <c r="V5" s="1635"/>
      <c r="W5" s="267" t="s">
        <v>808</v>
      </c>
      <c r="X5" s="270"/>
      <c r="Y5" s="270"/>
      <c r="Z5" s="270"/>
      <c r="AA5" s="270"/>
      <c r="AB5" s="270"/>
      <c r="AC5" s="270"/>
      <c r="AD5" s="270"/>
      <c r="AE5" s="270"/>
      <c r="AF5" s="270"/>
      <c r="AG5" s="270"/>
      <c r="AH5" s="270"/>
      <c r="AI5" s="1635"/>
      <c r="AK5" s="1973" t="s">
        <v>800</v>
      </c>
      <c r="AL5" s="1974" t="s">
        <v>1438</v>
      </c>
      <c r="AM5" s="1974"/>
      <c r="AN5" s="1974"/>
      <c r="AO5" s="1974"/>
      <c r="AP5" s="1974"/>
      <c r="AQ5" s="1974"/>
      <c r="AR5" s="1974" t="s">
        <v>1440</v>
      </c>
      <c r="AS5" s="1974"/>
      <c r="AT5" s="1974"/>
      <c r="AU5" s="1974"/>
      <c r="AV5" s="1974"/>
      <c r="AW5" s="1964"/>
    </row>
    <row r="6" spans="2:49" s="185" customFormat="1" ht="75" customHeight="1">
      <c r="B6" s="2038"/>
      <c r="C6" s="1857" t="s">
        <v>1441</v>
      </c>
      <c r="D6" s="1857" t="s">
        <v>1442</v>
      </c>
      <c r="E6" s="1857" t="s">
        <v>1443</v>
      </c>
      <c r="F6" s="1857" t="s">
        <v>1441</v>
      </c>
      <c r="G6" s="1857" t="s">
        <v>1442</v>
      </c>
      <c r="H6" s="1857" t="s">
        <v>1443</v>
      </c>
      <c r="I6" s="1857" t="s">
        <v>1441</v>
      </c>
      <c r="J6" s="1857" t="s">
        <v>1442</v>
      </c>
      <c r="K6" s="1857" t="s">
        <v>1443</v>
      </c>
      <c r="L6" s="1857" t="s">
        <v>1441</v>
      </c>
      <c r="M6" s="1857" t="s">
        <v>1442</v>
      </c>
      <c r="N6" s="1858" t="s">
        <v>1443</v>
      </c>
      <c r="P6" s="2039"/>
      <c r="R6" s="2039"/>
      <c r="T6" s="1631"/>
      <c r="U6" s="1628"/>
      <c r="V6" s="1635"/>
      <c r="W6" s="1592"/>
      <c r="X6" s="1592"/>
      <c r="Y6" s="1592"/>
      <c r="Z6" s="1592"/>
      <c r="AA6" s="1592"/>
      <c r="AB6" s="1592"/>
      <c r="AC6" s="1592"/>
      <c r="AD6" s="1592"/>
      <c r="AE6" s="1592"/>
      <c r="AF6" s="1592"/>
      <c r="AG6" s="1592"/>
      <c r="AH6" s="1592"/>
      <c r="AI6" s="1635"/>
      <c r="AK6" s="2038"/>
      <c r="AL6" s="1857" t="s">
        <v>1441</v>
      </c>
      <c r="AM6" s="1857" t="s">
        <v>1442</v>
      </c>
      <c r="AN6" s="1857" t="s">
        <v>1443</v>
      </c>
      <c r="AO6" s="1857" t="s">
        <v>1441</v>
      </c>
      <c r="AP6" s="1857" t="s">
        <v>1442</v>
      </c>
      <c r="AQ6" s="1857" t="s">
        <v>1443</v>
      </c>
      <c r="AR6" s="1857" t="s">
        <v>1441</v>
      </c>
      <c r="AS6" s="1857" t="s">
        <v>1442</v>
      </c>
      <c r="AT6" s="1857" t="s">
        <v>1443</v>
      </c>
      <c r="AU6" s="1857" t="s">
        <v>1441</v>
      </c>
      <c r="AV6" s="1857" t="s">
        <v>1442</v>
      </c>
      <c r="AW6" s="1858" t="s">
        <v>1443</v>
      </c>
    </row>
    <row r="7" spans="2:49" s="185" customFormat="1" ht="15" customHeight="1">
      <c r="B7" s="1859" t="s">
        <v>801</v>
      </c>
      <c r="C7" s="2036" t="s">
        <v>1392</v>
      </c>
      <c r="D7" s="2036"/>
      <c r="E7" s="2036"/>
      <c r="F7" s="2036" t="s">
        <v>813</v>
      </c>
      <c r="G7" s="2036"/>
      <c r="H7" s="2036"/>
      <c r="I7" s="2036" t="s">
        <v>1392</v>
      </c>
      <c r="J7" s="2036"/>
      <c r="K7" s="2036"/>
      <c r="L7" s="2036" t="s">
        <v>813</v>
      </c>
      <c r="M7" s="2036"/>
      <c r="N7" s="2037"/>
      <c r="P7" s="2039"/>
      <c r="R7" s="2039"/>
      <c r="T7" s="1631"/>
      <c r="U7" s="1628"/>
      <c r="V7" s="1635"/>
      <c r="W7" s="1592"/>
      <c r="X7" s="1592"/>
      <c r="Y7" s="1592"/>
      <c r="Z7" s="1592"/>
      <c r="AA7" s="1592"/>
      <c r="AB7" s="1592"/>
      <c r="AC7" s="1592"/>
      <c r="AD7" s="1592"/>
      <c r="AE7" s="1592"/>
      <c r="AF7" s="1592"/>
      <c r="AG7" s="1592"/>
      <c r="AH7" s="1592"/>
      <c r="AI7" s="1635"/>
      <c r="AK7" s="1859" t="s">
        <v>801</v>
      </c>
      <c r="AL7" s="2036" t="s">
        <v>1392</v>
      </c>
      <c r="AM7" s="2036"/>
      <c r="AN7" s="2036"/>
      <c r="AO7" s="2036" t="s">
        <v>813</v>
      </c>
      <c r="AP7" s="2036"/>
      <c r="AQ7" s="2036"/>
      <c r="AR7" s="2036" t="s">
        <v>1392</v>
      </c>
      <c r="AS7" s="2036"/>
      <c r="AT7" s="2036"/>
      <c r="AU7" s="2036" t="s">
        <v>813</v>
      </c>
      <c r="AV7" s="2036"/>
      <c r="AW7" s="2037"/>
    </row>
    <row r="8" spans="2:49" s="185" customFormat="1" ht="15" customHeight="1" thickBot="1">
      <c r="B8" s="1844" t="s">
        <v>802</v>
      </c>
      <c r="C8" s="1976">
        <v>3</v>
      </c>
      <c r="D8" s="1976"/>
      <c r="E8" s="1976"/>
      <c r="F8" s="1976">
        <v>3</v>
      </c>
      <c r="G8" s="1976"/>
      <c r="H8" s="1976"/>
      <c r="I8" s="1976">
        <v>3</v>
      </c>
      <c r="J8" s="1976"/>
      <c r="K8" s="1976"/>
      <c r="L8" s="1976">
        <v>3</v>
      </c>
      <c r="M8" s="1976"/>
      <c r="N8" s="1965"/>
      <c r="P8" s="1943"/>
      <c r="R8" s="1943"/>
      <c r="T8" s="1631"/>
      <c r="U8" s="1628"/>
      <c r="V8" s="1635"/>
      <c r="W8" s="1628"/>
      <c r="X8" s="1628"/>
      <c r="Y8" s="1628"/>
      <c r="Z8" s="1628"/>
      <c r="AA8" s="1628"/>
      <c r="AB8" s="1628"/>
      <c r="AC8" s="1628"/>
      <c r="AD8" s="1628"/>
      <c r="AE8" s="1628"/>
      <c r="AF8" s="1628"/>
      <c r="AG8" s="1628"/>
      <c r="AH8" s="1628"/>
      <c r="AI8" s="1635"/>
      <c r="AK8" s="1844" t="s">
        <v>802</v>
      </c>
      <c r="AL8" s="1976">
        <v>3</v>
      </c>
      <c r="AM8" s="1976"/>
      <c r="AN8" s="1976"/>
      <c r="AO8" s="1976">
        <v>3</v>
      </c>
      <c r="AP8" s="1976"/>
      <c r="AQ8" s="1976"/>
      <c r="AR8" s="1976">
        <v>3</v>
      </c>
      <c r="AS8" s="1976"/>
      <c r="AT8" s="1976"/>
      <c r="AU8" s="1976">
        <v>3</v>
      </c>
      <c r="AV8" s="1976"/>
      <c r="AW8" s="1965"/>
    </row>
    <row r="9" spans="2:49" s="185" customFormat="1" ht="14.25" customHeight="1" thickBot="1">
      <c r="B9" s="186"/>
      <c r="C9" s="530"/>
      <c r="D9" s="530"/>
      <c r="E9" s="530"/>
      <c r="F9" s="530"/>
      <c r="G9" s="530"/>
      <c r="H9" s="530"/>
      <c r="I9" s="530"/>
      <c r="J9" s="530"/>
      <c r="K9" s="530"/>
      <c r="L9" s="530"/>
      <c r="M9" s="530"/>
      <c r="N9" s="530"/>
      <c r="P9" s="1592"/>
      <c r="T9" s="1631"/>
      <c r="U9" s="1628"/>
      <c r="V9" s="1635"/>
      <c r="W9" s="1592"/>
      <c r="X9" s="1592"/>
      <c r="Y9" s="1592"/>
      <c r="Z9" s="1592"/>
      <c r="AA9" s="1592"/>
      <c r="AB9" s="1592"/>
      <c r="AC9" s="1592"/>
      <c r="AD9" s="1592"/>
      <c r="AE9" s="1592"/>
      <c r="AF9" s="1592"/>
      <c r="AG9" s="1592"/>
      <c r="AH9" s="1592"/>
      <c r="AI9" s="1635"/>
      <c r="AK9" s="531"/>
      <c r="AL9" s="186"/>
      <c r="AM9" s="186"/>
      <c r="AN9" s="186"/>
      <c r="AO9" s="186"/>
      <c r="AP9" s="186"/>
      <c r="AQ9" s="186"/>
      <c r="AR9" s="186"/>
      <c r="AS9" s="186"/>
      <c r="AT9" s="186"/>
      <c r="AU9" s="186"/>
      <c r="AV9" s="186"/>
      <c r="AW9" s="186"/>
    </row>
    <row r="10" spans="2:49" s="185" customFormat="1" ht="20.25" customHeight="1" thickBot="1">
      <c r="B10" s="532" t="s">
        <v>1444</v>
      </c>
      <c r="C10" s="530"/>
      <c r="D10" s="530"/>
      <c r="E10" s="530"/>
      <c r="F10" s="530"/>
      <c r="G10" s="530"/>
      <c r="H10" s="530"/>
      <c r="I10" s="530"/>
      <c r="J10" s="530"/>
      <c r="K10" s="530"/>
      <c r="L10" s="530"/>
      <c r="M10" s="530"/>
      <c r="N10" s="530"/>
      <c r="P10" s="1592"/>
      <c r="T10" s="1636"/>
      <c r="U10" s="1628"/>
      <c r="V10" s="1635"/>
      <c r="AI10" s="1635"/>
      <c r="AK10" s="571" t="s">
        <v>1444</v>
      </c>
      <c r="AL10" s="186"/>
      <c r="AM10" s="186"/>
      <c r="AN10" s="186"/>
      <c r="AO10" s="186"/>
      <c r="AP10" s="186"/>
      <c r="AQ10" s="186"/>
      <c r="AR10" s="186"/>
      <c r="AS10" s="186"/>
      <c r="AT10" s="186"/>
      <c r="AU10" s="186"/>
      <c r="AV10" s="186"/>
      <c r="AW10" s="186"/>
    </row>
    <row r="11" spans="2:49" s="185" customFormat="1" ht="32.25" customHeight="1">
      <c r="B11" s="533" t="s">
        <v>1444</v>
      </c>
      <c r="C11" s="1824">
        <v>4.333E-2</v>
      </c>
      <c r="D11" s="538">
        <f>IF(OR(G11=0, D12=0), 0, G11/D12)</f>
        <v>1.8958194718898723E-2</v>
      </c>
      <c r="E11" s="538">
        <f>+C11</f>
        <v>4.333E-2</v>
      </c>
      <c r="F11" s="534">
        <f>C11*C12</f>
        <v>130.97207445000001</v>
      </c>
      <c r="G11" s="534">
        <f>H11</f>
        <v>57.304271640000003</v>
      </c>
      <c r="H11" s="534">
        <f>E11*E12</f>
        <v>57.304271640000003</v>
      </c>
      <c r="I11" s="1823">
        <v>4.333E-2</v>
      </c>
      <c r="J11" s="538">
        <f>IF(OR(M11=0, J12=0), 0, M11/J12)</f>
        <v>1.8958194718898723E-2</v>
      </c>
      <c r="K11" s="538">
        <f>+I11</f>
        <v>4.333E-2</v>
      </c>
      <c r="L11" s="534">
        <f>I11*I12</f>
        <v>130.97207445000001</v>
      </c>
      <c r="M11" s="534">
        <f>N11</f>
        <v>57.304271640000003</v>
      </c>
      <c r="N11" s="535">
        <f>K11*K12</f>
        <v>57.304271640000003</v>
      </c>
      <c r="P11" s="323" t="s">
        <v>1445</v>
      </c>
      <c r="R11" s="844" t="s">
        <v>1446</v>
      </c>
      <c r="T11" s="1636"/>
      <c r="U11" s="271">
        <f>IF( SUM( W11:AH11 ) = 0, 0, $W$5 )</f>
        <v>0</v>
      </c>
      <c r="V11" s="1635"/>
      <c r="W11" s="273">
        <f>IFERROR(IF( ISNUMBER( C11 ), 0, 1 ),0)</f>
        <v>0</v>
      </c>
      <c r="X11" s="270"/>
      <c r="Y11" s="270"/>
      <c r="Z11" s="270"/>
      <c r="AA11" s="270"/>
      <c r="AB11" s="270"/>
      <c r="AC11" s="273">
        <f>IFERROR(IF( ISNUMBER( I11 ), 0, 1 ),0)</f>
        <v>0</v>
      </c>
      <c r="AD11" s="270"/>
      <c r="AE11" s="270"/>
      <c r="AF11" s="270"/>
      <c r="AG11" s="270"/>
      <c r="AH11" s="270"/>
      <c r="AI11" s="1635"/>
      <c r="AK11" s="533" t="s">
        <v>1444</v>
      </c>
      <c r="AL11" s="536" t="s">
        <v>1447</v>
      </c>
      <c r="AM11" s="537" t="s">
        <v>1448</v>
      </c>
      <c r="AN11" s="538" t="s">
        <v>1449</v>
      </c>
      <c r="AO11" s="539" t="s">
        <v>1450</v>
      </c>
      <c r="AP11" s="537" t="s">
        <v>1451</v>
      </c>
      <c r="AQ11" s="538" t="s">
        <v>1452</v>
      </c>
      <c r="AR11" s="1497" t="s">
        <v>1453</v>
      </c>
      <c r="AS11" s="537" t="s">
        <v>1454</v>
      </c>
      <c r="AT11" s="538" t="s">
        <v>1455</v>
      </c>
      <c r="AU11" s="539" t="s">
        <v>1456</v>
      </c>
      <c r="AV11" s="537" t="s">
        <v>1457</v>
      </c>
      <c r="AW11" s="540" t="s">
        <v>1458</v>
      </c>
    </row>
    <row r="12" spans="2:49" s="185" customFormat="1" ht="32.25" customHeight="1" thickBot="1">
      <c r="B12" s="541" t="s">
        <v>1459</v>
      </c>
      <c r="C12" s="1791">
        <v>3022.665</v>
      </c>
      <c r="D12" s="857">
        <f>+C12</f>
        <v>3022.665</v>
      </c>
      <c r="E12" s="1791">
        <v>1322.508</v>
      </c>
      <c r="F12" s="542"/>
      <c r="G12" s="542"/>
      <c r="H12" s="542"/>
      <c r="I12" s="1822">
        <v>3022.665</v>
      </c>
      <c r="J12" s="857">
        <f>+I12</f>
        <v>3022.665</v>
      </c>
      <c r="K12" s="1822">
        <v>1322.508</v>
      </c>
      <c r="L12" s="542"/>
      <c r="M12" s="542"/>
      <c r="N12" s="858"/>
      <c r="P12" s="325" t="s">
        <v>1460</v>
      </c>
      <c r="R12" s="846"/>
      <c r="T12" s="1636"/>
      <c r="U12" s="271">
        <f>IF( SUM( W12:AH12 ) = 0, 0, $W$5 )</f>
        <v>0</v>
      </c>
      <c r="V12" s="1635"/>
      <c r="W12" s="273">
        <f>IFERROR(IF( ISNUMBER( C12 ), 0, 1 ),0)</f>
        <v>0</v>
      </c>
      <c r="X12" s="270"/>
      <c r="Y12" s="273">
        <f>IFERROR(IF( ISNUMBER( E12 ), 0, 1 ),0)</f>
        <v>0</v>
      </c>
      <c r="Z12" s="270"/>
      <c r="AA12" s="270"/>
      <c r="AB12" s="270"/>
      <c r="AC12" s="273">
        <f>IFERROR(IF( ISNUMBER( I12 ), 0, 1 ),0)</f>
        <v>0</v>
      </c>
      <c r="AD12" s="270"/>
      <c r="AE12" s="273">
        <f>IFERROR(IF( ISNUMBER( K12 ), 0, 1 ),0)</f>
        <v>0</v>
      </c>
      <c r="AF12" s="270"/>
      <c r="AG12" s="270"/>
      <c r="AH12" s="270"/>
      <c r="AI12" s="1635"/>
      <c r="AK12" s="541" t="s">
        <v>1459</v>
      </c>
      <c r="AL12" s="543" t="s">
        <v>1461</v>
      </c>
      <c r="AM12" s="551" t="s">
        <v>1462</v>
      </c>
      <c r="AN12" s="543" t="s">
        <v>1463</v>
      </c>
      <c r="AO12" s="542"/>
      <c r="AP12" s="542"/>
      <c r="AQ12" s="542"/>
      <c r="AR12" s="856" t="s">
        <v>1464</v>
      </c>
      <c r="AS12" s="551" t="s">
        <v>1465</v>
      </c>
      <c r="AT12" s="543" t="s">
        <v>1466</v>
      </c>
      <c r="AU12" s="542"/>
      <c r="AV12" s="542"/>
      <c r="AW12" s="858"/>
    </row>
    <row r="13" spans="2:49" s="185" customFormat="1" ht="14.25" customHeight="1" thickBot="1">
      <c r="B13" s="187"/>
      <c r="C13" s="859"/>
      <c r="D13" s="859"/>
      <c r="E13" s="859"/>
      <c r="F13" s="188"/>
      <c r="G13" s="188"/>
      <c r="H13" s="188"/>
      <c r="I13" s="859"/>
      <c r="J13" s="859"/>
      <c r="K13" s="859"/>
      <c r="L13" s="188"/>
      <c r="M13" s="188"/>
      <c r="N13" s="188"/>
      <c r="R13" s="67"/>
      <c r="T13" s="1636"/>
      <c r="U13" s="1628"/>
      <c r="V13" s="1635"/>
      <c r="W13" s="270"/>
      <c r="X13" s="270"/>
      <c r="Y13" s="270"/>
      <c r="Z13" s="270"/>
      <c r="AA13" s="270"/>
      <c r="AB13" s="270"/>
      <c r="AC13" s="270"/>
      <c r="AD13" s="270"/>
      <c r="AE13" s="270"/>
      <c r="AF13" s="270"/>
      <c r="AG13" s="270"/>
      <c r="AH13" s="270"/>
      <c r="AI13" s="1635"/>
      <c r="AK13" s="187"/>
      <c r="AL13" s="188"/>
      <c r="AM13" s="188"/>
      <c r="AN13" s="188"/>
      <c r="AO13" s="189"/>
      <c r="AP13" s="189"/>
      <c r="AQ13" s="189"/>
      <c r="AR13" s="188"/>
      <c r="AS13" s="188"/>
      <c r="AT13" s="188"/>
      <c r="AU13" s="189"/>
      <c r="AV13" s="189"/>
      <c r="AW13" s="189"/>
    </row>
    <row r="14" spans="2:49" s="185" customFormat="1" ht="20.25" customHeight="1" thickBot="1">
      <c r="B14" s="532" t="s">
        <v>1467</v>
      </c>
      <c r="C14" s="859"/>
      <c r="D14" s="859"/>
      <c r="E14" s="859"/>
      <c r="F14" s="188"/>
      <c r="G14" s="188"/>
      <c r="H14" s="188"/>
      <c r="I14" s="859"/>
      <c r="J14" s="859"/>
      <c r="K14" s="859"/>
      <c r="L14" s="188"/>
      <c r="M14" s="188"/>
      <c r="N14" s="188"/>
      <c r="R14" s="67"/>
      <c r="T14" s="1636"/>
      <c r="U14" s="1628"/>
      <c r="V14" s="1635"/>
      <c r="W14" s="270"/>
      <c r="X14" s="270"/>
      <c r="Y14" s="270"/>
      <c r="Z14" s="270"/>
      <c r="AA14" s="270"/>
      <c r="AB14" s="270"/>
      <c r="AC14" s="270"/>
      <c r="AD14" s="270"/>
      <c r="AE14" s="270"/>
      <c r="AF14" s="270"/>
      <c r="AG14" s="270"/>
      <c r="AH14" s="270"/>
      <c r="AI14" s="1635"/>
      <c r="AK14" s="571" t="s">
        <v>1467</v>
      </c>
      <c r="AL14" s="188"/>
      <c r="AM14" s="188"/>
      <c r="AN14" s="188"/>
      <c r="AO14" s="189"/>
      <c r="AP14" s="189"/>
      <c r="AQ14" s="189"/>
      <c r="AR14" s="188"/>
      <c r="AS14" s="188"/>
      <c r="AT14" s="188"/>
      <c r="AU14" s="189"/>
      <c r="AV14" s="189"/>
      <c r="AW14" s="189"/>
    </row>
    <row r="15" spans="2:49" s="185" customFormat="1" ht="32.25" customHeight="1">
      <c r="B15" s="533" t="s">
        <v>1391</v>
      </c>
      <c r="C15" s="860"/>
      <c r="D15" s="861">
        <f>IF(OR(G15=0, D12=0),0,G15/D12)</f>
        <v>1.1274157076619475E-2</v>
      </c>
      <c r="E15" s="861">
        <f>IF(OR(H15=0, E12=0),0,H15/E12)</f>
        <v>2.5767708021425959E-2</v>
      </c>
      <c r="F15" s="862"/>
      <c r="G15" s="544">
        <f>H15</f>
        <v>34.078000000000003</v>
      </c>
      <c r="H15" s="863">
        <v>34.078000000000003</v>
      </c>
      <c r="I15" s="860"/>
      <c r="J15" s="861">
        <f>IF(OR(M15=0, J12=0),0,M15/J12)</f>
        <v>1.1274157076619475E-2</v>
      </c>
      <c r="K15" s="861">
        <f>IF(OR(N15=0, K12=0),0,N15/K12)</f>
        <v>2.5767708021425959E-2</v>
      </c>
      <c r="L15" s="862"/>
      <c r="M15" s="544">
        <f>N15</f>
        <v>34.078000000000003</v>
      </c>
      <c r="N15" s="864">
        <v>34.078000000000003</v>
      </c>
      <c r="P15" s="323" t="s">
        <v>1468</v>
      </c>
      <c r="R15" s="844"/>
      <c r="T15" s="1636"/>
      <c r="U15" s="271">
        <f t="shared" ref="U15:U20" si="0">IF( SUM( W15:AH15 ) = 0, 0, $W$5 )</f>
        <v>0</v>
      </c>
      <c r="V15" s="1635"/>
      <c r="W15" s="270"/>
      <c r="X15" s="270"/>
      <c r="Y15" s="270"/>
      <c r="Z15" s="270"/>
      <c r="AA15" s="270"/>
      <c r="AB15" s="273">
        <f t="shared" ref="AB15:AB20" si="1">IFERROR(IF( ISNUMBER( H15 ), 0, 1 ),0)</f>
        <v>0</v>
      </c>
      <c r="AC15" s="270"/>
      <c r="AD15" s="270"/>
      <c r="AE15" s="270"/>
      <c r="AF15" s="270"/>
      <c r="AG15" s="270"/>
      <c r="AH15" s="273">
        <f t="shared" ref="AH15:AH20" si="2">IFERROR(IF( ISNUMBER( N15 ), 0, 1 ),0)</f>
        <v>0</v>
      </c>
      <c r="AI15" s="1635"/>
      <c r="AK15" s="533" t="s">
        <v>1391</v>
      </c>
      <c r="AL15" s="1504"/>
      <c r="AM15" s="538" t="s">
        <v>1469</v>
      </c>
      <c r="AN15" s="538" t="s">
        <v>1470</v>
      </c>
      <c r="AO15" s="1504"/>
      <c r="AP15" s="1505" t="s">
        <v>1471</v>
      </c>
      <c r="AQ15" s="1506" t="s">
        <v>1472</v>
      </c>
      <c r="AR15" s="1504"/>
      <c r="AS15" s="538" t="s">
        <v>1473</v>
      </c>
      <c r="AT15" s="538" t="s">
        <v>1474</v>
      </c>
      <c r="AU15" s="1504"/>
      <c r="AV15" s="1505" t="s">
        <v>1475</v>
      </c>
      <c r="AW15" s="1507" t="s">
        <v>1476</v>
      </c>
    </row>
    <row r="16" spans="2:49" s="185" customFormat="1" ht="32.25" customHeight="1">
      <c r="B16" s="545" t="s">
        <v>1477</v>
      </c>
      <c r="C16" s="865"/>
      <c r="D16" s="547">
        <f>IF(OR(G16=0, D12=0),0,G16/D12)</f>
        <v>0</v>
      </c>
      <c r="E16" s="547">
        <f>IF(OR(H16=0, E12=0),0,H16/E12)</f>
        <v>0</v>
      </c>
      <c r="F16" s="866"/>
      <c r="G16" s="546">
        <f>H16</f>
        <v>0</v>
      </c>
      <c r="H16" s="867">
        <v>0</v>
      </c>
      <c r="I16" s="865"/>
      <c r="J16" s="547">
        <f>IF(OR(M16=0, J12=0),0,M16/J12)</f>
        <v>0</v>
      </c>
      <c r="K16" s="547">
        <f>IF(OR(N16=0, K12=0),0,N16/K12)</f>
        <v>0</v>
      </c>
      <c r="L16" s="866"/>
      <c r="M16" s="546">
        <f>N16</f>
        <v>0</v>
      </c>
      <c r="N16" s="868">
        <v>0</v>
      </c>
      <c r="P16" s="324" t="s">
        <v>1478</v>
      </c>
      <c r="R16" s="845"/>
      <c r="T16" s="1636"/>
      <c r="U16" s="271">
        <f t="shared" si="0"/>
        <v>0</v>
      </c>
      <c r="V16" s="1635"/>
      <c r="W16" s="270"/>
      <c r="X16" s="270"/>
      <c r="Y16" s="270"/>
      <c r="Z16" s="270"/>
      <c r="AA16" s="270"/>
      <c r="AB16" s="273">
        <f t="shared" si="1"/>
        <v>0</v>
      </c>
      <c r="AC16" s="270"/>
      <c r="AD16" s="270"/>
      <c r="AE16" s="270"/>
      <c r="AF16" s="270"/>
      <c r="AG16" s="270"/>
      <c r="AH16" s="273">
        <f t="shared" si="2"/>
        <v>0</v>
      </c>
      <c r="AI16" s="1635"/>
      <c r="AK16" s="545" t="s">
        <v>1477</v>
      </c>
      <c r="AL16" s="1496"/>
      <c r="AM16" s="1500" t="s">
        <v>1479</v>
      </c>
      <c r="AN16" s="1500" t="s">
        <v>1480</v>
      </c>
      <c r="AO16" s="1496"/>
      <c r="AP16" s="1501" t="s">
        <v>1481</v>
      </c>
      <c r="AQ16" s="1502" t="s">
        <v>1482</v>
      </c>
      <c r="AR16" s="1496"/>
      <c r="AS16" s="1500" t="s">
        <v>1483</v>
      </c>
      <c r="AT16" s="1500" t="s">
        <v>1484</v>
      </c>
      <c r="AU16" s="1496"/>
      <c r="AV16" s="1501" t="s">
        <v>1485</v>
      </c>
      <c r="AW16" s="1508" t="s">
        <v>1486</v>
      </c>
    </row>
    <row r="17" spans="2:49" s="185" customFormat="1" ht="32.25" customHeight="1">
      <c r="B17" s="545" t="s">
        <v>1487</v>
      </c>
      <c r="C17" s="865"/>
      <c r="D17" s="547">
        <f>IF(OR(G17=0, D12=0),0,G17/D12)</f>
        <v>3.381453121665815E-3</v>
      </c>
      <c r="E17" s="547">
        <f>IF(OR(H17=0, E12=0),0,H17/E12)</f>
        <v>7.728497672603871E-3</v>
      </c>
      <c r="F17" s="866"/>
      <c r="G17" s="546">
        <f>H17</f>
        <v>10.221</v>
      </c>
      <c r="H17" s="867">
        <v>10.221</v>
      </c>
      <c r="I17" s="865"/>
      <c r="J17" s="547">
        <f>IF(OR(M17=0, J12=0),0,M17/J12)</f>
        <v>3.381453121665815E-3</v>
      </c>
      <c r="K17" s="547">
        <f>IF(OR(N17=0, K12=0),0,N17/K12)</f>
        <v>7.728497672603871E-3</v>
      </c>
      <c r="L17" s="866"/>
      <c r="M17" s="546">
        <f>N17</f>
        <v>10.221</v>
      </c>
      <c r="N17" s="868">
        <v>10.221</v>
      </c>
      <c r="P17" s="324" t="s">
        <v>1488</v>
      </c>
      <c r="R17" s="845"/>
      <c r="T17" s="1636"/>
      <c r="U17" s="271">
        <f t="shared" si="0"/>
        <v>0</v>
      </c>
      <c r="V17" s="1635"/>
      <c r="W17" s="270"/>
      <c r="X17" s="270"/>
      <c r="Y17" s="270"/>
      <c r="Z17" s="270"/>
      <c r="AA17" s="270"/>
      <c r="AB17" s="273">
        <f t="shared" si="1"/>
        <v>0</v>
      </c>
      <c r="AC17" s="270"/>
      <c r="AD17" s="270"/>
      <c r="AE17" s="270"/>
      <c r="AF17" s="270"/>
      <c r="AG17" s="270"/>
      <c r="AH17" s="273">
        <f t="shared" si="2"/>
        <v>0</v>
      </c>
      <c r="AI17" s="1635"/>
      <c r="AK17" s="545" t="s">
        <v>1487</v>
      </c>
      <c r="AL17" s="1496"/>
      <c r="AM17" s="547" t="s">
        <v>1489</v>
      </c>
      <c r="AN17" s="547" t="s">
        <v>1490</v>
      </c>
      <c r="AO17" s="1496"/>
      <c r="AP17" s="1498" t="s">
        <v>1491</v>
      </c>
      <c r="AQ17" s="1499" t="s">
        <v>1492</v>
      </c>
      <c r="AR17" s="1496"/>
      <c r="AS17" s="547" t="s">
        <v>1493</v>
      </c>
      <c r="AT17" s="547" t="s">
        <v>1494</v>
      </c>
      <c r="AU17" s="1496"/>
      <c r="AV17" s="1498" t="s">
        <v>1495</v>
      </c>
      <c r="AW17" s="1509" t="s">
        <v>1496</v>
      </c>
    </row>
    <row r="18" spans="2:49" s="185" customFormat="1" ht="32.25" customHeight="1">
      <c r="B18" s="545" t="s">
        <v>1497</v>
      </c>
      <c r="C18" s="865"/>
      <c r="D18" s="547">
        <f>IF(OR(G18=0, D12=0),0,G18/D12)</f>
        <v>0</v>
      </c>
      <c r="E18" s="547">
        <f>IF(OR(H18=0, E12=0),0,H18/E12)</f>
        <v>0</v>
      </c>
      <c r="F18" s="866"/>
      <c r="G18" s="546">
        <f>H18</f>
        <v>0</v>
      </c>
      <c r="H18" s="867">
        <v>0</v>
      </c>
      <c r="I18" s="865"/>
      <c r="J18" s="547">
        <f>IF(OR(M18=0, J12=0),0,M18/J12)</f>
        <v>0</v>
      </c>
      <c r="K18" s="547">
        <f>IF(OR(N18=0, K12=0),0,N18/K12)</f>
        <v>0</v>
      </c>
      <c r="L18" s="866"/>
      <c r="M18" s="546">
        <f>N18</f>
        <v>0</v>
      </c>
      <c r="N18" s="868">
        <v>0</v>
      </c>
      <c r="P18" s="324" t="s">
        <v>1498</v>
      </c>
      <c r="R18" s="845"/>
      <c r="T18" s="1636"/>
      <c r="U18" s="271">
        <f t="shared" si="0"/>
        <v>0</v>
      </c>
      <c r="V18" s="1635"/>
      <c r="W18" s="270"/>
      <c r="X18" s="270"/>
      <c r="Y18" s="270"/>
      <c r="Z18" s="270"/>
      <c r="AA18" s="270"/>
      <c r="AB18" s="273">
        <f t="shared" si="1"/>
        <v>0</v>
      </c>
      <c r="AC18" s="270"/>
      <c r="AD18" s="270"/>
      <c r="AE18" s="270"/>
      <c r="AF18" s="270"/>
      <c r="AG18" s="270"/>
      <c r="AH18" s="273">
        <f t="shared" si="2"/>
        <v>0</v>
      </c>
      <c r="AI18" s="1635"/>
      <c r="AK18" s="545" t="s">
        <v>1497</v>
      </c>
      <c r="AL18" s="1496"/>
      <c r="AM18" s="547" t="s">
        <v>1499</v>
      </c>
      <c r="AN18" s="547" t="s">
        <v>1500</v>
      </c>
      <c r="AO18" s="1496"/>
      <c r="AP18" s="1498" t="s">
        <v>1501</v>
      </c>
      <c r="AQ18" s="1499" t="s">
        <v>1502</v>
      </c>
      <c r="AR18" s="1496"/>
      <c r="AS18" s="547" t="s">
        <v>1503</v>
      </c>
      <c r="AT18" s="547" t="s">
        <v>1504</v>
      </c>
      <c r="AU18" s="1496"/>
      <c r="AV18" s="1498" t="s">
        <v>1505</v>
      </c>
      <c r="AW18" s="1509" t="s">
        <v>1506</v>
      </c>
    </row>
    <row r="19" spans="2:49" s="185" customFormat="1" ht="32.25" customHeight="1">
      <c r="B19" s="545" t="s">
        <v>1507</v>
      </c>
      <c r="C19" s="865"/>
      <c r="D19" s="547">
        <f>IF(OR(G19=0, D12=0),0,G19/D12)</f>
        <v>-1.0843080526621375E-2</v>
      </c>
      <c r="E19" s="547">
        <f>IF(OR(H19=0, E12=0),0,H19/E12)</f>
        <v>-3.4073895961309879E-2</v>
      </c>
      <c r="F19" s="866"/>
      <c r="G19" s="867">
        <v>-32.774999999999999</v>
      </c>
      <c r="H19" s="867">
        <v>-45.063000000000002</v>
      </c>
      <c r="I19" s="865"/>
      <c r="J19" s="547">
        <f>IF(OR(M19=0, J12=0),0,M19/J12)</f>
        <v>-1.0843080526621375E-2</v>
      </c>
      <c r="K19" s="547">
        <f>IF(OR(N19=0, K12=0),0,N19/K12)</f>
        <v>-3.4073895961309879E-2</v>
      </c>
      <c r="L19" s="866"/>
      <c r="M19" s="867">
        <v>-32.774999999999999</v>
      </c>
      <c r="N19" s="868">
        <v>-45.063000000000002</v>
      </c>
      <c r="P19" s="324" t="s">
        <v>1508</v>
      </c>
      <c r="R19" s="845"/>
      <c r="T19" s="1636"/>
      <c r="U19" s="271">
        <f t="shared" si="0"/>
        <v>0</v>
      </c>
      <c r="V19" s="1635"/>
      <c r="W19" s="270"/>
      <c r="X19" s="270"/>
      <c r="Y19" s="270"/>
      <c r="Z19" s="270"/>
      <c r="AA19" s="273">
        <f>IFERROR(IF( ISNUMBER( G19 ), 0, 1 ),0)</f>
        <v>0</v>
      </c>
      <c r="AB19" s="273">
        <f t="shared" si="1"/>
        <v>0</v>
      </c>
      <c r="AC19" s="270"/>
      <c r="AD19" s="270"/>
      <c r="AE19" s="270"/>
      <c r="AF19" s="270"/>
      <c r="AG19" s="273">
        <f>IFERROR(IF( ISNUMBER( M19 ), 0, 1 ),0)</f>
        <v>0</v>
      </c>
      <c r="AH19" s="273">
        <f t="shared" si="2"/>
        <v>0</v>
      </c>
      <c r="AI19" s="1635"/>
      <c r="AK19" s="545" t="s">
        <v>1507</v>
      </c>
      <c r="AL19" s="1496"/>
      <c r="AM19" s="547" t="s">
        <v>1509</v>
      </c>
      <c r="AN19" s="547" t="s">
        <v>1510</v>
      </c>
      <c r="AO19" s="1496"/>
      <c r="AP19" s="1499" t="s">
        <v>1511</v>
      </c>
      <c r="AQ19" s="1499" t="s">
        <v>1512</v>
      </c>
      <c r="AR19" s="1496"/>
      <c r="AS19" s="547" t="s">
        <v>1513</v>
      </c>
      <c r="AT19" s="547" t="s">
        <v>1514</v>
      </c>
      <c r="AU19" s="1496"/>
      <c r="AV19" s="1499" t="s">
        <v>1515</v>
      </c>
      <c r="AW19" s="1509" t="s">
        <v>1516</v>
      </c>
    </row>
    <row r="20" spans="2:49" s="185" customFormat="1" ht="32.25" customHeight="1">
      <c r="B20" s="545" t="s">
        <v>1517</v>
      </c>
      <c r="C20" s="865"/>
      <c r="D20" s="547">
        <f>IF(OR(G20=0, D12=0),0,G20/D12)</f>
        <v>-1.2240853683752583E-4</v>
      </c>
      <c r="E20" s="547">
        <f>IF(OR(H20=0, E12=0),0,H20/E12)</f>
        <v>-3.8411865939563312E-4</v>
      </c>
      <c r="F20" s="866"/>
      <c r="G20" s="869">
        <v>-0.37</v>
      </c>
      <c r="H20" s="867">
        <v>-0.50800000000000001</v>
      </c>
      <c r="I20" s="865"/>
      <c r="J20" s="547">
        <f>IF(OR(M20=0, J12=0),0,M20/J12)</f>
        <v>-1.2240853683752583E-4</v>
      </c>
      <c r="K20" s="547">
        <f>IF(OR(N20=0, K12=0),0,N20/K12)</f>
        <v>-3.8411865939563312E-4</v>
      </c>
      <c r="L20" s="866"/>
      <c r="M20" s="869">
        <v>-0.37</v>
      </c>
      <c r="N20" s="868">
        <v>-0.50800000000000001</v>
      </c>
      <c r="P20" s="324" t="s">
        <v>1518</v>
      </c>
      <c r="R20" s="845"/>
      <c r="T20" s="1636"/>
      <c r="U20" s="271">
        <f t="shared" si="0"/>
        <v>0</v>
      </c>
      <c r="V20" s="1635"/>
      <c r="W20" s="270"/>
      <c r="X20" s="270"/>
      <c r="Y20" s="270"/>
      <c r="Z20" s="270"/>
      <c r="AA20" s="273">
        <f>IFERROR(IF( ISNUMBER( G20 ), 0, 1 ),0)</f>
        <v>0</v>
      </c>
      <c r="AB20" s="273">
        <f t="shared" si="1"/>
        <v>0</v>
      </c>
      <c r="AC20" s="270"/>
      <c r="AD20" s="270"/>
      <c r="AE20" s="270"/>
      <c r="AF20" s="270"/>
      <c r="AG20" s="273">
        <f>IFERROR(IF( ISNUMBER( M20 ), 0, 1 ),0)</f>
        <v>0</v>
      </c>
      <c r="AH20" s="273">
        <f t="shared" si="2"/>
        <v>0</v>
      </c>
      <c r="AI20" s="1635"/>
      <c r="AK20" s="545" t="s">
        <v>1517</v>
      </c>
      <c r="AL20" s="1496"/>
      <c r="AM20" s="547" t="s">
        <v>1519</v>
      </c>
      <c r="AN20" s="547" t="s">
        <v>1520</v>
      </c>
      <c r="AO20" s="1496"/>
      <c r="AP20" s="1503" t="s">
        <v>1521</v>
      </c>
      <c r="AQ20" s="1499" t="s">
        <v>1522</v>
      </c>
      <c r="AR20" s="1496"/>
      <c r="AS20" s="547" t="s">
        <v>1523</v>
      </c>
      <c r="AT20" s="547" t="s">
        <v>1524</v>
      </c>
      <c r="AU20" s="1496"/>
      <c r="AV20" s="1499" t="s">
        <v>1525</v>
      </c>
      <c r="AW20" s="1509" t="s">
        <v>1526</v>
      </c>
    </row>
    <row r="21" spans="2:49" s="185" customFormat="1" ht="32.25" customHeight="1" thickBot="1">
      <c r="B21" s="548" t="s">
        <v>1527</v>
      </c>
      <c r="C21" s="551">
        <f>SUM(C15:C20)+C11</f>
        <v>4.333E-2</v>
      </c>
      <c r="D21" s="551">
        <f>SUM(D15:D20)+D11</f>
        <v>2.2648315853725114E-2</v>
      </c>
      <c r="E21" s="551">
        <f>SUM(E15:E20)+E11</f>
        <v>4.2368191073324318E-2</v>
      </c>
      <c r="F21" s="549">
        <f t="shared" ref="F21:N21" si="3">SUM(F15:F20)+F11</f>
        <v>130.97207445000001</v>
      </c>
      <c r="G21" s="549">
        <f>SUM(G15:G20)+G11</f>
        <v>68.458271640000007</v>
      </c>
      <c r="H21" s="549">
        <f t="shared" si="3"/>
        <v>56.032271640000005</v>
      </c>
      <c r="I21" s="551">
        <f t="shared" si="3"/>
        <v>4.333E-2</v>
      </c>
      <c r="J21" s="551">
        <f>SUM(J15:J20)+J11</f>
        <v>2.2648315853725114E-2</v>
      </c>
      <c r="K21" s="551">
        <f t="shared" si="3"/>
        <v>4.2368191073324318E-2</v>
      </c>
      <c r="L21" s="549">
        <f t="shared" si="3"/>
        <v>130.97207445000001</v>
      </c>
      <c r="M21" s="549">
        <f t="shared" si="3"/>
        <v>68.458271640000007</v>
      </c>
      <c r="N21" s="550">
        <f t="shared" si="3"/>
        <v>56.032271640000005</v>
      </c>
      <c r="P21" s="325" t="s">
        <v>1528</v>
      </c>
      <c r="R21" s="846"/>
      <c r="T21" s="1636"/>
      <c r="U21" s="271"/>
      <c r="V21" s="1635"/>
      <c r="W21" s="270"/>
      <c r="X21" s="270"/>
      <c r="Y21" s="270"/>
      <c r="Z21" s="270"/>
      <c r="AA21" s="270"/>
      <c r="AB21" s="270"/>
      <c r="AC21" s="270"/>
      <c r="AD21" s="270"/>
      <c r="AE21" s="270"/>
      <c r="AF21" s="270"/>
      <c r="AG21" s="270"/>
      <c r="AH21" s="270"/>
      <c r="AI21" s="1635"/>
      <c r="AK21" s="548" t="s">
        <v>1527</v>
      </c>
      <c r="AL21" s="551" t="s">
        <v>1529</v>
      </c>
      <c r="AM21" s="551" t="s">
        <v>1530</v>
      </c>
      <c r="AN21" s="551" t="s">
        <v>1531</v>
      </c>
      <c r="AO21" s="1510" t="s">
        <v>1532</v>
      </c>
      <c r="AP21" s="1510" t="s">
        <v>1533</v>
      </c>
      <c r="AQ21" s="1510" t="s">
        <v>1534</v>
      </c>
      <c r="AR21" s="551" t="s">
        <v>1535</v>
      </c>
      <c r="AS21" s="551" t="s">
        <v>1536</v>
      </c>
      <c r="AT21" s="551" t="s">
        <v>1537</v>
      </c>
      <c r="AU21" s="1510" t="s">
        <v>1538</v>
      </c>
      <c r="AV21" s="1510" t="s">
        <v>1539</v>
      </c>
      <c r="AW21" s="1511" t="s">
        <v>1540</v>
      </c>
    </row>
    <row r="22" spans="2:49" s="185" customFormat="1" ht="14.25" customHeight="1" thickBot="1">
      <c r="B22" s="190"/>
      <c r="C22" s="870"/>
      <c r="D22" s="870"/>
      <c r="E22" s="870"/>
      <c r="F22" s="871"/>
      <c r="G22" s="871"/>
      <c r="H22" s="871"/>
      <c r="I22" s="870"/>
      <c r="J22" s="870"/>
      <c r="K22" s="870"/>
      <c r="L22" s="871"/>
      <c r="M22" s="871"/>
      <c r="N22" s="871"/>
      <c r="R22" s="67"/>
      <c r="T22" s="1636"/>
      <c r="U22" s="271"/>
      <c r="V22" s="300"/>
      <c r="W22" s="270"/>
      <c r="X22" s="270"/>
      <c r="Y22" s="270"/>
      <c r="Z22" s="270"/>
      <c r="AA22" s="270"/>
      <c r="AB22" s="270"/>
      <c r="AC22" s="270"/>
      <c r="AD22" s="270"/>
      <c r="AE22" s="270"/>
      <c r="AF22" s="270"/>
      <c r="AG22" s="270"/>
      <c r="AH22" s="270"/>
      <c r="AI22" s="300"/>
      <c r="AK22" s="190"/>
      <c r="AL22" s="191"/>
      <c r="AM22" s="191"/>
      <c r="AN22" s="191"/>
      <c r="AO22" s="192"/>
      <c r="AP22" s="192"/>
      <c r="AQ22" s="192"/>
      <c r="AR22" s="191"/>
      <c r="AS22" s="191"/>
      <c r="AT22" s="191"/>
      <c r="AU22" s="192"/>
      <c r="AV22" s="192"/>
      <c r="AW22" s="192"/>
    </row>
    <row r="23" spans="2:49" s="185" customFormat="1" ht="20.25" customHeight="1" thickBot="1">
      <c r="B23" s="532" t="s">
        <v>1541</v>
      </c>
      <c r="C23" s="859"/>
      <c r="D23" s="859"/>
      <c r="E23" s="859"/>
      <c r="F23" s="871"/>
      <c r="G23" s="871"/>
      <c r="H23" s="871"/>
      <c r="I23" s="859"/>
      <c r="J23" s="859"/>
      <c r="K23" s="859"/>
      <c r="L23" s="871"/>
      <c r="M23" s="871"/>
      <c r="N23" s="871"/>
      <c r="R23" s="67"/>
      <c r="T23" s="1636"/>
      <c r="U23" s="271"/>
      <c r="V23" s="300"/>
      <c r="W23" s="270"/>
      <c r="X23" s="270"/>
      <c r="Y23" s="270"/>
      <c r="Z23" s="270"/>
      <c r="AA23" s="270"/>
      <c r="AB23" s="270"/>
      <c r="AC23" s="270"/>
      <c r="AD23" s="270"/>
      <c r="AE23" s="270"/>
      <c r="AF23" s="270"/>
      <c r="AG23" s="270"/>
      <c r="AH23" s="270"/>
      <c r="AI23" s="300"/>
      <c r="AK23" s="571" t="s">
        <v>1541</v>
      </c>
      <c r="AL23" s="193"/>
      <c r="AM23" s="193"/>
      <c r="AN23" s="193"/>
      <c r="AO23" s="194"/>
      <c r="AP23" s="194"/>
      <c r="AQ23" s="194"/>
      <c r="AR23" s="193"/>
      <c r="AS23" s="193"/>
      <c r="AT23" s="193"/>
      <c r="AU23" s="194"/>
      <c r="AV23" s="194"/>
      <c r="AW23" s="194"/>
    </row>
    <row r="24" spans="2:49" s="185" customFormat="1" ht="32.25" customHeight="1">
      <c r="B24" s="533" t="s">
        <v>1542</v>
      </c>
      <c r="C24" s="860"/>
      <c r="D24" s="861">
        <f>IF(OR(G24=0, D12=0),0,G24/D12)</f>
        <v>2.1848269656081637E-3</v>
      </c>
      <c r="E24" s="861">
        <f>IF(OR(H24=0, E12=0),0,H24/E12)</f>
        <v>4.9935425721432305E-3</v>
      </c>
      <c r="F24" s="862"/>
      <c r="G24" s="534">
        <f t="shared" ref="G24:G29" si="4">H24</f>
        <v>6.6040000000000001</v>
      </c>
      <c r="H24" s="863">
        <v>6.6040000000000001</v>
      </c>
      <c r="I24" s="860"/>
      <c r="J24" s="861">
        <f>IF(OR(M24=0, J12=0),0,M24/J12)</f>
        <v>2.1848269656081637E-3</v>
      </c>
      <c r="K24" s="861">
        <f>IF(OR(N24=0, K12=0),0,N24/K12)</f>
        <v>4.9935425721432305E-3</v>
      </c>
      <c r="L24" s="862"/>
      <c r="M24" s="534">
        <f t="shared" ref="M24:M29" si="5">N24</f>
        <v>6.6040000000000001</v>
      </c>
      <c r="N24" s="864">
        <v>6.6040000000000001</v>
      </c>
      <c r="P24" s="323" t="s">
        <v>1543</v>
      </c>
      <c r="R24" s="844"/>
      <c r="T24" s="1636"/>
      <c r="U24" s="271">
        <f t="shared" ref="U24:U29" si="6">IF( SUM( W24:AH24 ) = 0, 0, $W$5 )</f>
        <v>0</v>
      </c>
      <c r="V24" s="300"/>
      <c r="W24" s="270"/>
      <c r="X24" s="270"/>
      <c r="Y24" s="270"/>
      <c r="Z24" s="270"/>
      <c r="AA24" s="270"/>
      <c r="AB24" s="273">
        <f t="shared" ref="AB24:AB29" si="7">IFERROR(IF( ISNUMBER( H24 ), 0, 1 ),0)</f>
        <v>0</v>
      </c>
      <c r="AC24" s="270"/>
      <c r="AD24" s="270"/>
      <c r="AE24" s="270"/>
      <c r="AF24" s="270"/>
      <c r="AG24" s="270"/>
      <c r="AH24" s="273">
        <f t="shared" ref="AH24:AH29" si="8">IFERROR(IF( ISNUMBER( N24 ), 0, 1 ),0)</f>
        <v>0</v>
      </c>
      <c r="AI24" s="300"/>
      <c r="AK24" s="533" t="s">
        <v>1542</v>
      </c>
      <c r="AL24" s="1504"/>
      <c r="AM24" s="538" t="s">
        <v>1544</v>
      </c>
      <c r="AN24" s="538" t="s">
        <v>1545</v>
      </c>
      <c r="AO24" s="1504"/>
      <c r="AP24" s="538" t="s">
        <v>1546</v>
      </c>
      <c r="AQ24" s="1506" t="s">
        <v>1547</v>
      </c>
      <c r="AR24" s="1504"/>
      <c r="AS24" s="538" t="s">
        <v>1548</v>
      </c>
      <c r="AT24" s="538" t="s">
        <v>1549</v>
      </c>
      <c r="AU24" s="1504"/>
      <c r="AV24" s="538" t="s">
        <v>1550</v>
      </c>
      <c r="AW24" s="1507" t="s">
        <v>1551</v>
      </c>
    </row>
    <row r="25" spans="2:49" s="185" customFormat="1" ht="32.25" customHeight="1">
      <c r="B25" s="545" t="s">
        <v>1552</v>
      </c>
      <c r="C25" s="865"/>
      <c r="D25" s="547">
        <f>IF(OR(G25=0, D12=0),0,G25/D12)</f>
        <v>2.47463744741809E-3</v>
      </c>
      <c r="E25" s="547">
        <f>IF(OR(H25=0, E12=0),0,H25/E12)</f>
        <v>5.6559204178727087E-3</v>
      </c>
      <c r="F25" s="866"/>
      <c r="G25" s="552">
        <f t="shared" si="4"/>
        <v>7.48</v>
      </c>
      <c r="H25" s="867">
        <v>7.48</v>
      </c>
      <c r="I25" s="865"/>
      <c r="J25" s="547">
        <f>IF(OR(M25=0, J12=0),0,M25/J12)</f>
        <v>2.47463744741809E-3</v>
      </c>
      <c r="K25" s="547">
        <f>IF(OR(N25=0, K12=0),0,N25/K12)</f>
        <v>5.6559204178727087E-3</v>
      </c>
      <c r="L25" s="866"/>
      <c r="M25" s="552">
        <f t="shared" si="5"/>
        <v>7.48</v>
      </c>
      <c r="N25" s="868">
        <v>7.48</v>
      </c>
      <c r="P25" s="324" t="s">
        <v>1553</v>
      </c>
      <c r="R25" s="845"/>
      <c r="T25" s="1636"/>
      <c r="U25" s="271">
        <f t="shared" si="6"/>
        <v>0</v>
      </c>
      <c r="V25" s="1635"/>
      <c r="W25" s="270"/>
      <c r="X25" s="270"/>
      <c r="Y25" s="270"/>
      <c r="Z25" s="270"/>
      <c r="AA25" s="270"/>
      <c r="AB25" s="273">
        <f t="shared" si="7"/>
        <v>0</v>
      </c>
      <c r="AC25" s="270"/>
      <c r="AD25" s="270"/>
      <c r="AE25" s="270"/>
      <c r="AF25" s="270"/>
      <c r="AG25" s="270"/>
      <c r="AH25" s="273">
        <f t="shared" si="8"/>
        <v>0</v>
      </c>
      <c r="AI25" s="1635"/>
      <c r="AK25" s="545" t="s">
        <v>1552</v>
      </c>
      <c r="AL25" s="1496"/>
      <c r="AM25" s="547" t="s">
        <v>1554</v>
      </c>
      <c r="AN25" s="547" t="s">
        <v>1555</v>
      </c>
      <c r="AO25" s="1496"/>
      <c r="AP25" s="547" t="s">
        <v>1556</v>
      </c>
      <c r="AQ25" s="1499" t="s">
        <v>1557</v>
      </c>
      <c r="AR25" s="1496"/>
      <c r="AS25" s="547" t="s">
        <v>1558</v>
      </c>
      <c r="AT25" s="547" t="s">
        <v>1559</v>
      </c>
      <c r="AU25" s="1496"/>
      <c r="AV25" s="547" t="s">
        <v>1560</v>
      </c>
      <c r="AW25" s="1509" t="s">
        <v>1561</v>
      </c>
    </row>
    <row r="26" spans="2:49" s="185" customFormat="1" ht="32.25" customHeight="1">
      <c r="B26" s="545" t="s">
        <v>1562</v>
      </c>
      <c r="C26" s="865"/>
      <c r="D26" s="547">
        <f>IF(OR(G26=0, D12=0),0,G26/D12)</f>
        <v>0</v>
      </c>
      <c r="E26" s="547">
        <f>IF(OR(H26=0, E12=0),0,H26/E12)</f>
        <v>0</v>
      </c>
      <c r="F26" s="866"/>
      <c r="G26" s="552">
        <f t="shared" si="4"/>
        <v>0</v>
      </c>
      <c r="H26" s="867">
        <v>0</v>
      </c>
      <c r="I26" s="865"/>
      <c r="J26" s="547">
        <f>IF(OR(M26=0, J12=0),0,M26/J12)</f>
        <v>0</v>
      </c>
      <c r="K26" s="547">
        <f>IF(OR(N26=0, K12=0),0,N26/K12)</f>
        <v>0</v>
      </c>
      <c r="L26" s="866"/>
      <c r="M26" s="552">
        <f t="shared" si="5"/>
        <v>0</v>
      </c>
      <c r="N26" s="868">
        <v>0</v>
      </c>
      <c r="P26" s="324" t="s">
        <v>1563</v>
      </c>
      <c r="R26" s="845"/>
      <c r="T26" s="1636"/>
      <c r="U26" s="271">
        <f t="shared" si="6"/>
        <v>0</v>
      </c>
      <c r="V26" s="1635"/>
      <c r="W26" s="270"/>
      <c r="X26" s="270"/>
      <c r="Y26" s="270"/>
      <c r="Z26" s="270"/>
      <c r="AA26" s="270"/>
      <c r="AB26" s="273">
        <f t="shared" si="7"/>
        <v>0</v>
      </c>
      <c r="AC26" s="270"/>
      <c r="AD26" s="270"/>
      <c r="AE26" s="270"/>
      <c r="AF26" s="270"/>
      <c r="AG26" s="270"/>
      <c r="AH26" s="273">
        <f t="shared" si="8"/>
        <v>0</v>
      </c>
      <c r="AI26" s="1635"/>
      <c r="AK26" s="545" t="s">
        <v>1562</v>
      </c>
      <c r="AL26" s="1496"/>
      <c r="AM26" s="1500" t="s">
        <v>1564</v>
      </c>
      <c r="AN26" s="1500" t="s">
        <v>1565</v>
      </c>
      <c r="AO26" s="1496"/>
      <c r="AP26" s="1501" t="s">
        <v>1566</v>
      </c>
      <c r="AQ26" s="1502" t="s">
        <v>1567</v>
      </c>
      <c r="AR26" s="1496"/>
      <c r="AS26" s="1500" t="s">
        <v>1568</v>
      </c>
      <c r="AT26" s="1500" t="s">
        <v>1569</v>
      </c>
      <c r="AU26" s="1496"/>
      <c r="AV26" s="1501" t="s">
        <v>1570</v>
      </c>
      <c r="AW26" s="1508" t="s">
        <v>1571</v>
      </c>
    </row>
    <row r="27" spans="2:49" s="185" customFormat="1" ht="32.25" customHeight="1" thickBot="1">
      <c r="B27" s="545" t="s">
        <v>1572</v>
      </c>
      <c r="C27" s="865"/>
      <c r="D27" s="547">
        <f>IF(OR(G27=0, D12=0),0,G27/D12)</f>
        <v>0</v>
      </c>
      <c r="E27" s="547">
        <f>IF(OR(H27=0, E12=0),0,H27/E12)</f>
        <v>0</v>
      </c>
      <c r="F27" s="866"/>
      <c r="G27" s="552">
        <f t="shared" si="4"/>
        <v>0</v>
      </c>
      <c r="H27" s="867">
        <v>0</v>
      </c>
      <c r="I27" s="865"/>
      <c r="J27" s="547">
        <f>IF(OR(M27=0, J12=0),0,M27/J12)</f>
        <v>0</v>
      </c>
      <c r="K27" s="547">
        <f>IF(OR(N27=0, K12=0),0,N27/K12)</f>
        <v>0</v>
      </c>
      <c r="L27" s="866"/>
      <c r="M27" s="552">
        <f t="shared" si="5"/>
        <v>0</v>
      </c>
      <c r="N27" s="868">
        <v>0</v>
      </c>
      <c r="P27" s="324" t="s">
        <v>1573</v>
      </c>
      <c r="R27" s="845"/>
      <c r="T27" s="1636"/>
      <c r="U27" s="271">
        <f t="shared" si="6"/>
        <v>0</v>
      </c>
      <c r="V27" s="1635"/>
      <c r="W27" s="270"/>
      <c r="X27" s="270"/>
      <c r="Y27" s="270"/>
      <c r="Z27" s="270"/>
      <c r="AA27" s="270"/>
      <c r="AB27" s="273">
        <f t="shared" si="7"/>
        <v>0</v>
      </c>
      <c r="AC27" s="270"/>
      <c r="AD27" s="270"/>
      <c r="AE27" s="270"/>
      <c r="AF27" s="270"/>
      <c r="AG27" s="270"/>
      <c r="AH27" s="273">
        <f t="shared" si="8"/>
        <v>0</v>
      </c>
      <c r="AI27" s="1635"/>
      <c r="AK27" s="545" t="s">
        <v>1572</v>
      </c>
      <c r="AL27" s="1496"/>
      <c r="AM27" s="1500" t="s">
        <v>1574</v>
      </c>
      <c r="AN27" s="1500" t="s">
        <v>1575</v>
      </c>
      <c r="AO27" s="1496"/>
      <c r="AP27" s="1501" t="s">
        <v>1576</v>
      </c>
      <c r="AQ27" s="1502" t="s">
        <v>1577</v>
      </c>
      <c r="AR27" s="1496"/>
      <c r="AS27" s="1500" t="s">
        <v>1578</v>
      </c>
      <c r="AT27" s="1500" t="s">
        <v>1579</v>
      </c>
      <c r="AU27" s="1496"/>
      <c r="AV27" s="1501" t="s">
        <v>1580</v>
      </c>
      <c r="AW27" s="1508" t="s">
        <v>1581</v>
      </c>
    </row>
    <row r="28" spans="2:49" s="185" customFormat="1" ht="32.25" customHeight="1">
      <c r="B28" s="545" t="s">
        <v>1582</v>
      </c>
      <c r="C28" s="865"/>
      <c r="D28" s="547">
        <f>IF(OR(G28=0, D12=0),0,G28/D12)</f>
        <v>-2.5460975662205372E-3</v>
      </c>
      <c r="E28" s="547">
        <f>IF(OR(H28=0, E12=0),0,H28/E12)</f>
        <v>-5.8192464620251821E-3</v>
      </c>
      <c r="F28" s="866"/>
      <c r="G28" s="552">
        <f t="shared" si="4"/>
        <v>-7.6959999999999997</v>
      </c>
      <c r="H28" s="1818">
        <v>-7.6959999999999997</v>
      </c>
      <c r="I28" s="865"/>
      <c r="J28" s="547">
        <f>IF(OR(M28=0, J12=0),0,M28/J12)</f>
        <v>-2.5460975662205372E-3</v>
      </c>
      <c r="K28" s="547">
        <f>IF(OR(N28=0, K12=0),0,N28/K12)</f>
        <v>-5.8192464620251821E-3</v>
      </c>
      <c r="L28" s="866"/>
      <c r="M28" s="552">
        <f t="shared" si="5"/>
        <v>-7.6959999999999997</v>
      </c>
      <c r="N28" s="1819">
        <f t="shared" ref="N28" si="9">H28</f>
        <v>-7.6959999999999997</v>
      </c>
      <c r="P28" s="324" t="s">
        <v>1583</v>
      </c>
      <c r="R28" s="845"/>
      <c r="T28" s="1636"/>
      <c r="U28" s="271">
        <f t="shared" si="6"/>
        <v>0</v>
      </c>
      <c r="V28" s="1635"/>
      <c r="W28" s="270"/>
      <c r="X28" s="270"/>
      <c r="Y28" s="270"/>
      <c r="Z28" s="270"/>
      <c r="AA28" s="270"/>
      <c r="AB28" s="273">
        <f t="shared" si="7"/>
        <v>0</v>
      </c>
      <c r="AC28" s="270"/>
      <c r="AD28" s="270"/>
      <c r="AE28" s="270"/>
      <c r="AF28" s="270"/>
      <c r="AG28" s="270"/>
      <c r="AH28" s="273">
        <f t="shared" si="8"/>
        <v>0</v>
      </c>
      <c r="AI28" s="1635"/>
      <c r="AK28" s="545" t="s">
        <v>1582</v>
      </c>
      <c r="AL28" s="1496"/>
      <c r="AM28" s="547" t="s">
        <v>1584</v>
      </c>
      <c r="AN28" s="547" t="s">
        <v>1585</v>
      </c>
      <c r="AO28" s="1496"/>
      <c r="AP28" s="547" t="s">
        <v>1586</v>
      </c>
      <c r="AQ28" s="1499" t="s">
        <v>1587</v>
      </c>
      <c r="AR28" s="1496"/>
      <c r="AS28" s="547" t="s">
        <v>1588</v>
      </c>
      <c r="AT28" s="547" t="s">
        <v>1589</v>
      </c>
      <c r="AU28" s="1496"/>
      <c r="AV28" s="547" t="s">
        <v>1590</v>
      </c>
      <c r="AW28" s="1509" t="s">
        <v>1591</v>
      </c>
    </row>
    <row r="29" spans="2:49" s="185" customFormat="1" ht="32.25" customHeight="1">
      <c r="B29" s="545" t="s">
        <v>1592</v>
      </c>
      <c r="C29" s="865"/>
      <c r="D29" s="547">
        <f>IF(OR(G29=0, D12=0),0,G29/D12)</f>
        <v>1.6707111108905552E-4</v>
      </c>
      <c r="E29" s="547">
        <f>IF(OR(H29=0, E12=0),0,H29/E12)</f>
        <v>3.8185024211573765E-4</v>
      </c>
      <c r="F29" s="866"/>
      <c r="G29" s="552">
        <f t="shared" si="4"/>
        <v>0.505</v>
      </c>
      <c r="H29" s="867">
        <v>0.505</v>
      </c>
      <c r="I29" s="865"/>
      <c r="J29" s="547">
        <f>IF(OR(M29=0, J12=0),0,M29/J12)</f>
        <v>1.6707111108905552E-4</v>
      </c>
      <c r="K29" s="547">
        <f>IF(OR(N29=0, K12=0),0,N29/K12)</f>
        <v>3.8185024211573765E-4</v>
      </c>
      <c r="L29" s="866"/>
      <c r="M29" s="552">
        <f t="shared" si="5"/>
        <v>0.505</v>
      </c>
      <c r="N29" s="868">
        <v>0.505</v>
      </c>
      <c r="P29" s="324" t="s">
        <v>1593</v>
      </c>
      <c r="R29" s="845"/>
      <c r="T29" s="1636"/>
      <c r="U29" s="271">
        <f t="shared" si="6"/>
        <v>0</v>
      </c>
      <c r="V29" s="300"/>
      <c r="W29" s="270"/>
      <c r="X29" s="270"/>
      <c r="Y29" s="270"/>
      <c r="Z29" s="270"/>
      <c r="AA29" s="270"/>
      <c r="AB29" s="273">
        <f t="shared" si="7"/>
        <v>0</v>
      </c>
      <c r="AC29" s="270"/>
      <c r="AD29" s="270"/>
      <c r="AE29" s="270"/>
      <c r="AF29" s="270"/>
      <c r="AG29" s="270"/>
      <c r="AH29" s="273">
        <f t="shared" si="8"/>
        <v>0</v>
      </c>
      <c r="AI29" s="300"/>
      <c r="AK29" s="545" t="s">
        <v>1592</v>
      </c>
      <c r="AL29" s="1496"/>
      <c r="AM29" s="547" t="s">
        <v>1594</v>
      </c>
      <c r="AN29" s="547" t="s">
        <v>1595</v>
      </c>
      <c r="AO29" s="1496"/>
      <c r="AP29" s="547" t="s">
        <v>1596</v>
      </c>
      <c r="AQ29" s="1499" t="s">
        <v>1597</v>
      </c>
      <c r="AR29" s="1496"/>
      <c r="AS29" s="547" t="s">
        <v>1598</v>
      </c>
      <c r="AT29" s="547" t="s">
        <v>1599</v>
      </c>
      <c r="AU29" s="1496"/>
      <c r="AV29" s="547" t="s">
        <v>1600</v>
      </c>
      <c r="AW29" s="1509" t="s">
        <v>1601</v>
      </c>
    </row>
    <row r="30" spans="2:49" s="185" customFormat="1" ht="32.25" customHeight="1" thickBot="1">
      <c r="B30" s="541" t="s">
        <v>1602</v>
      </c>
      <c r="C30" s="872"/>
      <c r="D30" s="551">
        <f>SUM(D24:D29)</f>
        <v>2.2804379578947724E-3</v>
      </c>
      <c r="E30" s="551">
        <f>SUM(E24:E29)</f>
        <v>5.2120667701064946E-3</v>
      </c>
      <c r="F30" s="553"/>
      <c r="G30" s="549">
        <f>SUM(G24:G29)</f>
        <v>6.8929999999999998</v>
      </c>
      <c r="H30" s="549">
        <f>SUM(H24:H29)</f>
        <v>6.8929999999999998</v>
      </c>
      <c r="I30" s="872"/>
      <c r="J30" s="551">
        <f>SUM(J24:J29)</f>
        <v>2.2804379578947724E-3</v>
      </c>
      <c r="K30" s="551">
        <f>SUM(K24:K29)</f>
        <v>5.2120667701064946E-3</v>
      </c>
      <c r="L30" s="553"/>
      <c r="M30" s="549">
        <f>SUM(M24:M29)</f>
        <v>6.8929999999999998</v>
      </c>
      <c r="N30" s="550">
        <f>SUM(N24:N29)</f>
        <v>6.8929999999999998</v>
      </c>
      <c r="P30" s="325" t="s">
        <v>1603</v>
      </c>
      <c r="R30" s="846"/>
      <c r="T30" s="1636"/>
      <c r="U30" s="1628"/>
      <c r="V30" s="300"/>
      <c r="W30" s="270"/>
      <c r="X30" s="270"/>
      <c r="Y30" s="270"/>
      <c r="Z30" s="270"/>
      <c r="AA30" s="270"/>
      <c r="AB30" s="270"/>
      <c r="AC30" s="270"/>
      <c r="AD30" s="270"/>
      <c r="AE30" s="270"/>
      <c r="AF30" s="270"/>
      <c r="AG30" s="270"/>
      <c r="AH30" s="270"/>
      <c r="AI30" s="300"/>
      <c r="AK30" s="541" t="s">
        <v>1602</v>
      </c>
      <c r="AL30" s="542"/>
      <c r="AM30" s="551" t="s">
        <v>1604</v>
      </c>
      <c r="AN30" s="551" t="s">
        <v>1605</v>
      </c>
      <c r="AO30" s="542"/>
      <c r="AP30" s="1510" t="s">
        <v>1606</v>
      </c>
      <c r="AQ30" s="1510" t="s">
        <v>1607</v>
      </c>
      <c r="AR30" s="542"/>
      <c r="AS30" s="551" t="s">
        <v>1608</v>
      </c>
      <c r="AT30" s="551" t="s">
        <v>1609</v>
      </c>
      <c r="AU30" s="542"/>
      <c r="AV30" s="1510" t="s">
        <v>1610</v>
      </c>
      <c r="AW30" s="1511" t="s">
        <v>1611</v>
      </c>
    </row>
    <row r="31" spans="2:49" s="185" customFormat="1" ht="14.25" customHeight="1" thickBot="1">
      <c r="B31" s="187"/>
      <c r="C31" s="859"/>
      <c r="D31" s="859"/>
      <c r="E31" s="859"/>
      <c r="F31" s="871"/>
      <c r="G31" s="871"/>
      <c r="H31" s="871"/>
      <c r="I31" s="859"/>
      <c r="J31" s="859"/>
      <c r="K31" s="859"/>
      <c r="L31" s="871"/>
      <c r="M31" s="871"/>
      <c r="N31" s="871"/>
      <c r="P31" s="195"/>
      <c r="R31" s="67"/>
      <c r="T31" s="1636"/>
      <c r="U31" s="271"/>
      <c r="V31" s="1635"/>
      <c r="W31" s="1629"/>
      <c r="X31" s="1630"/>
      <c r="Y31" s="1630"/>
      <c r="Z31" s="1630"/>
      <c r="AA31" s="1630"/>
      <c r="AB31" s="1630"/>
      <c r="AC31" s="1630"/>
      <c r="AD31" s="1630"/>
      <c r="AE31" s="1630"/>
      <c r="AF31" s="1630"/>
      <c r="AG31" s="1630"/>
      <c r="AH31" s="1630"/>
      <c r="AI31" s="1635"/>
      <c r="AK31" s="187"/>
      <c r="AL31" s="188"/>
      <c r="AM31" s="188"/>
      <c r="AN31" s="188"/>
      <c r="AO31" s="194"/>
      <c r="AP31" s="194"/>
      <c r="AQ31" s="194"/>
      <c r="AR31" s="188"/>
      <c r="AS31" s="188"/>
      <c r="AT31" s="188"/>
      <c r="AU31" s="194"/>
      <c r="AV31" s="194"/>
      <c r="AW31" s="194"/>
    </row>
    <row r="32" spans="2:49" s="185" customFormat="1" ht="32.25" customHeight="1" thickBot="1">
      <c r="B32" s="554" t="s">
        <v>1612</v>
      </c>
      <c r="C32" s="560">
        <f>C21+C30</f>
        <v>4.333E-2</v>
      </c>
      <c r="D32" s="560">
        <f t="shared" ref="D32:M32" si="10">D21+D30</f>
        <v>2.4928753811619887E-2</v>
      </c>
      <c r="E32" s="560">
        <f t="shared" si="10"/>
        <v>4.7580257843430812E-2</v>
      </c>
      <c r="F32" s="555">
        <f t="shared" si="10"/>
        <v>130.97207445000001</v>
      </c>
      <c r="G32" s="555">
        <f t="shared" si="10"/>
        <v>75.351271640000007</v>
      </c>
      <c r="H32" s="555">
        <f t="shared" si="10"/>
        <v>62.925271640000005</v>
      </c>
      <c r="I32" s="560">
        <f t="shared" si="10"/>
        <v>4.333E-2</v>
      </c>
      <c r="J32" s="560">
        <f t="shared" si="10"/>
        <v>2.4928753811619887E-2</v>
      </c>
      <c r="K32" s="560">
        <f t="shared" si="10"/>
        <v>4.7580257843430812E-2</v>
      </c>
      <c r="L32" s="555">
        <f>L21+L30</f>
        <v>130.97207445000001</v>
      </c>
      <c r="M32" s="555">
        <f t="shared" si="10"/>
        <v>75.351271640000007</v>
      </c>
      <c r="N32" s="555">
        <f>N21+N30</f>
        <v>62.925271640000005</v>
      </c>
      <c r="P32" s="488" t="s">
        <v>1613</v>
      </c>
      <c r="R32" s="1544"/>
      <c r="T32" s="1636"/>
      <c r="U32" s="271"/>
      <c r="V32" s="1635"/>
      <c r="W32" s="1629"/>
      <c r="X32" s="1630"/>
      <c r="Y32" s="1630"/>
      <c r="Z32" s="1630"/>
      <c r="AA32" s="1630"/>
      <c r="AB32" s="1630"/>
      <c r="AC32" s="1630"/>
      <c r="AD32" s="1630"/>
      <c r="AE32" s="1630"/>
      <c r="AF32" s="1630"/>
      <c r="AG32" s="1630"/>
      <c r="AH32" s="1630"/>
      <c r="AI32" s="1635"/>
      <c r="AK32" s="554" t="s">
        <v>1612</v>
      </c>
      <c r="AL32" s="556" t="s">
        <v>1614</v>
      </c>
      <c r="AM32" s="557" t="s">
        <v>1615</v>
      </c>
      <c r="AN32" s="557" t="s">
        <v>1616</v>
      </c>
      <c r="AO32" s="556" t="s">
        <v>1617</v>
      </c>
      <c r="AP32" s="556" t="s">
        <v>1618</v>
      </c>
      <c r="AQ32" s="556" t="s">
        <v>1619</v>
      </c>
      <c r="AR32" s="556" t="s">
        <v>1620</v>
      </c>
      <c r="AS32" s="557" t="s">
        <v>1621</v>
      </c>
      <c r="AT32" s="557" t="s">
        <v>1622</v>
      </c>
      <c r="AU32" s="556" t="s">
        <v>1623</v>
      </c>
      <c r="AV32" s="556" t="s">
        <v>1624</v>
      </c>
      <c r="AW32" s="558" t="s">
        <v>1625</v>
      </c>
    </row>
    <row r="33" spans="2:49" s="185" customFormat="1" ht="14.25" customHeight="1" thickBot="1">
      <c r="B33" s="187"/>
      <c r="C33" s="196"/>
      <c r="D33" s="196"/>
      <c r="E33" s="196"/>
      <c r="F33" s="873"/>
      <c r="G33" s="873"/>
      <c r="H33" s="873"/>
      <c r="I33" s="196"/>
      <c r="J33" s="196"/>
      <c r="K33" s="196"/>
      <c r="L33" s="873"/>
      <c r="M33" s="873"/>
      <c r="N33" s="873"/>
      <c r="P33" s="7"/>
      <c r="R33" s="67"/>
      <c r="T33" s="1636"/>
      <c r="U33" s="271"/>
      <c r="V33" s="1635"/>
      <c r="W33" s="1629"/>
      <c r="X33" s="1630"/>
      <c r="Y33" s="1630"/>
      <c r="Z33" s="1630"/>
      <c r="AA33" s="1630"/>
      <c r="AB33" s="1630"/>
      <c r="AC33" s="1630"/>
      <c r="AD33" s="1630"/>
      <c r="AE33" s="1630"/>
      <c r="AF33" s="1630"/>
      <c r="AG33" s="1630"/>
      <c r="AH33" s="1630"/>
      <c r="AI33" s="1635"/>
      <c r="AK33" s="187"/>
      <c r="AL33" s="196"/>
      <c r="AM33" s="196"/>
      <c r="AN33" s="196"/>
      <c r="AO33" s="197"/>
      <c r="AP33" s="197"/>
      <c r="AQ33" s="197"/>
      <c r="AR33" s="196"/>
      <c r="AS33" s="196"/>
      <c r="AT33" s="196"/>
      <c r="AU33" s="197"/>
      <c r="AV33" s="197"/>
      <c r="AW33" s="197"/>
    </row>
    <row r="34" spans="2:49" s="185" customFormat="1" ht="32.25" customHeight="1" thickBot="1">
      <c r="B34" s="554" t="s">
        <v>1626</v>
      </c>
      <c r="C34" s="874">
        <v>1.6000000000000001E-3</v>
      </c>
      <c r="D34" s="874">
        <v>1.6000000000000001E-3</v>
      </c>
      <c r="E34" s="874">
        <v>1.6000000000000001E-3</v>
      </c>
      <c r="F34" s="875">
        <v>4.8979999999999997</v>
      </c>
      <c r="G34" s="876">
        <v>4.8979999999999997</v>
      </c>
      <c r="H34" s="876">
        <v>4.8979999999999997</v>
      </c>
      <c r="I34" s="874">
        <v>1.6000000000000001E-3</v>
      </c>
      <c r="J34" s="874">
        <v>1.6000000000000001E-3</v>
      </c>
      <c r="K34" s="874">
        <v>1.6000000000000001E-3</v>
      </c>
      <c r="L34" s="875">
        <v>4.8979999999999997</v>
      </c>
      <c r="M34" s="876">
        <v>4.8979999999999997</v>
      </c>
      <c r="N34" s="877">
        <v>4.8979999999999997</v>
      </c>
      <c r="P34" s="488" t="s">
        <v>1627</v>
      </c>
      <c r="R34" s="1544"/>
      <c r="T34" s="1636"/>
      <c r="U34" s="271">
        <f>IF( SUM( W34:AH34 ) = 0, 0, $W$5 )</f>
        <v>0</v>
      </c>
      <c r="V34" s="1635"/>
      <c r="W34" s="273">
        <f t="shared" ref="W34:AH34" si="11">IFERROR(IF( ISNUMBER( C34 ), 0, 1 ),0)</f>
        <v>0</v>
      </c>
      <c r="X34" s="273">
        <f t="shared" si="11"/>
        <v>0</v>
      </c>
      <c r="Y34" s="273">
        <f t="shared" si="11"/>
        <v>0</v>
      </c>
      <c r="Z34" s="273">
        <f t="shared" si="11"/>
        <v>0</v>
      </c>
      <c r="AA34" s="273">
        <f t="shared" si="11"/>
        <v>0</v>
      </c>
      <c r="AB34" s="273">
        <f t="shared" si="11"/>
        <v>0</v>
      </c>
      <c r="AC34" s="273">
        <f t="shared" si="11"/>
        <v>0</v>
      </c>
      <c r="AD34" s="273">
        <f t="shared" si="11"/>
        <v>0</v>
      </c>
      <c r="AE34" s="273">
        <f t="shared" si="11"/>
        <v>0</v>
      </c>
      <c r="AF34" s="273">
        <f t="shared" si="11"/>
        <v>0</v>
      </c>
      <c r="AG34" s="273">
        <f t="shared" si="11"/>
        <v>0</v>
      </c>
      <c r="AH34" s="273">
        <f t="shared" si="11"/>
        <v>0</v>
      </c>
      <c r="AI34" s="1635"/>
      <c r="AK34" s="554" t="s">
        <v>1626</v>
      </c>
      <c r="AL34" s="556" t="s">
        <v>1628</v>
      </c>
      <c r="AM34" s="557" t="s">
        <v>1629</v>
      </c>
      <c r="AN34" s="557" t="s">
        <v>1630</v>
      </c>
      <c r="AO34" s="556" t="s">
        <v>1631</v>
      </c>
      <c r="AP34" s="556" t="s">
        <v>1632</v>
      </c>
      <c r="AQ34" s="556" t="s">
        <v>1633</v>
      </c>
      <c r="AR34" s="556" t="s">
        <v>1634</v>
      </c>
      <c r="AS34" s="557" t="s">
        <v>1635</v>
      </c>
      <c r="AT34" s="557" t="s">
        <v>1636</v>
      </c>
      <c r="AU34" s="556" t="s">
        <v>1637</v>
      </c>
      <c r="AV34" s="556" t="s">
        <v>1638</v>
      </c>
      <c r="AW34" s="558" t="s">
        <v>1639</v>
      </c>
    </row>
    <row r="35" spans="2:49" s="185" customFormat="1" ht="14.25" customHeight="1" thickBot="1">
      <c r="C35" s="878"/>
      <c r="D35" s="878"/>
      <c r="E35" s="878"/>
      <c r="F35" s="879"/>
      <c r="G35" s="879"/>
      <c r="H35" s="879"/>
      <c r="I35" s="878"/>
      <c r="J35" s="878"/>
      <c r="K35" s="878"/>
      <c r="L35" s="879"/>
      <c r="M35" s="879"/>
      <c r="N35" s="879"/>
      <c r="R35" s="67"/>
      <c r="T35" s="1636"/>
      <c r="U35" s="271"/>
      <c r="V35" s="1635"/>
      <c r="W35" s="1629"/>
      <c r="X35" s="1630"/>
      <c r="Y35" s="1630"/>
      <c r="Z35" s="1630"/>
      <c r="AA35" s="1630"/>
      <c r="AB35" s="1630"/>
      <c r="AC35" s="1630"/>
      <c r="AD35" s="1630"/>
      <c r="AE35" s="1630"/>
      <c r="AF35" s="1630"/>
      <c r="AG35" s="1630"/>
      <c r="AH35" s="1630"/>
      <c r="AI35" s="1635"/>
    </row>
    <row r="36" spans="2:49" s="185" customFormat="1" ht="32.25" customHeight="1" thickBot="1">
      <c r="B36" s="554" t="s">
        <v>1640</v>
      </c>
      <c r="C36" s="560">
        <f>C32+C34</f>
        <v>4.4929999999999998E-2</v>
      </c>
      <c r="D36" s="560">
        <f>D32+D34</f>
        <v>2.6528753811619888E-2</v>
      </c>
      <c r="E36" s="560">
        <f t="shared" ref="E36:M36" si="12">E32+E34</f>
        <v>4.9180257843430809E-2</v>
      </c>
      <c r="F36" s="555">
        <f t="shared" si="12"/>
        <v>135.87007445</v>
      </c>
      <c r="G36" s="555">
        <f t="shared" si="12"/>
        <v>80.249271640000003</v>
      </c>
      <c r="H36" s="555">
        <f t="shared" si="12"/>
        <v>67.823271640000002</v>
      </c>
      <c r="I36" s="560">
        <f t="shared" si="12"/>
        <v>4.4929999999999998E-2</v>
      </c>
      <c r="J36" s="560">
        <f t="shared" si="12"/>
        <v>2.6528753811619888E-2</v>
      </c>
      <c r="K36" s="560">
        <f t="shared" si="12"/>
        <v>4.9180257843430809E-2</v>
      </c>
      <c r="L36" s="555">
        <f t="shared" si="12"/>
        <v>135.87007445</v>
      </c>
      <c r="M36" s="555">
        <f t="shared" si="12"/>
        <v>80.249271640000003</v>
      </c>
      <c r="N36" s="559">
        <f>N32+N34</f>
        <v>67.823271640000002</v>
      </c>
      <c r="P36" s="488" t="s">
        <v>1641</v>
      </c>
      <c r="R36" s="1544"/>
      <c r="T36" s="1636"/>
      <c r="U36" s="271"/>
      <c r="V36" s="1635"/>
      <c r="W36" s="270"/>
      <c r="X36" s="270"/>
      <c r="Y36" s="270"/>
      <c r="Z36" s="270"/>
      <c r="AA36" s="270"/>
      <c r="AB36" s="270"/>
      <c r="AC36" s="270"/>
      <c r="AD36" s="270"/>
      <c r="AE36" s="270"/>
      <c r="AF36" s="270"/>
      <c r="AG36" s="270"/>
      <c r="AH36" s="270"/>
      <c r="AI36" s="1635"/>
      <c r="AK36" s="554" t="s">
        <v>1640</v>
      </c>
      <c r="AL36" s="560" t="s">
        <v>1642</v>
      </c>
      <c r="AM36" s="560" t="s">
        <v>1643</v>
      </c>
      <c r="AN36" s="560" t="s">
        <v>1644</v>
      </c>
      <c r="AO36" s="561" t="s">
        <v>1645</v>
      </c>
      <c r="AP36" s="561" t="s">
        <v>1646</v>
      </c>
      <c r="AQ36" s="561" t="s">
        <v>1647</v>
      </c>
      <c r="AR36" s="560" t="s">
        <v>1648</v>
      </c>
      <c r="AS36" s="560" t="s">
        <v>1649</v>
      </c>
      <c r="AT36" s="560" t="s">
        <v>1650</v>
      </c>
      <c r="AU36" s="561" t="s">
        <v>1651</v>
      </c>
      <c r="AV36" s="561" t="s">
        <v>1652</v>
      </c>
      <c r="AW36" s="562" t="s">
        <v>1653</v>
      </c>
    </row>
    <row r="37" spans="2:49" s="185" customFormat="1" ht="14.25" customHeight="1" thickBot="1">
      <c r="B37" s="187"/>
      <c r="C37" s="859"/>
      <c r="D37" s="859"/>
      <c r="E37" s="859"/>
      <c r="F37" s="871"/>
      <c r="G37" s="871"/>
      <c r="H37" s="871"/>
      <c r="I37" s="859"/>
      <c r="J37" s="859"/>
      <c r="K37" s="859"/>
      <c r="L37" s="871"/>
      <c r="M37" s="871"/>
      <c r="N37" s="871"/>
      <c r="P37" s="195"/>
      <c r="R37" s="67"/>
      <c r="T37" s="1636"/>
      <c r="U37" s="271"/>
      <c r="V37" s="1635"/>
      <c r="W37" s="270"/>
      <c r="X37" s="270"/>
      <c r="Y37" s="270"/>
      <c r="Z37" s="270"/>
      <c r="AA37" s="270"/>
      <c r="AB37" s="270"/>
      <c r="AC37" s="270"/>
      <c r="AD37" s="270"/>
      <c r="AE37" s="270"/>
      <c r="AF37" s="270"/>
      <c r="AG37" s="270"/>
      <c r="AH37" s="270"/>
      <c r="AI37" s="1635"/>
      <c r="AK37" s="187"/>
      <c r="AL37" s="188"/>
      <c r="AM37" s="188"/>
      <c r="AN37" s="188"/>
      <c r="AO37" s="194"/>
      <c r="AP37" s="194"/>
      <c r="AQ37" s="194"/>
      <c r="AR37" s="188"/>
      <c r="AS37" s="188"/>
      <c r="AT37" s="188"/>
      <c r="AU37" s="194"/>
      <c r="AV37" s="194"/>
      <c r="AW37" s="194"/>
    </row>
    <row r="38" spans="2:49" s="185" customFormat="1" ht="32.25" customHeight="1" thickBot="1">
      <c r="B38" s="554" t="s">
        <v>1654</v>
      </c>
      <c r="C38" s="874">
        <v>1.01E-2</v>
      </c>
      <c r="D38" s="560">
        <f>C38</f>
        <v>1.01E-2</v>
      </c>
      <c r="E38" s="560">
        <f>D38</f>
        <v>1.01E-2</v>
      </c>
      <c r="F38" s="563">
        <f>IF(OR(C38=0,C12=0),0,C38*C12)</f>
        <v>30.528916499999998</v>
      </c>
      <c r="G38" s="563">
        <f>IF(OR(D38=0,D12=0),0,D38*D12)</f>
        <v>30.528916499999998</v>
      </c>
      <c r="H38" s="563">
        <f>IF(OR(E38=0,E12=0),0,E38*E12)</f>
        <v>13.3573308</v>
      </c>
      <c r="I38" s="874">
        <v>1.01E-2</v>
      </c>
      <c r="J38" s="560">
        <f>I38</f>
        <v>1.01E-2</v>
      </c>
      <c r="K38" s="560">
        <f>J38</f>
        <v>1.01E-2</v>
      </c>
      <c r="L38" s="563">
        <f>IF(OR(I38=0,I12=0),0,I38*I12)</f>
        <v>30.528916499999998</v>
      </c>
      <c r="M38" s="563">
        <f>IF(OR(J38=0,J12=0),0,J38*J12)</f>
        <v>30.528916499999998</v>
      </c>
      <c r="N38" s="564">
        <f>IF(OR(K38=0,K12=0),0,K38*K12)</f>
        <v>13.3573308</v>
      </c>
      <c r="P38" s="488" t="s">
        <v>1655</v>
      </c>
      <c r="R38" s="1544"/>
      <c r="T38" s="1636"/>
      <c r="U38" s="271">
        <f>IF( SUM( W38:AH38 ) = 0, 0, $W$5 )</f>
        <v>0</v>
      </c>
      <c r="V38" s="1635"/>
      <c r="W38" s="273">
        <f>IFERROR(IF( ISNUMBER( C38 ), 0, 1 ),0)</f>
        <v>0</v>
      </c>
      <c r="X38" s="270"/>
      <c r="Y38" s="270"/>
      <c r="Z38" s="270"/>
      <c r="AA38" s="270"/>
      <c r="AB38" s="270"/>
      <c r="AC38" s="273">
        <f>IFERROR(IF( ISNUMBER( I38 ), 0, 1 ),0)</f>
        <v>0</v>
      </c>
      <c r="AD38" s="270"/>
      <c r="AE38" s="270"/>
      <c r="AF38" s="270"/>
      <c r="AG38" s="270"/>
      <c r="AH38" s="270"/>
      <c r="AI38" s="1635"/>
      <c r="AK38" s="554" t="s">
        <v>1654</v>
      </c>
      <c r="AL38" s="565" t="s">
        <v>1656</v>
      </c>
      <c r="AM38" s="560" t="s">
        <v>1657</v>
      </c>
      <c r="AN38" s="560" t="s">
        <v>1658</v>
      </c>
      <c r="AO38" s="561" t="s">
        <v>1659</v>
      </c>
      <c r="AP38" s="561" t="s">
        <v>1660</v>
      </c>
      <c r="AQ38" s="561" t="s">
        <v>1661</v>
      </c>
      <c r="AR38" s="565" t="s">
        <v>1662</v>
      </c>
      <c r="AS38" s="560" t="s">
        <v>1663</v>
      </c>
      <c r="AT38" s="560" t="s">
        <v>1664</v>
      </c>
      <c r="AU38" s="561" t="s">
        <v>1665</v>
      </c>
      <c r="AV38" s="561" t="s">
        <v>1666</v>
      </c>
      <c r="AW38" s="562" t="s">
        <v>1667</v>
      </c>
    </row>
    <row r="39" spans="2:49" s="185" customFormat="1" ht="14.25" customHeight="1" thickBot="1">
      <c r="B39" s="566"/>
      <c r="C39" s="196"/>
      <c r="D39" s="196"/>
      <c r="E39" s="196"/>
      <c r="F39" s="873"/>
      <c r="G39" s="873"/>
      <c r="H39" s="873"/>
      <c r="I39" s="196"/>
      <c r="J39" s="196"/>
      <c r="K39" s="196"/>
      <c r="L39" s="873"/>
      <c r="M39" s="873"/>
      <c r="N39" s="873"/>
      <c r="P39" s="7"/>
      <c r="R39" s="67"/>
      <c r="T39" s="1636"/>
      <c r="U39" s="271"/>
      <c r="V39" s="1635"/>
      <c r="W39" s="270"/>
      <c r="X39" s="270"/>
      <c r="Y39" s="270"/>
      <c r="Z39" s="270"/>
      <c r="AA39" s="270"/>
      <c r="AB39" s="270"/>
      <c r="AC39" s="270"/>
      <c r="AD39" s="270"/>
      <c r="AE39" s="270"/>
      <c r="AF39" s="270"/>
      <c r="AG39" s="270"/>
      <c r="AH39" s="270"/>
      <c r="AI39" s="1635"/>
      <c r="AK39" s="566"/>
      <c r="AL39" s="196"/>
      <c r="AM39" s="196"/>
      <c r="AN39" s="196"/>
      <c r="AO39" s="197"/>
      <c r="AP39" s="197"/>
      <c r="AQ39" s="197"/>
      <c r="AR39" s="196"/>
      <c r="AS39" s="196"/>
      <c r="AT39" s="196"/>
      <c r="AU39" s="197"/>
      <c r="AV39" s="197"/>
      <c r="AW39" s="197"/>
    </row>
    <row r="40" spans="2:49" s="185" customFormat="1" ht="32.25" customHeight="1" thickBot="1">
      <c r="B40" s="554" t="s">
        <v>1668</v>
      </c>
      <c r="C40" s="880"/>
      <c r="D40" s="560">
        <f>IF(OR(G40=0, D12=0),0,G40/D12)</f>
        <v>0</v>
      </c>
      <c r="E40" s="560">
        <f>IF(OR(H40=0, E12=0),0,H40/E12)</f>
        <v>0</v>
      </c>
      <c r="F40" s="881"/>
      <c r="G40" s="563">
        <f>H40</f>
        <v>0</v>
      </c>
      <c r="H40" s="876">
        <v>0</v>
      </c>
      <c r="I40" s="880"/>
      <c r="J40" s="560">
        <f>IF(OR(M40=0, J12=0),0,M40/J12)</f>
        <v>0</v>
      </c>
      <c r="K40" s="560">
        <f>IF(OR(N40=0, K12=0),0,N40/K12)</f>
        <v>0</v>
      </c>
      <c r="L40" s="881"/>
      <c r="M40" s="563">
        <f>N40</f>
        <v>0</v>
      </c>
      <c r="N40" s="877">
        <v>0</v>
      </c>
      <c r="P40" s="488" t="s">
        <v>1669</v>
      </c>
      <c r="R40" s="1544"/>
      <c r="T40" s="1636"/>
      <c r="U40" s="271">
        <f>IF( SUM( W40:AH40 ) = 0, 0, $W$5 )</f>
        <v>0</v>
      </c>
      <c r="V40" s="492"/>
      <c r="W40" s="270"/>
      <c r="X40" s="270"/>
      <c r="Y40" s="270"/>
      <c r="Z40" s="270"/>
      <c r="AA40" s="270"/>
      <c r="AB40" s="273">
        <f>IFERROR(IF( ISNUMBER( H40 ), 0, 1 ),0)</f>
        <v>0</v>
      </c>
      <c r="AC40" s="270"/>
      <c r="AD40" s="270"/>
      <c r="AE40" s="270"/>
      <c r="AF40" s="270"/>
      <c r="AG40" s="270"/>
      <c r="AH40" s="273">
        <f>IFERROR(IF( ISNUMBER( N40 ), 0, 1 ),0)</f>
        <v>0</v>
      </c>
      <c r="AI40" s="492"/>
      <c r="AK40" s="554" t="s">
        <v>1668</v>
      </c>
      <c r="AL40" s="1513"/>
      <c r="AM40" s="556" t="s">
        <v>1670</v>
      </c>
      <c r="AN40" s="556" t="s">
        <v>1671</v>
      </c>
      <c r="AO40" s="1513"/>
      <c r="AP40" s="567" t="s">
        <v>1672</v>
      </c>
      <c r="AQ40" s="568" t="s">
        <v>1673</v>
      </c>
      <c r="AR40" s="1513"/>
      <c r="AS40" s="556" t="s">
        <v>1674</v>
      </c>
      <c r="AT40" s="556" t="s">
        <v>1675</v>
      </c>
      <c r="AU40" s="1513"/>
      <c r="AV40" s="567" t="s">
        <v>1676</v>
      </c>
      <c r="AW40" s="569" t="s">
        <v>1677</v>
      </c>
    </row>
    <row r="41" spans="2:49" s="185" customFormat="1" ht="14.25" customHeight="1" thickBot="1">
      <c r="B41" s="187"/>
      <c r="C41" s="859"/>
      <c r="D41" s="859"/>
      <c r="E41" s="859"/>
      <c r="F41" s="871"/>
      <c r="G41" s="871"/>
      <c r="H41" s="871"/>
      <c r="I41" s="859"/>
      <c r="J41" s="859"/>
      <c r="K41" s="859"/>
      <c r="L41" s="871" t="s">
        <v>1678</v>
      </c>
      <c r="M41" s="871"/>
      <c r="N41" s="871"/>
      <c r="P41" s="195"/>
      <c r="R41" s="67"/>
      <c r="T41" s="1636"/>
      <c r="U41" s="271"/>
      <c r="V41" s="1635"/>
      <c r="W41" s="270"/>
      <c r="X41" s="270"/>
      <c r="Y41" s="270"/>
      <c r="Z41" s="270"/>
      <c r="AA41" s="270"/>
      <c r="AB41" s="270"/>
      <c r="AC41" s="270"/>
      <c r="AD41" s="270"/>
      <c r="AE41" s="270"/>
      <c r="AF41" s="270"/>
      <c r="AG41" s="270"/>
      <c r="AH41" s="270"/>
      <c r="AI41" s="1635"/>
      <c r="AK41" s="187"/>
      <c r="AL41" s="188"/>
      <c r="AM41" s="188"/>
      <c r="AN41" s="188"/>
      <c r="AO41" s="194"/>
      <c r="AP41" s="194"/>
      <c r="AQ41" s="194"/>
      <c r="AR41" s="188"/>
      <c r="AS41" s="188"/>
      <c r="AT41" s="188"/>
      <c r="AU41" s="194"/>
      <c r="AV41" s="194"/>
      <c r="AW41" s="194"/>
    </row>
    <row r="42" spans="2:49" s="185" customFormat="1" ht="32.25" customHeight="1" thickBot="1">
      <c r="B42" s="570" t="s">
        <v>1679</v>
      </c>
      <c r="C42" s="882">
        <f>C36+C38+C40</f>
        <v>5.5029999999999996E-2</v>
      </c>
      <c r="D42" s="560">
        <f t="shared" ref="D42:N42" si="13">D36+D38+D40</f>
        <v>3.6628753811619889E-2</v>
      </c>
      <c r="E42" s="560">
        <f t="shared" si="13"/>
        <v>5.9280257843430807E-2</v>
      </c>
      <c r="F42" s="555">
        <f t="shared" si="13"/>
        <v>166.39899095000001</v>
      </c>
      <c r="G42" s="555">
        <f t="shared" si="13"/>
        <v>110.77818814</v>
      </c>
      <c r="H42" s="555">
        <f t="shared" si="13"/>
        <v>81.180602440000001</v>
      </c>
      <c r="I42" s="560">
        <f t="shared" si="13"/>
        <v>5.5029999999999996E-2</v>
      </c>
      <c r="J42" s="560">
        <f t="shared" si="13"/>
        <v>3.6628753811619889E-2</v>
      </c>
      <c r="K42" s="560">
        <f t="shared" si="13"/>
        <v>5.9280257843430807E-2</v>
      </c>
      <c r="L42" s="555">
        <f t="shared" si="13"/>
        <v>166.39899095000001</v>
      </c>
      <c r="M42" s="555">
        <f t="shared" si="13"/>
        <v>110.77818814</v>
      </c>
      <c r="N42" s="559">
        <f t="shared" si="13"/>
        <v>81.180602440000001</v>
      </c>
      <c r="P42" s="488" t="s">
        <v>1680</v>
      </c>
      <c r="R42" s="1544"/>
      <c r="T42" s="1636"/>
      <c r="U42" s="301"/>
      <c r="V42" s="1635"/>
      <c r="W42" s="270"/>
      <c r="X42" s="270"/>
      <c r="Y42" s="270"/>
      <c r="Z42" s="270"/>
      <c r="AA42" s="270"/>
      <c r="AB42" s="270"/>
      <c r="AC42" s="270"/>
      <c r="AD42" s="270"/>
      <c r="AE42" s="270"/>
      <c r="AF42" s="270"/>
      <c r="AG42" s="270"/>
      <c r="AH42" s="270"/>
      <c r="AI42" s="1635"/>
      <c r="AK42" s="554" t="s">
        <v>1679</v>
      </c>
      <c r="AL42" s="560" t="s">
        <v>1681</v>
      </c>
      <c r="AM42" s="560" t="s">
        <v>1682</v>
      </c>
      <c r="AN42" s="560" t="s">
        <v>1683</v>
      </c>
      <c r="AO42" s="561" t="s">
        <v>1684</v>
      </c>
      <c r="AP42" s="561" t="s">
        <v>1685</v>
      </c>
      <c r="AQ42" s="561" t="s">
        <v>1686</v>
      </c>
      <c r="AR42" s="560" t="s">
        <v>1687</v>
      </c>
      <c r="AS42" s="560" t="s">
        <v>1688</v>
      </c>
      <c r="AT42" s="560" t="s">
        <v>1689</v>
      </c>
      <c r="AU42" s="561" t="s">
        <v>1690</v>
      </c>
      <c r="AV42" s="561" t="s">
        <v>1691</v>
      </c>
      <c r="AW42" s="562" t="s">
        <v>1692</v>
      </c>
    </row>
    <row r="43" spans="2:49" s="185" customFormat="1" ht="14.25" customHeight="1" thickBot="1">
      <c r="B43" s="187"/>
      <c r="C43" s="859"/>
      <c r="D43" s="859"/>
      <c r="E43" s="859"/>
      <c r="F43" s="871"/>
      <c r="G43" s="871"/>
      <c r="H43" s="871"/>
      <c r="I43" s="859"/>
      <c r="J43" s="859"/>
      <c r="K43" s="859"/>
      <c r="L43" s="871"/>
      <c r="M43" s="871"/>
      <c r="N43" s="871"/>
      <c r="P43" s="195"/>
      <c r="R43" s="67"/>
      <c r="T43" s="1636"/>
      <c r="U43" s="301"/>
      <c r="V43" s="1635"/>
      <c r="W43" s="270"/>
      <c r="X43" s="270"/>
      <c r="Y43" s="270"/>
      <c r="Z43" s="270"/>
      <c r="AA43" s="270"/>
      <c r="AB43" s="270"/>
      <c r="AC43" s="270"/>
      <c r="AD43" s="270"/>
      <c r="AE43" s="270"/>
      <c r="AF43" s="270"/>
      <c r="AG43" s="270"/>
      <c r="AH43" s="270"/>
      <c r="AI43" s="1635"/>
      <c r="AK43" s="187"/>
      <c r="AL43" s="188"/>
      <c r="AM43" s="188"/>
      <c r="AN43" s="188"/>
      <c r="AO43" s="194"/>
      <c r="AP43" s="194"/>
      <c r="AQ43" s="194"/>
      <c r="AR43" s="188"/>
      <c r="AS43" s="188"/>
      <c r="AT43" s="188"/>
      <c r="AU43" s="194"/>
      <c r="AV43" s="194"/>
      <c r="AW43" s="194"/>
    </row>
    <row r="44" spans="2:49" s="185" customFormat="1" ht="20.25" customHeight="1" thickBot="1">
      <c r="B44" s="571" t="s">
        <v>911</v>
      </c>
      <c r="C44" s="859"/>
      <c r="D44" s="859"/>
      <c r="E44" s="859"/>
      <c r="F44" s="871"/>
      <c r="G44" s="871"/>
      <c r="H44" s="871"/>
      <c r="I44" s="859"/>
      <c r="J44" s="859"/>
      <c r="K44" s="859"/>
      <c r="L44" s="871"/>
      <c r="M44" s="871"/>
      <c r="N44" s="871"/>
      <c r="P44" s="195"/>
      <c r="R44" s="67"/>
      <c r="T44" s="1636"/>
      <c r="U44" s="301"/>
      <c r="V44" s="1635"/>
      <c r="W44" s="270"/>
      <c r="X44" s="270"/>
      <c r="Y44" s="270"/>
      <c r="Z44" s="270"/>
      <c r="AA44" s="270"/>
      <c r="AB44" s="270"/>
      <c r="AC44" s="270"/>
      <c r="AD44" s="270"/>
      <c r="AE44" s="270"/>
      <c r="AF44" s="270"/>
      <c r="AG44" s="270"/>
      <c r="AH44" s="270"/>
      <c r="AI44" s="1635"/>
      <c r="AK44" s="1512" t="s">
        <v>911</v>
      </c>
      <c r="AL44" s="1622"/>
      <c r="AM44" s="1622"/>
      <c r="AN44" s="1622"/>
      <c r="AO44" s="1622"/>
      <c r="AP44" s="1622"/>
      <c r="AQ44" s="1622"/>
      <c r="AR44" s="1622"/>
      <c r="AS44" s="1622"/>
      <c r="AT44" s="1622"/>
      <c r="AU44" s="1622"/>
      <c r="AV44" s="1622"/>
      <c r="AW44" s="1622"/>
    </row>
    <row r="45" spans="2:49" s="185" customFormat="1" ht="32.25" customHeight="1">
      <c r="B45" s="533" t="s">
        <v>1693</v>
      </c>
      <c r="C45" s="536">
        <v>0.04</v>
      </c>
      <c r="D45" s="538">
        <f>IF(OR(G45=0, D12=0),0,G45/D12)</f>
        <v>0</v>
      </c>
      <c r="E45" s="538">
        <f>IF(OR(H45=0, E12=0),0,H45/E12)</f>
        <v>0</v>
      </c>
      <c r="F45" s="544">
        <f>IF(OR(C45=0,C12=0),0,C45*C12)</f>
        <v>120.9066</v>
      </c>
      <c r="G45" s="544">
        <f>H45</f>
        <v>0</v>
      </c>
      <c r="H45" s="863">
        <v>0</v>
      </c>
      <c r="I45" s="536">
        <v>0.04</v>
      </c>
      <c r="J45" s="538">
        <f>IF(OR(M45=0, J12=0),0,M45/J12)</f>
        <v>0</v>
      </c>
      <c r="K45" s="538">
        <f>IF(OR(N45=0, K12=0),0,N45/K12)</f>
        <v>0</v>
      </c>
      <c r="L45" s="544">
        <f>IF(OR(I45=0,I12=0),0,I45*I12)</f>
        <v>120.9066</v>
      </c>
      <c r="M45" s="544">
        <f>N45</f>
        <v>0</v>
      </c>
      <c r="N45" s="864">
        <v>0</v>
      </c>
      <c r="P45" s="323" t="s">
        <v>1694</v>
      </c>
      <c r="R45" s="844"/>
      <c r="T45" s="1636"/>
      <c r="U45" s="271">
        <f>IF( SUM( W45:AH45 ) = 0, 0, $W$5 )</f>
        <v>0</v>
      </c>
      <c r="V45" s="1635"/>
      <c r="W45" s="273">
        <f>IFERROR(IF( ISNUMBER( C45 ), 0, 1 ),0)</f>
        <v>0</v>
      </c>
      <c r="X45" s="270"/>
      <c r="Y45" s="270"/>
      <c r="Z45" s="270"/>
      <c r="AA45" s="270"/>
      <c r="AB45" s="273">
        <f>IFERROR(IF( ISNUMBER( H45 ), 0, 1 ),0)</f>
        <v>0</v>
      </c>
      <c r="AC45" s="273">
        <f>IFERROR(IF( ISNUMBER( I45 ), 0, 1 ),0)</f>
        <v>0</v>
      </c>
      <c r="AD45" s="270"/>
      <c r="AE45" s="270"/>
      <c r="AF45" s="270"/>
      <c r="AG45" s="270"/>
      <c r="AH45" s="273">
        <f>IFERROR(IF( ISNUMBER( N45 ), 0, 1 ),0)</f>
        <v>0</v>
      </c>
      <c r="AI45" s="1635"/>
      <c r="AK45" s="1514" t="s">
        <v>1693</v>
      </c>
      <c r="AL45" s="1515" t="s">
        <v>1695</v>
      </c>
      <c r="AM45" s="1515" t="s">
        <v>1696</v>
      </c>
      <c r="AN45" s="1515" t="s">
        <v>1697</v>
      </c>
      <c r="AO45" s="1515" t="s">
        <v>1698</v>
      </c>
      <c r="AP45" s="1515" t="s">
        <v>1699</v>
      </c>
      <c r="AQ45" s="1516" t="s">
        <v>1700</v>
      </c>
      <c r="AR45" s="1515" t="s">
        <v>1701</v>
      </c>
      <c r="AS45" s="1515" t="s">
        <v>1702</v>
      </c>
      <c r="AT45" s="1515" t="s">
        <v>1703</v>
      </c>
      <c r="AU45" s="1515" t="s">
        <v>1704</v>
      </c>
      <c r="AV45" s="1515" t="s">
        <v>1705</v>
      </c>
      <c r="AW45" s="1517" t="s">
        <v>1706</v>
      </c>
    </row>
    <row r="46" spans="2:49" s="185" customFormat="1" ht="32.25" customHeight="1" thickBot="1">
      <c r="B46" s="541" t="s">
        <v>1707</v>
      </c>
      <c r="C46" s="883">
        <v>0</v>
      </c>
      <c r="D46" s="551">
        <f>IF(OR(G46=0, D12=0),0,G46/D12)</f>
        <v>0</v>
      </c>
      <c r="E46" s="551">
        <f>IF(OR(H46=0, E12=0),0,H46/E12)</f>
        <v>0</v>
      </c>
      <c r="F46" s="549">
        <f>IF(OR(C46=0,C12=0),0,C46*C12)</f>
        <v>0</v>
      </c>
      <c r="G46" s="549">
        <f>H46</f>
        <v>0</v>
      </c>
      <c r="H46" s="884">
        <v>0</v>
      </c>
      <c r="I46" s="883">
        <v>0</v>
      </c>
      <c r="J46" s="551">
        <f>IF(OR(M46=0, J12=0),0,M46/J12)</f>
        <v>0</v>
      </c>
      <c r="K46" s="551">
        <f>IF(OR(N46=0, K12=0),0,N46/K12)</f>
        <v>0</v>
      </c>
      <c r="L46" s="549">
        <f>IF(OR(I46=0,I12=0),0,I46*I12)</f>
        <v>0</v>
      </c>
      <c r="M46" s="549">
        <f>N46</f>
        <v>0</v>
      </c>
      <c r="N46" s="885">
        <v>0</v>
      </c>
      <c r="P46" s="325" t="s">
        <v>1708</v>
      </c>
      <c r="R46" s="846"/>
      <c r="T46" s="1636"/>
      <c r="U46" s="271">
        <f>IF( SUM( W46:AH46 ) = 0, 0, $W$5 )</f>
        <v>0</v>
      </c>
      <c r="V46" s="1635"/>
      <c r="W46" s="273">
        <f>IFERROR(IF( ISNUMBER( C46 ), 0, 1 ),0)</f>
        <v>0</v>
      </c>
      <c r="X46" s="270"/>
      <c r="Y46" s="270"/>
      <c r="Z46" s="270"/>
      <c r="AA46" s="270"/>
      <c r="AB46" s="273">
        <f>IFERROR(IF( ISNUMBER( H46 ), 0, 1 ),0)</f>
        <v>0</v>
      </c>
      <c r="AC46" s="273">
        <f>IFERROR(IF( ISNUMBER( I46 ), 0, 1 ),0)</f>
        <v>0</v>
      </c>
      <c r="AD46" s="270"/>
      <c r="AE46" s="270"/>
      <c r="AF46" s="270"/>
      <c r="AG46" s="270"/>
      <c r="AH46" s="273">
        <f>IFERROR(IF( ISNUMBER( N46 ), 0, 1 ),0)</f>
        <v>0</v>
      </c>
      <c r="AI46" s="1635"/>
      <c r="AK46" s="386" t="s">
        <v>1707</v>
      </c>
      <c r="AL46" s="1464" t="s">
        <v>1709</v>
      </c>
      <c r="AM46" s="1464" t="s">
        <v>1710</v>
      </c>
      <c r="AN46" s="1464" t="s">
        <v>1711</v>
      </c>
      <c r="AO46" s="1464" t="s">
        <v>1712</v>
      </c>
      <c r="AP46" s="1464" t="s">
        <v>1713</v>
      </c>
      <c r="AQ46" s="1518" t="s">
        <v>1714</v>
      </c>
      <c r="AR46" s="1464" t="s">
        <v>1715</v>
      </c>
      <c r="AS46" s="1464" t="s">
        <v>1716</v>
      </c>
      <c r="AT46" s="1464" t="s">
        <v>1717</v>
      </c>
      <c r="AU46" s="1464" t="s">
        <v>1718</v>
      </c>
      <c r="AV46" s="1464" t="s">
        <v>1719</v>
      </c>
      <c r="AW46" s="1519" t="s">
        <v>1720</v>
      </c>
    </row>
    <row r="47" spans="2:49" s="185" customFormat="1" ht="14.25" customHeight="1" thickBot="1">
      <c r="B47" s="187"/>
      <c r="C47" s="572"/>
      <c r="D47" s="572"/>
      <c r="E47" s="572"/>
      <c r="F47" s="886"/>
      <c r="G47" s="886"/>
      <c r="H47" s="887"/>
      <c r="I47" s="572"/>
      <c r="J47" s="572"/>
      <c r="K47" s="572"/>
      <c r="L47" s="886"/>
      <c r="M47" s="886"/>
      <c r="N47" s="887"/>
      <c r="P47" s="230"/>
      <c r="R47" s="67"/>
      <c r="T47" s="1636"/>
      <c r="U47" s="271"/>
      <c r="V47" s="1635"/>
      <c r="W47" s="270"/>
      <c r="X47" s="270"/>
      <c r="Y47" s="270"/>
      <c r="Z47" s="270"/>
      <c r="AA47" s="270"/>
      <c r="AB47" s="270"/>
      <c r="AC47" s="270"/>
      <c r="AD47" s="270"/>
      <c r="AE47" s="270"/>
      <c r="AF47" s="270"/>
      <c r="AG47" s="270"/>
      <c r="AH47" s="270"/>
      <c r="AI47" s="1635"/>
      <c r="AK47" s="1622"/>
      <c r="AL47" s="1638"/>
      <c r="AM47" s="1638"/>
      <c r="AN47" s="1638"/>
      <c r="AO47" s="1638"/>
      <c r="AP47" s="1638"/>
      <c r="AQ47" s="1638"/>
      <c r="AR47" s="1638"/>
      <c r="AS47" s="1638"/>
      <c r="AT47" s="1638"/>
      <c r="AU47" s="1638"/>
      <c r="AV47" s="1638"/>
      <c r="AW47" s="1638"/>
    </row>
    <row r="48" spans="2:49" s="185" customFormat="1" ht="32.25" customHeight="1" thickBot="1">
      <c r="B48" s="570" t="s">
        <v>1721</v>
      </c>
      <c r="C48" s="882">
        <f>C42-C45-C46</f>
        <v>1.5029999999999995E-2</v>
      </c>
      <c r="D48" s="560">
        <f>D42-D45-D46</f>
        <v>3.6628753811619889E-2</v>
      </c>
      <c r="E48" s="560">
        <f t="shared" ref="E48:N48" si="14">E42-E45-E46</f>
        <v>5.9280257843430807E-2</v>
      </c>
      <c r="F48" s="555">
        <f t="shared" si="14"/>
        <v>45.492390950000015</v>
      </c>
      <c r="G48" s="555">
        <f t="shared" si="14"/>
        <v>110.77818814</v>
      </c>
      <c r="H48" s="555">
        <f t="shared" si="14"/>
        <v>81.180602440000001</v>
      </c>
      <c r="I48" s="560">
        <f t="shared" si="14"/>
        <v>1.5029999999999995E-2</v>
      </c>
      <c r="J48" s="560">
        <f t="shared" si="14"/>
        <v>3.6628753811619889E-2</v>
      </c>
      <c r="K48" s="560">
        <f t="shared" si="14"/>
        <v>5.9280257843430807E-2</v>
      </c>
      <c r="L48" s="555">
        <f t="shared" si="14"/>
        <v>45.492390950000015</v>
      </c>
      <c r="M48" s="555">
        <f t="shared" si="14"/>
        <v>110.77818814</v>
      </c>
      <c r="N48" s="559">
        <f t="shared" si="14"/>
        <v>81.180602440000001</v>
      </c>
      <c r="O48" s="230"/>
      <c r="P48" s="488" t="s">
        <v>1722</v>
      </c>
      <c r="R48" s="1544"/>
      <c r="T48" s="1636"/>
      <c r="U48" s="271">
        <f t="shared" ref="U48" si="15">IF( SUM( W48:AH48 ) = 0, 0, $W$5 )</f>
        <v>0</v>
      </c>
      <c r="V48" s="1635"/>
      <c r="W48" s="273">
        <f t="shared" ref="W48" si="16">IFERROR(IF( ISNUMBER( C48 ), 0, 1 ),0)</f>
        <v>0</v>
      </c>
      <c r="X48" s="270"/>
      <c r="Y48" s="270"/>
      <c r="Z48" s="270"/>
      <c r="AA48" s="270"/>
      <c r="AB48" s="273">
        <f t="shared" ref="AB48" si="17">IFERROR(IF( ISNUMBER( H48 ), 0, 1 ),0)</f>
        <v>0</v>
      </c>
      <c r="AC48" s="273">
        <f t="shared" ref="AC48" si="18">IFERROR(IF( ISNUMBER( I48 ), 0, 1 ),0)</f>
        <v>0</v>
      </c>
      <c r="AD48" s="270"/>
      <c r="AE48" s="270"/>
      <c r="AF48" s="270"/>
      <c r="AG48" s="270"/>
      <c r="AH48" s="273">
        <f t="shared" ref="AH48" si="19">IFERROR(IF( ISNUMBER( N48 ), 0, 1 ),0)</f>
        <v>0</v>
      </c>
      <c r="AI48" s="1635"/>
      <c r="AK48" s="1520" t="s">
        <v>1721</v>
      </c>
      <c r="AL48" s="1521" t="s">
        <v>1723</v>
      </c>
      <c r="AM48" s="1521" t="s">
        <v>1724</v>
      </c>
      <c r="AN48" s="1521" t="s">
        <v>1725</v>
      </c>
      <c r="AO48" s="1521" t="s">
        <v>1726</v>
      </c>
      <c r="AP48" s="1521" t="s">
        <v>1727</v>
      </c>
      <c r="AQ48" s="1521" t="s">
        <v>1728</v>
      </c>
      <c r="AR48" s="1521" t="s">
        <v>1729</v>
      </c>
      <c r="AS48" s="1521" t="s">
        <v>1730</v>
      </c>
      <c r="AT48" s="1521" t="s">
        <v>1731</v>
      </c>
      <c r="AU48" s="1521" t="s">
        <v>1732</v>
      </c>
      <c r="AV48" s="1521" t="s">
        <v>1733</v>
      </c>
      <c r="AW48" s="1522" t="s">
        <v>1734</v>
      </c>
    </row>
    <row r="49" spans="2:50" s="185" customFormat="1" ht="28.35" customHeight="1">
      <c r="B49" s="187"/>
      <c r="C49" s="572"/>
      <c r="D49" s="573"/>
      <c r="E49" s="573"/>
      <c r="F49" s="574"/>
      <c r="G49" s="574"/>
      <c r="H49" s="575"/>
      <c r="I49" s="572"/>
      <c r="J49" s="573"/>
      <c r="K49" s="573"/>
      <c r="L49" s="574"/>
      <c r="M49" s="574"/>
      <c r="N49" s="575"/>
      <c r="P49" s="230"/>
      <c r="T49" s="1592"/>
      <c r="U49" s="301"/>
      <c r="V49" s="1627"/>
      <c r="W49" s="270"/>
      <c r="X49" s="270"/>
      <c r="Y49" s="270"/>
      <c r="Z49" s="270"/>
      <c r="AA49" s="270"/>
      <c r="AB49" s="270"/>
      <c r="AC49" s="270"/>
      <c r="AD49" s="270"/>
      <c r="AE49" s="270"/>
      <c r="AF49" s="270"/>
      <c r="AG49" s="270"/>
      <c r="AH49" s="270"/>
      <c r="AI49" s="1627"/>
      <c r="AK49" s="187"/>
      <c r="AL49" s="572"/>
      <c r="AM49" s="572"/>
      <c r="AN49" s="572"/>
      <c r="AO49" s="574"/>
      <c r="AP49" s="574"/>
      <c r="AQ49" s="575"/>
      <c r="AR49" s="572"/>
      <c r="AS49" s="572"/>
      <c r="AT49" s="572"/>
      <c r="AU49" s="574"/>
      <c r="AV49" s="574"/>
      <c r="AW49" s="575"/>
    </row>
    <row r="50" spans="2:50" s="185" customFormat="1" ht="28.35" customHeight="1">
      <c r="B50" s="187"/>
      <c r="C50" s="572"/>
      <c r="D50" s="573"/>
      <c r="E50" s="573"/>
      <c r="F50" s="574"/>
      <c r="G50" s="574"/>
      <c r="H50" s="575"/>
      <c r="I50" s="572"/>
      <c r="J50" s="573"/>
      <c r="K50" s="573"/>
      <c r="L50" s="574"/>
      <c r="M50" s="574"/>
      <c r="N50" s="575"/>
      <c r="P50" s="230"/>
      <c r="T50" s="1592"/>
      <c r="U50" s="301"/>
      <c r="V50" s="1627"/>
      <c r="W50" s="270"/>
      <c r="X50" s="270"/>
      <c r="Y50" s="270"/>
      <c r="Z50" s="270"/>
      <c r="AA50" s="270"/>
      <c r="AB50" s="270"/>
      <c r="AC50" s="270"/>
      <c r="AD50" s="270"/>
      <c r="AE50" s="270"/>
      <c r="AF50" s="270"/>
      <c r="AG50" s="270"/>
      <c r="AH50" s="270"/>
      <c r="AI50" s="1627"/>
      <c r="AK50" s="187"/>
      <c r="AL50" s="572"/>
      <c r="AM50" s="572"/>
      <c r="AN50" s="572"/>
      <c r="AO50" s="574"/>
      <c r="AP50" s="574"/>
      <c r="AQ50" s="575"/>
      <c r="AR50" s="572"/>
      <c r="AS50" s="572"/>
      <c r="AT50" s="572"/>
      <c r="AU50" s="574"/>
      <c r="AV50" s="574"/>
      <c r="AW50" s="575"/>
    </row>
    <row r="51" spans="2:50" s="185" customFormat="1" ht="28.35" customHeight="1">
      <c r="B51" s="187"/>
      <c r="C51" s="572"/>
      <c r="D51" s="573"/>
      <c r="E51" s="573"/>
      <c r="F51" s="574"/>
      <c r="G51" s="574"/>
      <c r="H51" s="575"/>
      <c r="I51" s="572"/>
      <c r="J51" s="573"/>
      <c r="K51" s="573"/>
      <c r="L51" s="574"/>
      <c r="M51" s="574"/>
      <c r="N51" s="575"/>
      <c r="P51" s="230"/>
      <c r="T51" s="1592"/>
      <c r="U51" s="301"/>
      <c r="V51" s="1627"/>
      <c r="W51" s="270"/>
      <c r="X51" s="270"/>
      <c r="Y51" s="270"/>
      <c r="Z51" s="270"/>
      <c r="AA51" s="270"/>
      <c r="AB51" s="270"/>
      <c r="AC51" s="270"/>
      <c r="AD51" s="270"/>
      <c r="AE51" s="270"/>
      <c r="AF51" s="270"/>
      <c r="AG51" s="270"/>
      <c r="AH51" s="270"/>
      <c r="AI51" s="1627"/>
      <c r="AK51" s="187"/>
      <c r="AL51" s="572"/>
      <c r="AM51" s="572"/>
      <c r="AN51" s="572"/>
      <c r="AO51" s="574"/>
      <c r="AP51" s="574"/>
      <c r="AQ51" s="575"/>
      <c r="AR51" s="572"/>
      <c r="AS51" s="572"/>
      <c r="AT51" s="572"/>
      <c r="AU51" s="574"/>
      <c r="AV51" s="574"/>
      <c r="AW51" s="575"/>
    </row>
    <row r="52" spans="2:50" s="185" customFormat="1" ht="28.35" customHeight="1">
      <c r="B52" s="187"/>
      <c r="C52" s="572"/>
      <c r="D52" s="573"/>
      <c r="E52" s="573"/>
      <c r="F52" s="574"/>
      <c r="G52" s="574"/>
      <c r="H52" s="575"/>
      <c r="I52" s="572"/>
      <c r="J52" s="573"/>
      <c r="K52" s="573"/>
      <c r="L52" s="574"/>
      <c r="M52" s="574"/>
      <c r="N52" s="575"/>
      <c r="P52" s="230"/>
      <c r="T52" s="1592"/>
      <c r="U52" s="301"/>
      <c r="V52" s="1627"/>
      <c r="W52" s="270"/>
      <c r="X52" s="270"/>
      <c r="Y52" s="270"/>
      <c r="Z52" s="270"/>
      <c r="AA52" s="270"/>
      <c r="AB52" s="270"/>
      <c r="AC52" s="270"/>
      <c r="AD52" s="270"/>
      <c r="AE52" s="270"/>
      <c r="AF52" s="270"/>
      <c r="AG52" s="270"/>
      <c r="AH52" s="270"/>
      <c r="AI52" s="1627"/>
      <c r="AK52" s="187"/>
      <c r="AL52" s="572"/>
      <c r="AM52" s="572"/>
      <c r="AN52" s="572"/>
      <c r="AO52" s="574"/>
      <c r="AP52" s="574"/>
      <c r="AQ52" s="575"/>
      <c r="AR52" s="572"/>
      <c r="AS52" s="572"/>
      <c r="AT52" s="572"/>
      <c r="AU52" s="574"/>
      <c r="AV52" s="574"/>
      <c r="AW52" s="575"/>
    </row>
    <row r="53" spans="2:50" s="185" customFormat="1" ht="28.35" customHeight="1">
      <c r="B53" s="187"/>
      <c r="C53" s="572"/>
      <c r="D53" s="573"/>
      <c r="E53" s="573"/>
      <c r="F53" s="574"/>
      <c r="G53" s="574"/>
      <c r="H53" s="575"/>
      <c r="I53" s="572"/>
      <c r="J53" s="573"/>
      <c r="K53" s="573"/>
      <c r="L53" s="574"/>
      <c r="M53" s="574"/>
      <c r="N53" s="575"/>
      <c r="P53" s="230"/>
      <c r="T53" s="1592"/>
      <c r="U53" s="301"/>
      <c r="V53" s="1627"/>
      <c r="W53" s="270"/>
      <c r="X53" s="270"/>
      <c r="Y53" s="270"/>
      <c r="Z53" s="270"/>
      <c r="AA53" s="270"/>
      <c r="AB53" s="270"/>
      <c r="AC53" s="270"/>
      <c r="AD53" s="270"/>
      <c r="AE53" s="270"/>
      <c r="AF53" s="270"/>
      <c r="AG53" s="270"/>
      <c r="AH53" s="270"/>
      <c r="AI53" s="1627"/>
      <c r="AK53" s="187"/>
      <c r="AL53" s="572"/>
      <c r="AM53" s="572"/>
      <c r="AN53" s="572"/>
      <c r="AO53" s="574"/>
      <c r="AP53" s="574"/>
      <c r="AQ53" s="575"/>
      <c r="AR53" s="572"/>
      <c r="AS53" s="572"/>
      <c r="AT53" s="572"/>
      <c r="AU53" s="574"/>
      <c r="AV53" s="574"/>
      <c r="AW53" s="575"/>
    </row>
    <row r="54" spans="2:50" s="185" customFormat="1" ht="15.75" hidden="1">
      <c r="B54" s="187"/>
      <c r="C54" s="572"/>
      <c r="D54" s="573"/>
      <c r="E54" s="573"/>
      <c r="F54" s="574"/>
      <c r="G54" s="574"/>
      <c r="H54" s="575"/>
      <c r="I54" s="572"/>
      <c r="J54" s="573"/>
      <c r="K54" s="573"/>
      <c r="L54" s="574"/>
      <c r="M54" s="574"/>
      <c r="N54" s="575"/>
      <c r="P54" s="230"/>
      <c r="T54" s="1592"/>
      <c r="U54" s="301"/>
      <c r="V54" s="1627"/>
      <c r="W54" s="270"/>
      <c r="X54" s="270"/>
      <c r="Y54" s="270"/>
      <c r="Z54" s="270"/>
      <c r="AA54" s="270"/>
      <c r="AB54" s="270"/>
      <c r="AC54" s="270"/>
      <c r="AD54" s="270"/>
      <c r="AE54" s="270"/>
      <c r="AF54" s="270"/>
      <c r="AG54" s="270"/>
      <c r="AH54" s="270"/>
      <c r="AI54" s="1627"/>
      <c r="AK54" s="187"/>
      <c r="AL54" s="572"/>
      <c r="AM54" s="572"/>
      <c r="AN54" s="572"/>
      <c r="AO54" s="574"/>
      <c r="AP54" s="574"/>
      <c r="AQ54" s="575"/>
      <c r="AR54" s="572"/>
      <c r="AS54" s="572"/>
      <c r="AT54" s="572"/>
      <c r="AU54" s="574"/>
      <c r="AV54" s="574"/>
      <c r="AW54" s="575"/>
    </row>
    <row r="55" spans="2:50" s="185" customFormat="1" ht="15.75" hidden="1">
      <c r="B55" s="187"/>
      <c r="C55" s="572"/>
      <c r="D55" s="573"/>
      <c r="E55" s="573"/>
      <c r="F55" s="574"/>
      <c r="G55" s="574"/>
      <c r="H55" s="575"/>
      <c r="I55" s="572"/>
      <c r="J55" s="573"/>
      <c r="K55" s="573"/>
      <c r="L55" s="574"/>
      <c r="M55" s="574"/>
      <c r="N55" s="575"/>
      <c r="P55" s="230"/>
      <c r="T55" s="1592"/>
      <c r="U55" s="301"/>
      <c r="V55" s="1627"/>
      <c r="W55" s="270"/>
      <c r="X55" s="270"/>
      <c r="Y55" s="270"/>
      <c r="Z55" s="270"/>
      <c r="AA55" s="270"/>
      <c r="AB55" s="270"/>
      <c r="AC55" s="270"/>
      <c r="AD55" s="270"/>
      <c r="AE55" s="270"/>
      <c r="AF55" s="270"/>
      <c r="AG55" s="270"/>
      <c r="AH55" s="270"/>
      <c r="AI55" s="1627"/>
      <c r="AK55" s="187"/>
      <c r="AL55" s="572"/>
      <c r="AM55" s="572"/>
      <c r="AN55" s="572"/>
      <c r="AO55" s="574"/>
      <c r="AP55" s="574"/>
      <c r="AQ55" s="575"/>
      <c r="AR55" s="572"/>
      <c r="AS55" s="572"/>
      <c r="AT55" s="572"/>
      <c r="AU55" s="574"/>
      <c r="AV55" s="574"/>
      <c r="AW55" s="575"/>
    </row>
    <row r="56" spans="2:50" s="185" customFormat="1" ht="15.75" hidden="1">
      <c r="B56" s="187"/>
      <c r="C56" s="572"/>
      <c r="D56" s="573"/>
      <c r="E56" s="573"/>
      <c r="F56" s="574"/>
      <c r="G56" s="574"/>
      <c r="H56" s="575"/>
      <c r="I56" s="572"/>
      <c r="J56" s="573"/>
      <c r="K56" s="573"/>
      <c r="L56" s="574"/>
      <c r="M56" s="574"/>
      <c r="N56" s="575"/>
      <c r="P56" s="230"/>
      <c r="T56" s="1592"/>
      <c r="U56" s="301"/>
      <c r="V56" s="1627"/>
      <c r="W56" s="270"/>
      <c r="X56" s="270"/>
      <c r="Y56" s="270"/>
      <c r="Z56" s="270"/>
      <c r="AA56" s="270"/>
      <c r="AB56" s="270"/>
      <c r="AC56" s="270"/>
      <c r="AD56" s="270"/>
      <c r="AE56" s="270"/>
      <c r="AF56" s="270"/>
      <c r="AG56" s="270"/>
      <c r="AH56" s="270"/>
      <c r="AI56" s="1627"/>
      <c r="AK56" s="187"/>
      <c r="AL56" s="572"/>
      <c r="AM56" s="572"/>
      <c r="AN56" s="572"/>
      <c r="AO56" s="574"/>
      <c r="AP56" s="574"/>
      <c r="AQ56" s="575"/>
      <c r="AR56" s="572"/>
      <c r="AS56" s="572"/>
      <c r="AT56" s="572"/>
      <c r="AU56" s="574"/>
      <c r="AV56" s="574"/>
      <c r="AW56" s="575"/>
    </row>
    <row r="57" spans="2:50" s="185" customFormat="1" ht="15.75" hidden="1">
      <c r="B57" s="187"/>
      <c r="C57" s="572"/>
      <c r="D57" s="573"/>
      <c r="E57" s="573"/>
      <c r="F57" s="574"/>
      <c r="G57" s="574"/>
      <c r="H57" s="575"/>
      <c r="I57" s="572"/>
      <c r="J57" s="573"/>
      <c r="K57" s="573"/>
      <c r="L57" s="574"/>
      <c r="M57" s="574"/>
      <c r="N57" s="575"/>
      <c r="P57" s="230"/>
      <c r="T57" s="1592"/>
      <c r="U57" s="576"/>
      <c r="V57" s="1627"/>
      <c r="W57" s="270"/>
      <c r="X57" s="270"/>
      <c r="Y57" s="270"/>
      <c r="Z57" s="270"/>
      <c r="AA57" s="270"/>
      <c r="AB57" s="270"/>
      <c r="AC57" s="270"/>
      <c r="AD57" s="270"/>
      <c r="AE57" s="270"/>
      <c r="AF57" s="270"/>
      <c r="AG57" s="270"/>
      <c r="AH57" s="270"/>
      <c r="AI57" s="1627"/>
      <c r="AK57" s="187"/>
      <c r="AL57" s="572"/>
      <c r="AM57" s="572"/>
      <c r="AN57" s="572"/>
      <c r="AO57" s="574"/>
      <c r="AP57" s="574"/>
      <c r="AQ57" s="575"/>
      <c r="AR57" s="572"/>
      <c r="AS57" s="572"/>
      <c r="AT57" s="572"/>
      <c r="AU57" s="574"/>
      <c r="AV57" s="574"/>
      <c r="AW57" s="575"/>
    </row>
    <row r="58" spans="2:50" s="185" customFormat="1" ht="15.75" hidden="1">
      <c r="B58" s="187"/>
      <c r="C58" s="188"/>
      <c r="D58" s="188"/>
      <c r="E58" s="188"/>
      <c r="F58" s="574"/>
      <c r="G58" s="574"/>
      <c r="H58" s="574"/>
      <c r="I58" s="188"/>
      <c r="J58" s="188"/>
      <c r="K58" s="188"/>
      <c r="L58" s="574"/>
      <c r="M58" s="574"/>
      <c r="N58" s="574"/>
      <c r="P58" s="195"/>
      <c r="T58" s="1592"/>
      <c r="U58" s="577"/>
      <c r="V58" s="1627"/>
      <c r="W58" s="270"/>
      <c r="X58" s="270"/>
      <c r="Y58" s="270"/>
      <c r="Z58" s="270"/>
      <c r="AA58" s="270"/>
      <c r="AB58" s="270"/>
      <c r="AC58" s="270"/>
      <c r="AD58" s="270"/>
      <c r="AE58" s="270"/>
      <c r="AF58" s="270"/>
      <c r="AG58" s="270"/>
      <c r="AH58" s="270"/>
      <c r="AI58" s="1627"/>
      <c r="AK58" s="187"/>
      <c r="AL58" s="188"/>
      <c r="AM58" s="188"/>
      <c r="AN58" s="188"/>
      <c r="AO58" s="574"/>
      <c r="AP58" s="574"/>
      <c r="AQ58" s="574"/>
      <c r="AR58" s="188"/>
      <c r="AS58" s="188"/>
      <c r="AT58" s="188"/>
      <c r="AU58" s="574"/>
      <c r="AV58" s="574"/>
      <c r="AW58" s="574"/>
    </row>
    <row r="59" spans="2:50" ht="16.5" hidden="1" thickBot="1">
      <c r="B59" s="215" t="s">
        <v>1721</v>
      </c>
      <c r="C59" s="578">
        <f t="shared" ref="C59:N59" si="20">+C42-C45-C46</f>
        <v>1.5029999999999995E-2</v>
      </c>
      <c r="D59" s="579">
        <f t="shared" si="20"/>
        <v>3.6628753811619889E-2</v>
      </c>
      <c r="E59" s="580">
        <f t="shared" si="20"/>
        <v>5.9280257843430807E-2</v>
      </c>
      <c r="F59" s="581">
        <f t="shared" si="20"/>
        <v>45.492390950000015</v>
      </c>
      <c r="G59" s="582">
        <f t="shared" si="20"/>
        <v>110.77818814</v>
      </c>
      <c r="H59" s="583">
        <f t="shared" si="20"/>
        <v>81.180602440000001</v>
      </c>
      <c r="I59" s="578">
        <f t="shared" si="20"/>
        <v>1.5029999999999995E-2</v>
      </c>
      <c r="J59" s="579">
        <f t="shared" si="20"/>
        <v>3.6628753811619889E-2</v>
      </c>
      <c r="K59" s="580">
        <f t="shared" si="20"/>
        <v>5.9280257843430807E-2</v>
      </c>
      <c r="L59" s="581">
        <f t="shared" si="20"/>
        <v>45.492390950000015</v>
      </c>
      <c r="M59" s="582">
        <f t="shared" si="20"/>
        <v>110.77818814</v>
      </c>
      <c r="N59" s="583">
        <f t="shared" si="20"/>
        <v>81.180602440000001</v>
      </c>
      <c r="O59" s="185"/>
      <c r="P59" s="584" t="s">
        <v>1722</v>
      </c>
      <c r="Q59" s="185"/>
      <c r="R59" s="185"/>
      <c r="S59" s="185"/>
      <c r="T59" s="1636"/>
      <c r="U59" s="1592"/>
      <c r="V59" s="1635"/>
      <c r="W59" s="1627"/>
      <c r="X59" s="1627"/>
      <c r="Y59" s="1627"/>
      <c r="Z59" s="1627"/>
      <c r="AA59" s="1627"/>
      <c r="AB59" s="1627"/>
      <c r="AC59" s="1627"/>
      <c r="AD59" s="1627"/>
      <c r="AE59" s="1627"/>
      <c r="AF59" s="1627"/>
      <c r="AG59" s="1627"/>
      <c r="AH59" s="1627"/>
      <c r="AI59" s="1635"/>
      <c r="AJ59" s="185"/>
      <c r="AK59" s="215" t="s">
        <v>1721</v>
      </c>
      <c r="AL59" s="578" t="e">
        <f>#REF!</f>
        <v>#REF!</v>
      </c>
      <c r="AM59" s="585" t="e">
        <f>#REF!</f>
        <v>#REF!</v>
      </c>
      <c r="AN59" s="586" t="e">
        <f>#REF!</f>
        <v>#REF!</v>
      </c>
      <c r="AO59" s="581" t="e">
        <f>#REF!</f>
        <v>#REF!</v>
      </c>
      <c r="AP59" s="582" t="e">
        <f>#REF!</f>
        <v>#REF!</v>
      </c>
      <c r="AQ59" s="583" t="e">
        <f>#REF!</f>
        <v>#REF!</v>
      </c>
      <c r="AR59" s="578" t="e">
        <f>#REF!</f>
        <v>#REF!</v>
      </c>
      <c r="AS59" s="585" t="s">
        <v>1729</v>
      </c>
      <c r="AT59" s="586" t="s">
        <v>1729</v>
      </c>
      <c r="AU59" s="581" t="e">
        <f>#REF!</f>
        <v>#REF!</v>
      </c>
      <c r="AV59" s="582" t="e">
        <f>#REF!</f>
        <v>#REF!</v>
      </c>
      <c r="AW59" s="583" t="e">
        <f>#REF!</f>
        <v>#REF!</v>
      </c>
      <c r="AX59" s="185"/>
    </row>
    <row r="62" spans="2:50" hidden="1">
      <c r="B62" s="1591"/>
      <c r="C62" s="1625"/>
      <c r="D62" s="1625"/>
      <c r="E62" s="1625"/>
      <c r="F62" s="1625"/>
      <c r="G62" s="1625"/>
      <c r="H62" s="1625"/>
      <c r="I62" s="1625"/>
      <c r="J62" s="1625"/>
      <c r="K62" s="1625"/>
      <c r="L62" s="1625"/>
      <c r="M62" s="1625"/>
      <c r="N62" s="1625"/>
      <c r="O62" s="1591"/>
      <c r="P62" s="1591"/>
      <c r="Q62" s="1591"/>
      <c r="R62" s="1591"/>
      <c r="S62" s="1591"/>
      <c r="T62" s="1592"/>
      <c r="U62" s="301"/>
      <c r="V62" s="1627"/>
      <c r="W62" s="270"/>
      <c r="X62" s="270"/>
      <c r="Y62" s="270"/>
      <c r="Z62" s="270"/>
      <c r="AA62" s="270"/>
      <c r="AB62" s="270"/>
      <c r="AC62" s="270"/>
      <c r="AD62" s="270"/>
      <c r="AE62" s="270"/>
      <c r="AF62" s="270"/>
      <c r="AG62" s="270"/>
      <c r="AH62" s="270"/>
      <c r="AI62" s="1627"/>
      <c r="AJ62" s="1591"/>
      <c r="AK62" s="1591"/>
      <c r="AL62" s="1591"/>
      <c r="AM62" s="1591"/>
      <c r="AN62" s="1591"/>
      <c r="AO62" s="1591"/>
      <c r="AP62" s="1591"/>
      <c r="AQ62" s="1591"/>
      <c r="AR62" s="1591"/>
      <c r="AS62" s="1591"/>
      <c r="AT62" s="1591"/>
      <c r="AU62" s="1591"/>
      <c r="AV62" s="1591"/>
      <c r="AW62" s="1591"/>
      <c r="AX62" s="1591"/>
    </row>
    <row r="63" spans="2:50" hidden="1">
      <c r="B63" s="1591"/>
      <c r="C63" s="1625"/>
      <c r="D63" s="1625"/>
      <c r="E63" s="1625"/>
      <c r="F63" s="1625"/>
      <c r="G63" s="1625"/>
      <c r="H63" s="1625"/>
      <c r="I63" s="1625"/>
      <c r="J63" s="1625"/>
      <c r="K63" s="1625"/>
      <c r="L63" s="1625"/>
      <c r="M63" s="1625"/>
      <c r="N63" s="1625"/>
      <c r="O63" s="1591"/>
      <c r="P63" s="1591"/>
      <c r="Q63" s="1591"/>
      <c r="R63" s="1591"/>
      <c r="S63" s="1591"/>
      <c r="T63" s="1592"/>
      <c r="U63" s="301"/>
      <c r="V63" s="1627"/>
      <c r="W63" s="270"/>
      <c r="X63" s="270"/>
      <c r="Y63" s="270"/>
      <c r="Z63" s="270"/>
      <c r="AA63" s="270"/>
      <c r="AB63" s="270"/>
      <c r="AC63" s="270"/>
      <c r="AD63" s="270"/>
      <c r="AE63" s="270"/>
      <c r="AF63" s="270"/>
      <c r="AG63" s="270"/>
      <c r="AH63" s="270"/>
      <c r="AI63" s="1627"/>
      <c r="AJ63" s="1591"/>
      <c r="AK63" s="1591"/>
      <c r="AL63" s="1591"/>
      <c r="AM63" s="1591"/>
      <c r="AN63" s="1591"/>
      <c r="AO63" s="1591"/>
      <c r="AP63" s="1591"/>
      <c r="AQ63" s="1591"/>
      <c r="AR63" s="1591"/>
      <c r="AS63" s="1591"/>
      <c r="AT63" s="1591"/>
      <c r="AU63" s="1591"/>
      <c r="AV63" s="1591"/>
      <c r="AW63" s="1591"/>
      <c r="AX63" s="1591"/>
    </row>
  </sheetData>
  <mergeCells count="27">
    <mergeCell ref="B3:R3"/>
    <mergeCell ref="AK3:AW3"/>
    <mergeCell ref="W4:AH4"/>
    <mergeCell ref="B5:B6"/>
    <mergeCell ref="C5:H5"/>
    <mergeCell ref="I5:N5"/>
    <mergeCell ref="P5:P8"/>
    <mergeCell ref="R5:R8"/>
    <mergeCell ref="AK5:AK6"/>
    <mergeCell ref="C7:E7"/>
    <mergeCell ref="F7:H7"/>
    <mergeCell ref="I7:K7"/>
    <mergeCell ref="L7:N7"/>
    <mergeCell ref="AL7:AN7"/>
    <mergeCell ref="AO7:AQ7"/>
    <mergeCell ref="AR7:AT7"/>
    <mergeCell ref="AU7:AW7"/>
    <mergeCell ref="AL5:AQ5"/>
    <mergeCell ref="AR5:AW5"/>
    <mergeCell ref="C8:E8"/>
    <mergeCell ref="F8:H8"/>
    <mergeCell ref="I8:K8"/>
    <mergeCell ref="L8:N8"/>
    <mergeCell ref="AL8:AN8"/>
    <mergeCell ref="AO8:AQ8"/>
    <mergeCell ref="AR8:AT8"/>
    <mergeCell ref="AU8:AW8"/>
  </mergeCells>
  <conditionalFormatting sqref="U11:U12">
    <cfRule type="cellIs" dxfId="107" priority="15" operator="equal">
      <formula>0</formula>
    </cfRule>
  </conditionalFormatting>
  <conditionalFormatting sqref="U15:U29">
    <cfRule type="cellIs" dxfId="106" priority="1" operator="equal">
      <formula>0</formula>
    </cfRule>
  </conditionalFormatting>
  <conditionalFormatting sqref="U31:U58">
    <cfRule type="cellIs" dxfId="105" priority="7" operator="equal">
      <formula>0</formula>
    </cfRule>
  </conditionalFormatting>
  <conditionalFormatting sqref="U62:U63">
    <cfRule type="cellIs" dxfId="104" priority="12" operator="equal">
      <formula>0</formula>
    </cfRule>
  </conditionalFormatting>
  <dataValidations count="1">
    <dataValidation type="custom" allowBlank="1" showErrorMessage="1" errorTitle="Input Error" error="Please input a numeric value, in units of £m's." sqref="N45:N46 H45:I46 C45:C46 C38 H40 I38 N40 C34:N34 K12 H24:H29 G19:G20 H15:H20 M19:M20 N15:N20 I11:I12 N24:N29" xr:uid="{90391FF5-FB51-4340-B2B4-AB1EC5DF5762}">
      <formula1>ISNUMBER(C11)</formula1>
    </dataValidation>
  </dataValidations>
  <pageMargins left="0.7" right="0.7" top="0.75" bottom="0.75" header="0.3" footer="0.3"/>
  <pageSetup paperSize="8" scale="59" fitToHeight="0" orientation="portrait" r:id="rId1"/>
  <headerFooter>
    <oddHeader>&amp;L&amp;F&amp;CSheet: &amp;A&amp;ROFFICIAL</oddHeader>
    <oddFooter>&amp;LPrinted on: &amp;D at &amp;T&amp;CPage &amp;P of &amp;N&amp;ROfwat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v5dMoaEU5Gx1LrguWS0ZBTBziFUzWkQWDgeFc0WsTjou2QH3rRcr0Lf4E00fxUOlRMWGf0boQ5vrjrs3ajTVbw==" saltValue="dQNAQ1S2icweCdbVuSSDOg=="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B1:AM45"/>
  <sheetViews>
    <sheetView showFormulas="1" showGridLines="0" zoomScale="80" zoomScaleNormal="80" zoomScaleSheetLayoutView="100" workbookViewId="0">
      <pane xSplit="4" ySplit="5" topLeftCell="E6" activePane="bottomRight" state="frozen"/>
      <selection pane="topRight"/>
      <selection pane="bottomLeft"/>
      <selection pane="bottomRight" activeCell="E6" sqref="E6"/>
    </sheetView>
  </sheetViews>
  <sheetFormatPr defaultColWidth="9.125" defaultRowHeight="15"/>
  <cols>
    <col min="1" max="1" width="1.625" style="264" customWidth="1"/>
    <col min="2" max="2" width="36.375" style="264" customWidth="1"/>
    <col min="3" max="3" width="7.125" style="264" customWidth="1"/>
    <col min="4" max="4" width="5.5" style="264" customWidth="1"/>
    <col min="5" max="12" width="12.5" style="264" customWidth="1"/>
    <col min="13" max="13" width="1.625" style="264" customWidth="1"/>
    <col min="14" max="14" width="12.5" style="264" customWidth="1"/>
    <col min="15" max="15" width="1.625" style="264" customWidth="1"/>
    <col min="16" max="16" width="33.625" style="264" customWidth="1"/>
    <col min="17" max="18" width="1.625" style="264" customWidth="1"/>
    <col min="19" max="19" width="25.125" style="264" customWidth="1"/>
    <col min="20" max="20" width="1.625" style="268" customWidth="1"/>
    <col min="21" max="28" width="8.125" style="268" hidden="1" customWidth="1"/>
    <col min="29" max="29" width="1.625" style="268" hidden="1" customWidth="1"/>
    <col min="30" max="30" width="1.625" style="264" customWidth="1"/>
    <col min="31" max="31" width="36.375" style="264" customWidth="1"/>
    <col min="32" max="39" width="20" style="264" customWidth="1"/>
    <col min="40" max="40" width="1.625" style="264" customWidth="1"/>
    <col min="41" max="16384" width="9.125" style="264"/>
  </cols>
  <sheetData>
    <row r="1" spans="2:39" s="109" customFormat="1" ht="30" customHeight="1">
      <c r="B1" s="1958" t="s">
        <v>665</v>
      </c>
      <c r="C1" s="1958"/>
      <c r="D1" s="1958"/>
      <c r="E1" s="2041"/>
      <c r="F1" s="2041"/>
      <c r="G1" s="2041"/>
      <c r="H1" s="2041"/>
      <c r="I1" s="2041"/>
      <c r="J1" s="1861"/>
      <c r="K1" s="175"/>
      <c r="L1" s="176"/>
      <c r="M1" s="1958"/>
      <c r="N1" s="1958"/>
      <c r="R1" s="299"/>
      <c r="S1" s="1628"/>
      <c r="T1" s="1635"/>
      <c r="U1" s="1627"/>
      <c r="V1" s="1627"/>
      <c r="W1" s="1627"/>
      <c r="X1" s="1627"/>
      <c r="Y1" s="1627"/>
      <c r="Z1" s="1627"/>
      <c r="AA1" s="1627"/>
      <c r="AB1" s="1627"/>
      <c r="AC1" s="1635"/>
      <c r="AE1" s="1958" t="s">
        <v>665</v>
      </c>
      <c r="AF1" s="2041"/>
      <c r="AG1" s="2041"/>
      <c r="AH1" s="2041"/>
      <c r="AI1" s="2041"/>
      <c r="AJ1" s="2041"/>
      <c r="AK1" s="1861"/>
      <c r="AL1" s="175"/>
      <c r="AM1" s="176"/>
    </row>
    <row r="2" spans="2:39" s="109" customFormat="1" ht="30" customHeight="1">
      <c r="B2" s="1958" t="str">
        <f>Validation!B4</f>
        <v>Anglian Water</v>
      </c>
      <c r="C2" s="1958"/>
      <c r="D2" s="1958"/>
      <c r="E2" s="2041"/>
      <c r="F2" s="2041"/>
      <c r="G2" s="2041"/>
      <c r="H2" s="2041"/>
      <c r="I2" s="2041"/>
      <c r="J2" s="77"/>
      <c r="K2" s="175"/>
      <c r="L2" s="176"/>
      <c r="M2" s="77"/>
      <c r="N2" s="77"/>
      <c r="R2" s="299"/>
      <c r="S2" s="1628"/>
      <c r="T2" s="1635"/>
      <c r="U2" s="1627"/>
      <c r="V2" s="1627"/>
      <c r="W2" s="1627"/>
      <c r="X2" s="1627"/>
      <c r="Y2" s="1627"/>
      <c r="Z2" s="1627"/>
      <c r="AA2" s="1627"/>
      <c r="AB2" s="1627"/>
      <c r="AC2" s="1635"/>
      <c r="AE2" s="1958" t="str">
        <f>Validation!B4</f>
        <v>Anglian Water</v>
      </c>
      <c r="AF2" s="2041"/>
      <c r="AG2" s="2041"/>
      <c r="AH2" s="2041"/>
      <c r="AI2" s="2041"/>
      <c r="AJ2" s="2041"/>
      <c r="AK2" s="77"/>
      <c r="AL2" s="175"/>
      <c r="AM2" s="176"/>
    </row>
    <row r="3" spans="2:39" ht="45" customHeight="1">
      <c r="B3" s="1959" t="s">
        <v>666</v>
      </c>
      <c r="C3" s="1960"/>
      <c r="D3" s="1960"/>
      <c r="E3" s="1960"/>
      <c r="F3" s="1960"/>
      <c r="G3" s="1960"/>
      <c r="H3" s="1960"/>
      <c r="I3" s="1960"/>
      <c r="J3" s="1960"/>
      <c r="K3" s="1960"/>
      <c r="L3" s="1960"/>
      <c r="M3" s="1960"/>
      <c r="N3" s="1960"/>
      <c r="O3" s="1960"/>
      <c r="P3" s="1960"/>
      <c r="Q3" s="1592"/>
      <c r="R3" s="235"/>
      <c r="S3" s="362" t="s">
        <v>798</v>
      </c>
      <c r="T3" s="1635"/>
      <c r="U3" s="1627"/>
      <c r="V3" s="1627"/>
      <c r="W3" s="1627"/>
      <c r="X3" s="1627"/>
      <c r="Y3" s="1627"/>
      <c r="Z3" s="1627"/>
      <c r="AA3" s="1627"/>
      <c r="AB3" s="1627"/>
      <c r="AC3" s="1635"/>
      <c r="AD3" s="1592"/>
      <c r="AE3" s="1961" t="s">
        <v>666</v>
      </c>
      <c r="AF3" s="1962"/>
      <c r="AG3" s="1962"/>
      <c r="AH3" s="1962"/>
      <c r="AI3" s="1962"/>
      <c r="AJ3" s="1962"/>
      <c r="AK3" s="1962"/>
      <c r="AL3" s="1962"/>
      <c r="AM3" s="1962"/>
    </row>
    <row r="4" spans="2:39" ht="15" customHeight="1" thickBot="1">
      <c r="B4" s="180"/>
      <c r="C4" s="180"/>
      <c r="D4" s="180"/>
      <c r="E4" s="2040"/>
      <c r="F4" s="2040"/>
      <c r="G4" s="2040"/>
      <c r="H4" s="2040"/>
      <c r="I4" s="1015"/>
      <c r="J4" s="1015"/>
      <c r="K4" s="1015"/>
      <c r="L4" s="1592"/>
      <c r="M4" s="1592"/>
      <c r="N4" s="1592"/>
      <c r="O4" s="1592"/>
      <c r="P4" s="1592"/>
      <c r="Q4" s="1592"/>
      <c r="R4" s="1631"/>
      <c r="S4" s="1628"/>
      <c r="T4" s="1635"/>
      <c r="U4" s="1957" t="s">
        <v>799</v>
      </c>
      <c r="V4" s="1957"/>
      <c r="W4" s="1957"/>
      <c r="X4" s="1957"/>
      <c r="Y4" s="1957"/>
      <c r="Z4" s="1957"/>
      <c r="AA4" s="1957"/>
      <c r="AB4" s="1957"/>
      <c r="AC4" s="1635"/>
      <c r="AD4" s="1592"/>
      <c r="AE4" s="180"/>
      <c r="AF4" s="2040"/>
      <c r="AG4" s="2040"/>
      <c r="AH4" s="2040"/>
      <c r="AI4" s="2040"/>
      <c r="AJ4" s="1015"/>
      <c r="AK4" s="1015"/>
      <c r="AL4" s="1015"/>
      <c r="AM4" s="1592"/>
    </row>
    <row r="5" spans="2:39" ht="56.25" customHeight="1" thickBot="1">
      <c r="B5" s="439" t="s">
        <v>800</v>
      </c>
      <c r="C5" s="419" t="s">
        <v>801</v>
      </c>
      <c r="D5" s="419" t="s">
        <v>802</v>
      </c>
      <c r="E5" s="419" t="s">
        <v>1735</v>
      </c>
      <c r="F5" s="419" t="s">
        <v>1736</v>
      </c>
      <c r="G5" s="419" t="s">
        <v>1737</v>
      </c>
      <c r="H5" s="419" t="s">
        <v>1738</v>
      </c>
      <c r="I5" s="419" t="s">
        <v>1739</v>
      </c>
      <c r="J5" s="419" t="s">
        <v>1740</v>
      </c>
      <c r="K5" s="419" t="s">
        <v>1741</v>
      </c>
      <c r="L5" s="440" t="s">
        <v>1051</v>
      </c>
      <c r="M5" s="1592"/>
      <c r="N5" s="1016" t="s">
        <v>806</v>
      </c>
      <c r="O5" s="1592"/>
      <c r="P5" s="441" t="s">
        <v>807</v>
      </c>
      <c r="Q5" s="1592"/>
      <c r="R5" s="1631"/>
      <c r="S5" s="1628"/>
      <c r="T5" s="1635"/>
      <c r="U5" s="267" t="s">
        <v>808</v>
      </c>
      <c r="V5" s="270"/>
      <c r="W5" s="270"/>
      <c r="X5" s="270"/>
      <c r="Y5" s="270"/>
      <c r="Z5" s="270"/>
      <c r="AA5" s="270"/>
      <c r="AB5" s="270"/>
      <c r="AC5" s="1635"/>
      <c r="AD5" s="1592"/>
      <c r="AE5" s="439" t="s">
        <v>800</v>
      </c>
      <c r="AF5" s="419" t="s">
        <v>1735</v>
      </c>
      <c r="AG5" s="419" t="s">
        <v>1736</v>
      </c>
      <c r="AH5" s="419" t="s">
        <v>1737</v>
      </c>
      <c r="AI5" s="419" t="s">
        <v>1738</v>
      </c>
      <c r="AJ5" s="419" t="s">
        <v>1739</v>
      </c>
      <c r="AK5" s="419" t="s">
        <v>1741</v>
      </c>
      <c r="AL5" s="419" t="s">
        <v>1740</v>
      </c>
      <c r="AM5" s="440" t="s">
        <v>1051</v>
      </c>
    </row>
    <row r="6" spans="2:39" ht="42.75" customHeight="1" thickBot="1">
      <c r="B6" s="473"/>
      <c r="C6" s="473"/>
      <c r="D6" s="473"/>
      <c r="E6" s="10"/>
      <c r="F6" s="10"/>
      <c r="G6" s="10"/>
      <c r="H6" s="10"/>
      <c r="I6" s="10"/>
      <c r="J6" s="10"/>
      <c r="K6" s="10"/>
      <c r="L6" s="43"/>
      <c r="M6" s="1592"/>
      <c r="N6" s="1017"/>
      <c r="O6" s="1592"/>
      <c r="P6" s="1592"/>
      <c r="Q6" s="1592"/>
      <c r="R6" s="1631"/>
      <c r="S6" s="1628"/>
      <c r="T6" s="1635"/>
      <c r="U6" s="1592"/>
      <c r="V6" s="1592"/>
      <c r="W6" s="1592"/>
      <c r="X6" s="1592"/>
      <c r="Y6" s="1592"/>
      <c r="Z6" s="1592"/>
      <c r="AA6" s="1592"/>
      <c r="AB6" s="1592"/>
      <c r="AC6" s="1635"/>
      <c r="AD6" s="1592"/>
      <c r="AE6" s="473"/>
      <c r="AF6" s="10"/>
      <c r="AG6" s="10"/>
      <c r="AH6" s="10"/>
      <c r="AI6" s="10"/>
      <c r="AJ6" s="10"/>
      <c r="AK6" s="10"/>
      <c r="AL6" s="10"/>
      <c r="AM6" s="43"/>
    </row>
    <row r="7" spans="2:39" ht="33" customHeight="1">
      <c r="B7" s="326" t="s">
        <v>1742</v>
      </c>
      <c r="C7" s="317" t="s">
        <v>813</v>
      </c>
      <c r="D7" s="317">
        <v>3</v>
      </c>
      <c r="E7" s="820">
        <f>IFERROR('2I'!E36,0)</f>
        <v>98.451000000000008</v>
      </c>
      <c r="F7" s="820">
        <f>IFERROR('2I'!F36,0)</f>
        <v>0</v>
      </c>
      <c r="G7" s="820">
        <f>IFERROR('2I'!H11,0)</f>
        <v>55.545999999999992</v>
      </c>
      <c r="H7" s="820">
        <f>IFERROR('2I'!I11,0)</f>
        <v>418.43799999999999</v>
      </c>
      <c r="I7" s="820">
        <f>IFERROR('2I'!H23,0)</f>
        <v>568.05599999999993</v>
      </c>
      <c r="J7" s="820">
        <f>IFERROR('2I'!I23,0)</f>
        <v>98.957999999999998</v>
      </c>
      <c r="K7" s="823">
        <f>IFERROR('2I'!G28,0)</f>
        <v>0</v>
      </c>
      <c r="L7" s="432">
        <f>IFERROR(SUM(E7:K7),0)</f>
        <v>1239.4490000000001</v>
      </c>
      <c r="M7" s="1592"/>
      <c r="N7" s="323" t="s">
        <v>1743</v>
      </c>
      <c r="O7" s="1592"/>
      <c r="P7" s="1632"/>
      <c r="Q7" s="1592"/>
      <c r="R7" s="1631"/>
      <c r="S7" s="1628"/>
      <c r="T7" s="1635"/>
      <c r="U7" s="1628"/>
      <c r="V7" s="1628"/>
      <c r="W7" s="1628"/>
      <c r="X7" s="1628"/>
      <c r="Y7" s="1628"/>
      <c r="Z7" s="1628"/>
      <c r="AA7" s="1592"/>
      <c r="AB7" s="1628"/>
      <c r="AC7" s="1635"/>
      <c r="AD7" s="1592"/>
      <c r="AE7" s="326" t="s">
        <v>1742</v>
      </c>
      <c r="AF7" s="820" t="s">
        <v>1744</v>
      </c>
      <c r="AG7" s="820" t="s">
        <v>1745</v>
      </c>
      <c r="AH7" s="1331" t="s">
        <v>1746</v>
      </c>
      <c r="AI7" s="820" t="s">
        <v>1747</v>
      </c>
      <c r="AJ7" s="820" t="s">
        <v>1748</v>
      </c>
      <c r="AK7" s="1331" t="s">
        <v>1749</v>
      </c>
      <c r="AL7" s="1331" t="s">
        <v>1750</v>
      </c>
      <c r="AM7" s="332" t="s">
        <v>1751</v>
      </c>
    </row>
    <row r="8" spans="2:39" ht="33" customHeight="1" thickBot="1">
      <c r="B8" s="1830" t="s">
        <v>1752</v>
      </c>
      <c r="C8" s="343" t="s">
        <v>813</v>
      </c>
      <c r="D8" s="343">
        <v>3</v>
      </c>
      <c r="E8" s="1705">
        <v>0</v>
      </c>
      <c r="F8" s="1706">
        <v>0</v>
      </c>
      <c r="G8" s="1706">
        <v>0</v>
      </c>
      <c r="H8" s="1706">
        <v>13.372</v>
      </c>
      <c r="I8" s="1706">
        <v>4.468</v>
      </c>
      <c r="J8" s="1706">
        <v>0</v>
      </c>
      <c r="K8" s="1705">
        <v>0</v>
      </c>
      <c r="L8" s="356">
        <f>IFERROR(SUM(E8:K8),0)</f>
        <v>17.84</v>
      </c>
      <c r="M8" s="1592"/>
      <c r="N8" s="325" t="s">
        <v>1753</v>
      </c>
      <c r="O8" s="1592"/>
      <c r="P8" s="1634"/>
      <c r="Q8" s="1592"/>
      <c r="R8" s="1631"/>
      <c r="S8" s="271">
        <f>IF( SUM( U8:AB8 ) = 0, 0, $U$5 )</f>
        <v>0</v>
      </c>
      <c r="T8" s="1635"/>
      <c r="U8" s="273">
        <f t="shared" ref="U8:AA8" si="0" xml:space="preserve"> IF( ISNUMBER( E8 ), 0, 1 )</f>
        <v>0</v>
      </c>
      <c r="V8" s="273">
        <f t="shared" si="0"/>
        <v>0</v>
      </c>
      <c r="W8" s="273">
        <f t="shared" si="0"/>
        <v>0</v>
      </c>
      <c r="X8" s="273">
        <f t="shared" si="0"/>
        <v>0</v>
      </c>
      <c r="Y8" s="273">
        <f t="shared" si="0"/>
        <v>0</v>
      </c>
      <c r="Z8" s="273">
        <f t="shared" si="0"/>
        <v>0</v>
      </c>
      <c r="AA8" s="273">
        <f t="shared" si="0"/>
        <v>0</v>
      </c>
      <c r="AB8" s="1592"/>
      <c r="AC8" s="1635"/>
      <c r="AD8" s="1592"/>
      <c r="AE8" s="1830" t="s">
        <v>1752</v>
      </c>
      <c r="AF8" s="1019" t="s">
        <v>1744</v>
      </c>
      <c r="AG8" s="1019" t="s">
        <v>1745</v>
      </c>
      <c r="AH8" s="1332" t="s">
        <v>1746</v>
      </c>
      <c r="AI8" s="1020" t="s">
        <v>1747</v>
      </c>
      <c r="AJ8" s="1020" t="s">
        <v>1748</v>
      </c>
      <c r="AK8" s="1333" t="s">
        <v>1754</v>
      </c>
      <c r="AL8" s="1333" t="s">
        <v>1755</v>
      </c>
      <c r="AM8" s="368" t="s">
        <v>1756</v>
      </c>
    </row>
    <row r="9" spans="2:39" ht="15" customHeight="1" thickBot="1">
      <c r="B9" s="178"/>
      <c r="C9" s="178"/>
      <c r="D9" s="178"/>
      <c r="E9" s="133"/>
      <c r="F9" s="8"/>
      <c r="G9" s="8"/>
      <c r="H9" s="8"/>
      <c r="I9" s="8"/>
      <c r="J9" s="8"/>
      <c r="K9" s="133"/>
      <c r="L9" s="133"/>
      <c r="M9" s="1592"/>
      <c r="N9" s="7"/>
      <c r="O9" s="1592"/>
      <c r="P9" s="1592"/>
      <c r="Q9" s="1592"/>
      <c r="R9" s="1636"/>
      <c r="S9" s="271"/>
      <c r="T9" s="1635"/>
      <c r="U9" s="270"/>
      <c r="V9" s="270"/>
      <c r="W9" s="270"/>
      <c r="X9" s="270"/>
      <c r="Y9" s="270"/>
      <c r="Z9" s="270"/>
      <c r="AA9" s="270"/>
      <c r="AB9" s="270"/>
      <c r="AC9" s="1635"/>
      <c r="AD9" s="1592"/>
      <c r="AE9" s="178"/>
      <c r="AF9" s="133"/>
      <c r="AG9" s="8"/>
      <c r="AH9" s="8"/>
      <c r="AI9" s="8"/>
      <c r="AJ9" s="8"/>
      <c r="AK9" s="8"/>
      <c r="AL9" s="133"/>
      <c r="AM9" s="133"/>
    </row>
    <row r="10" spans="2:39" ht="33" customHeight="1">
      <c r="B10" s="326" t="s">
        <v>1757</v>
      </c>
      <c r="C10" s="317" t="s">
        <v>813</v>
      </c>
      <c r="D10" s="317">
        <v>3</v>
      </c>
      <c r="E10" s="1523">
        <f>IFERROR('2C'!E15,0)*-1</f>
        <v>-73.801999999999992</v>
      </c>
      <c r="F10" s="820">
        <f>IFERROR('2C'!F15 + SUM('2C'!F18:F21),0)</f>
        <v>0</v>
      </c>
      <c r="G10" s="793"/>
      <c r="H10" s="793"/>
      <c r="I10" s="793"/>
      <c r="J10" s="793"/>
      <c r="K10" s="1021"/>
      <c r="L10" s="1022">
        <f>IFERROR(E10+F10,0)</f>
        <v>-73.801999999999992</v>
      </c>
      <c r="M10" s="1592"/>
      <c r="N10" s="323" t="s">
        <v>1758</v>
      </c>
      <c r="O10" s="37"/>
      <c r="P10" s="1632"/>
      <c r="Q10" s="1592"/>
      <c r="R10" s="1636"/>
      <c r="S10" s="271"/>
      <c r="T10" s="1635"/>
      <c r="U10" s="270"/>
      <c r="V10" s="270"/>
      <c r="W10" s="270"/>
      <c r="X10" s="270"/>
      <c r="Y10" s="270"/>
      <c r="Z10" s="270"/>
      <c r="AA10" s="270"/>
      <c r="AB10" s="270"/>
      <c r="AC10" s="1635"/>
      <c r="AD10" s="1592"/>
      <c r="AE10" s="326" t="s">
        <v>1757</v>
      </c>
      <c r="AF10" s="1335" t="s">
        <v>1759</v>
      </c>
      <c r="AG10" s="1331" t="s">
        <v>1760</v>
      </c>
      <c r="AH10" s="1334"/>
      <c r="AI10" s="1334"/>
      <c r="AJ10" s="1334"/>
      <c r="AK10" s="1334"/>
      <c r="AL10" s="1334"/>
      <c r="AM10" s="1337" t="s">
        <v>1761</v>
      </c>
    </row>
    <row r="11" spans="2:39" ht="33" customHeight="1">
      <c r="B11" s="327" t="s">
        <v>1762</v>
      </c>
      <c r="C11" s="313" t="s">
        <v>813</v>
      </c>
      <c r="D11" s="313">
        <v>3</v>
      </c>
      <c r="E11" s="822">
        <f>IFERROR('2C'!E28,0)*-1</f>
        <v>-5.2990000000000004</v>
      </c>
      <c r="F11" s="822">
        <f>IFERROR('2C'!F28,0)</f>
        <v>0</v>
      </c>
      <c r="G11" s="504"/>
      <c r="H11" s="504"/>
      <c r="I11" s="504"/>
      <c r="J11" s="504"/>
      <c r="K11" s="639"/>
      <c r="L11" s="1024">
        <f>IFERROR(E11+F11,0)</f>
        <v>-5.2990000000000004</v>
      </c>
      <c r="M11" s="1592"/>
      <c r="N11" s="324" t="s">
        <v>1763</v>
      </c>
      <c r="O11" s="37"/>
      <c r="P11" s="1633"/>
      <c r="Q11" s="1592"/>
      <c r="R11" s="1636"/>
      <c r="S11" s="271"/>
      <c r="T11" s="1635"/>
      <c r="U11" s="270"/>
      <c r="V11" s="270"/>
      <c r="W11" s="270"/>
      <c r="X11" s="270"/>
      <c r="Y11" s="270"/>
      <c r="Z11" s="270"/>
      <c r="AA11" s="270"/>
      <c r="AB11" s="270"/>
      <c r="AC11" s="1635"/>
      <c r="AD11" s="1592"/>
      <c r="AE11" s="327" t="s">
        <v>1762</v>
      </c>
      <c r="AF11" s="1336" t="s">
        <v>1764</v>
      </c>
      <c r="AG11" s="330" t="s">
        <v>1765</v>
      </c>
      <c r="AH11" s="1025"/>
      <c r="AI11" s="1025"/>
      <c r="AJ11" s="1025"/>
      <c r="AK11" s="1025"/>
      <c r="AL11" s="634"/>
      <c r="AM11" s="1338" t="s">
        <v>1766</v>
      </c>
    </row>
    <row r="12" spans="2:39" ht="33" customHeight="1" thickBot="1">
      <c r="B12" s="1850" t="s">
        <v>1767</v>
      </c>
      <c r="C12" s="320" t="s">
        <v>813</v>
      </c>
      <c r="D12" s="320">
        <v>3</v>
      </c>
      <c r="E12" s="410">
        <f>IFERROR(SUM(E10:E11),0)</f>
        <v>-79.100999999999999</v>
      </c>
      <c r="F12" s="1794">
        <f>IFERROR(SUM(F10:F11),0)</f>
        <v>0</v>
      </c>
      <c r="G12" s="824">
        <f>IFERROR('2B'!E23,0)*-1</f>
        <v>-35.993629000000006</v>
      </c>
      <c r="H12" s="824">
        <f>IFERROR('2B'!F23,0)*-1</f>
        <v>-209.64148200000002</v>
      </c>
      <c r="I12" s="824">
        <f>IFERROR('2B'!G23,0)*-1</f>
        <v>-226.92999999999998</v>
      </c>
      <c r="J12" s="824">
        <f>IFERROR('2B'!H23,0)*-1</f>
        <v>-49.544999999999995</v>
      </c>
      <c r="K12" s="1524">
        <f>IFERROR('2B'!I23,0)</f>
        <v>0</v>
      </c>
      <c r="L12" s="1026">
        <f>IFERROR(SUM(E12:K12),0)</f>
        <v>-601.21111099999996</v>
      </c>
      <c r="M12" s="1592"/>
      <c r="N12" s="325" t="s">
        <v>1768</v>
      </c>
      <c r="O12" s="1592"/>
      <c r="P12" s="1634"/>
      <c r="Q12" s="1592"/>
      <c r="R12" s="1636"/>
      <c r="S12" s="271"/>
      <c r="T12" s="1635"/>
      <c r="U12" s="270"/>
      <c r="V12" s="270"/>
      <c r="W12" s="270"/>
      <c r="X12" s="270"/>
      <c r="Y12" s="270"/>
      <c r="Z12" s="270"/>
      <c r="AA12" s="270"/>
      <c r="AB12" s="270"/>
      <c r="AC12" s="1635"/>
      <c r="AD12" s="1592"/>
      <c r="AE12" s="1850" t="s">
        <v>1767</v>
      </c>
      <c r="AF12" s="417" t="s">
        <v>1769</v>
      </c>
      <c r="AG12" s="434" t="s">
        <v>1770</v>
      </c>
      <c r="AH12" s="593" t="s">
        <v>1771</v>
      </c>
      <c r="AI12" s="593" t="s">
        <v>1772</v>
      </c>
      <c r="AJ12" s="593" t="s">
        <v>1773</v>
      </c>
      <c r="AK12" s="593" t="s">
        <v>1774</v>
      </c>
      <c r="AL12" s="593" t="s">
        <v>1775</v>
      </c>
      <c r="AM12" s="1339" t="s">
        <v>1776</v>
      </c>
    </row>
    <row r="13" spans="2:39" ht="15" customHeight="1" thickBot="1">
      <c r="B13" s="19"/>
      <c r="C13" s="19"/>
      <c r="D13" s="19"/>
      <c r="E13" s="1027"/>
      <c r="F13" s="8"/>
      <c r="G13" s="8"/>
      <c r="H13" s="8"/>
      <c r="I13" s="8"/>
      <c r="J13" s="8"/>
      <c r="K13" s="133"/>
      <c r="L13" s="1027"/>
      <c r="M13" s="1592"/>
      <c r="N13" s="7"/>
      <c r="O13" s="1592"/>
      <c r="P13" s="1592"/>
      <c r="Q13" s="1592"/>
      <c r="R13" s="1636"/>
      <c r="S13" s="271"/>
      <c r="T13" s="1635"/>
      <c r="U13" s="270"/>
      <c r="V13" s="270"/>
      <c r="W13" s="270"/>
      <c r="X13" s="270"/>
      <c r="Y13" s="270"/>
      <c r="Z13" s="270"/>
      <c r="AA13" s="270"/>
      <c r="AB13" s="270"/>
      <c r="AC13" s="1635"/>
      <c r="AD13" s="1592"/>
      <c r="AE13" s="19"/>
      <c r="AF13" s="1027"/>
      <c r="AG13" s="8"/>
      <c r="AH13" s="8"/>
      <c r="AI13" s="8"/>
      <c r="AJ13" s="8"/>
      <c r="AK13" s="8"/>
      <c r="AL13" s="133"/>
      <c r="AM13" s="1027"/>
    </row>
    <row r="14" spans="2:39" ht="33" customHeight="1">
      <c r="B14" s="326" t="s">
        <v>1777</v>
      </c>
      <c r="C14" s="317" t="s">
        <v>813</v>
      </c>
      <c r="D14" s="317">
        <v>3</v>
      </c>
      <c r="E14" s="820">
        <f>IFERROR('2D'!E19,0)</f>
        <v>-0.158</v>
      </c>
      <c r="F14" s="820">
        <f>IFERROR('2D'!F19,0)</f>
        <v>0</v>
      </c>
      <c r="G14" s="820">
        <f>IFERROR('2D'!G19,0)</f>
        <v>-8.7710000000000008</v>
      </c>
      <c r="H14" s="820">
        <f>IFERROR('2D'!H19,0)</f>
        <v>-112.502</v>
      </c>
      <c r="I14" s="820">
        <f>IFERROR('2D'!I19,0)</f>
        <v>-146.70599999999999</v>
      </c>
      <c r="J14" s="820">
        <f>IFERROR('2D'!J19,0)</f>
        <v>-22.957999999999998</v>
      </c>
      <c r="K14" s="820">
        <f>IFERROR('2D'!K19,0)</f>
        <v>0</v>
      </c>
      <c r="L14" s="432">
        <f>IFERROR(SUM(E14:K14),0)</f>
        <v>-291.09500000000003</v>
      </c>
      <c r="M14" s="1592"/>
      <c r="N14" s="323" t="s">
        <v>1778</v>
      </c>
      <c r="O14" s="37"/>
      <c r="P14" s="1632"/>
      <c r="Q14" s="1592"/>
      <c r="R14" s="1636"/>
      <c r="S14" s="271"/>
      <c r="T14" s="1635"/>
      <c r="U14" s="270"/>
      <c r="V14" s="270"/>
      <c r="W14" s="270"/>
      <c r="X14" s="270"/>
      <c r="Y14" s="270"/>
      <c r="Z14" s="270"/>
      <c r="AA14" s="270"/>
      <c r="AB14" s="270"/>
      <c r="AC14" s="1635"/>
      <c r="AD14" s="1592"/>
      <c r="AE14" s="326" t="s">
        <v>1777</v>
      </c>
      <c r="AF14" s="331" t="s">
        <v>1779</v>
      </c>
      <c r="AG14" s="331" t="s">
        <v>1780</v>
      </c>
      <c r="AH14" s="331" t="s">
        <v>1781</v>
      </c>
      <c r="AI14" s="331" t="s">
        <v>1782</v>
      </c>
      <c r="AJ14" s="331" t="s">
        <v>1783</v>
      </c>
      <c r="AK14" s="331" t="s">
        <v>1784</v>
      </c>
      <c r="AL14" s="331" t="s">
        <v>1785</v>
      </c>
      <c r="AM14" s="332" t="s">
        <v>1786</v>
      </c>
    </row>
    <row r="15" spans="2:39" ht="33" customHeight="1">
      <c r="B15" s="327" t="s">
        <v>1787</v>
      </c>
      <c r="C15" s="313" t="s">
        <v>813</v>
      </c>
      <c r="D15" s="313">
        <v>3</v>
      </c>
      <c r="E15" s="847">
        <f>IFERROR('2O'!J19,0)</f>
        <v>-2.3170000000000002</v>
      </c>
      <c r="F15" s="847">
        <f>IFERROR('2O'!K19,0)</f>
        <v>0</v>
      </c>
      <c r="G15" s="847">
        <f>IFERROR('2O'!E19,0)</f>
        <v>-2.0379999999999998</v>
      </c>
      <c r="H15" s="847">
        <f>IFERROR('2O'!F19,0)</f>
        <v>-2.746</v>
      </c>
      <c r="I15" s="847">
        <f>IFERROR('2O'!G19,0)</f>
        <v>-38.542999999999999</v>
      </c>
      <c r="J15" s="847">
        <f>IFERROR('2O'!H19,0)</f>
        <v>-0.74399999999999999</v>
      </c>
      <c r="K15" s="847">
        <f>IFERROR('2O'!I19,0)</f>
        <v>0</v>
      </c>
      <c r="L15" s="433">
        <f>IFERROR(SUM(E15:K15),0)</f>
        <v>-46.387999999999998</v>
      </c>
      <c r="M15" s="1592"/>
      <c r="N15" s="324" t="s">
        <v>1788</v>
      </c>
      <c r="O15" s="37"/>
      <c r="P15" s="1633"/>
      <c r="Q15" s="1592"/>
      <c r="R15" s="1636"/>
      <c r="S15" s="271"/>
      <c r="T15" s="1635"/>
      <c r="U15" s="270"/>
      <c r="V15" s="270"/>
      <c r="W15" s="270"/>
      <c r="X15" s="270"/>
      <c r="Y15" s="270"/>
      <c r="Z15" s="270"/>
      <c r="AA15" s="270"/>
      <c r="AB15" s="270"/>
      <c r="AC15" s="1635"/>
      <c r="AD15" s="1592"/>
      <c r="AE15" s="327" t="s">
        <v>1787</v>
      </c>
      <c r="AF15" s="330" t="s">
        <v>1789</v>
      </c>
      <c r="AG15" s="330" t="s">
        <v>1790</v>
      </c>
      <c r="AH15" s="330" t="s">
        <v>1791</v>
      </c>
      <c r="AI15" s="330" t="s">
        <v>1792</v>
      </c>
      <c r="AJ15" s="330" t="s">
        <v>1793</v>
      </c>
      <c r="AK15" s="330" t="s">
        <v>1794</v>
      </c>
      <c r="AL15" s="330" t="s">
        <v>1795</v>
      </c>
      <c r="AM15" s="333" t="s">
        <v>1796</v>
      </c>
    </row>
    <row r="16" spans="2:39" ht="33" customHeight="1">
      <c r="B16" s="327" t="s">
        <v>1797</v>
      </c>
      <c r="C16" s="313" t="s">
        <v>813</v>
      </c>
      <c r="D16" s="313">
        <v>3</v>
      </c>
      <c r="E16" s="803">
        <v>0</v>
      </c>
      <c r="F16" s="803">
        <v>0</v>
      </c>
      <c r="G16" s="803">
        <v>-1.95</v>
      </c>
      <c r="H16" s="803">
        <v>-14.12</v>
      </c>
      <c r="I16" s="803">
        <v>25.209</v>
      </c>
      <c r="J16" s="803">
        <v>-3.84</v>
      </c>
      <c r="K16" s="826">
        <v>0</v>
      </c>
      <c r="L16" s="433">
        <f>IFERROR(SUM(E16:K16),0)</f>
        <v>5.2989999999999995</v>
      </c>
      <c r="M16" s="1592"/>
      <c r="N16" s="324" t="s">
        <v>1798</v>
      </c>
      <c r="O16" s="1592"/>
      <c r="P16" s="1633"/>
      <c r="Q16" s="1592"/>
      <c r="R16" s="1636"/>
      <c r="S16" s="271">
        <f>IF( SUM( U16:AB16 ) = 0, 0, $U$5 )</f>
        <v>0</v>
      </c>
      <c r="T16" s="1635"/>
      <c r="U16" s="273">
        <f t="shared" ref="U16:AA16" si="1" xml:space="preserve"> IF( ISNUMBER( E16 ), 0, 1 )</f>
        <v>0</v>
      </c>
      <c r="V16" s="273">
        <f t="shared" si="1"/>
        <v>0</v>
      </c>
      <c r="W16" s="273">
        <f t="shared" si="1"/>
        <v>0</v>
      </c>
      <c r="X16" s="273">
        <f t="shared" si="1"/>
        <v>0</v>
      </c>
      <c r="Y16" s="273">
        <f t="shared" si="1"/>
        <v>0</v>
      </c>
      <c r="Z16" s="273">
        <f t="shared" si="1"/>
        <v>0</v>
      </c>
      <c r="AA16" s="273">
        <f t="shared" si="1"/>
        <v>0</v>
      </c>
      <c r="AB16" s="270"/>
      <c r="AC16" s="1635"/>
      <c r="AD16" s="1592"/>
      <c r="AE16" s="327" t="s">
        <v>1797</v>
      </c>
      <c r="AF16" s="330" t="s">
        <v>1799</v>
      </c>
      <c r="AG16" s="330" t="s">
        <v>1800</v>
      </c>
      <c r="AH16" s="330" t="s">
        <v>1801</v>
      </c>
      <c r="AI16" s="330" t="s">
        <v>1802</v>
      </c>
      <c r="AJ16" s="330" t="s">
        <v>1803</v>
      </c>
      <c r="AK16" s="330" t="s">
        <v>1804</v>
      </c>
      <c r="AL16" s="363" t="s">
        <v>1805</v>
      </c>
      <c r="AM16" s="333" t="s">
        <v>1806</v>
      </c>
    </row>
    <row r="17" spans="2:39" ht="33" customHeight="1" thickBot="1">
      <c r="B17" s="1850" t="s">
        <v>1807</v>
      </c>
      <c r="C17" s="320" t="s">
        <v>813</v>
      </c>
      <c r="D17" s="320">
        <v>3</v>
      </c>
      <c r="E17" s="1794">
        <f t="shared" ref="E17:K17" si="2">IFERROR(SUM(E14:E16),0)</f>
        <v>-2.4750000000000001</v>
      </c>
      <c r="F17" s="1794">
        <f t="shared" si="2"/>
        <v>0</v>
      </c>
      <c r="G17" s="1794">
        <f t="shared" si="2"/>
        <v>-12.759</v>
      </c>
      <c r="H17" s="1794">
        <f t="shared" si="2"/>
        <v>-129.36799999999999</v>
      </c>
      <c r="I17" s="1794">
        <f t="shared" si="2"/>
        <v>-160.04</v>
      </c>
      <c r="J17" s="1794">
        <f t="shared" si="2"/>
        <v>-27.541999999999998</v>
      </c>
      <c r="K17" s="1794">
        <f t="shared" si="2"/>
        <v>0</v>
      </c>
      <c r="L17" s="329">
        <f>IFERROR(SUM(E17:K17),0)</f>
        <v>-332.18399999999997</v>
      </c>
      <c r="M17" s="1592"/>
      <c r="N17" s="325" t="s">
        <v>1808</v>
      </c>
      <c r="O17" s="1592"/>
      <c r="P17" s="1634"/>
      <c r="Q17" s="1592"/>
      <c r="R17" s="1636"/>
      <c r="S17" s="271"/>
      <c r="T17" s="1635"/>
      <c r="U17" s="270"/>
      <c r="V17" s="270"/>
      <c r="W17" s="270"/>
      <c r="X17" s="270"/>
      <c r="Y17" s="270"/>
      <c r="Z17" s="270"/>
      <c r="AA17" s="270"/>
      <c r="AB17" s="270"/>
      <c r="AC17" s="1635"/>
      <c r="AD17" s="1592"/>
      <c r="AE17" s="1850" t="s">
        <v>1807</v>
      </c>
      <c r="AF17" s="434" t="s">
        <v>1809</v>
      </c>
      <c r="AG17" s="434" t="s">
        <v>1810</v>
      </c>
      <c r="AH17" s="434" t="s">
        <v>1811</v>
      </c>
      <c r="AI17" s="434" t="s">
        <v>1812</v>
      </c>
      <c r="AJ17" s="434" t="s">
        <v>1813</v>
      </c>
      <c r="AK17" s="434" t="s">
        <v>1814</v>
      </c>
      <c r="AL17" s="367" t="s">
        <v>1815</v>
      </c>
      <c r="AM17" s="435" t="s">
        <v>1816</v>
      </c>
    </row>
    <row r="18" spans="2:39" ht="15" customHeight="1" thickBot="1">
      <c r="B18" s="19"/>
      <c r="C18" s="19"/>
      <c r="D18" s="19"/>
      <c r="E18" s="8"/>
      <c r="F18" s="8"/>
      <c r="G18" s="8"/>
      <c r="H18" s="8"/>
      <c r="I18" s="8"/>
      <c r="J18" s="8"/>
      <c r="K18" s="133"/>
      <c r="L18" s="8"/>
      <c r="M18" s="1592"/>
      <c r="N18" s="7"/>
      <c r="O18" s="1592"/>
      <c r="P18" s="1592"/>
      <c r="Q18" s="1592"/>
      <c r="R18" s="1636"/>
      <c r="S18" s="271"/>
      <c r="T18" s="1635"/>
      <c r="U18" s="270"/>
      <c r="V18" s="270"/>
      <c r="W18" s="270"/>
      <c r="X18" s="270"/>
      <c r="Y18" s="270"/>
      <c r="Z18" s="270"/>
      <c r="AA18" s="270"/>
      <c r="AB18" s="270"/>
      <c r="AC18" s="1635"/>
      <c r="AD18" s="1592"/>
      <c r="AE18" s="19"/>
      <c r="AF18" s="8"/>
      <c r="AG18" s="8"/>
      <c r="AH18" s="8"/>
      <c r="AI18" s="8"/>
      <c r="AJ18" s="8"/>
      <c r="AK18" s="8"/>
      <c r="AL18" s="133"/>
      <c r="AM18" s="8"/>
    </row>
    <row r="19" spans="2:39" ht="33" customHeight="1" thickBot="1">
      <c r="B19" s="1866" t="s">
        <v>827</v>
      </c>
      <c r="C19" s="389" t="s">
        <v>813</v>
      </c>
      <c r="D19" s="389">
        <v>3</v>
      </c>
      <c r="E19" s="806">
        <v>6.0000000000000001E-3</v>
      </c>
      <c r="F19" s="806">
        <v>0</v>
      </c>
      <c r="G19" s="806">
        <v>5.5E-2</v>
      </c>
      <c r="H19" s="806">
        <v>0.246</v>
      </c>
      <c r="I19" s="806">
        <v>0.99299999999999999</v>
      </c>
      <c r="J19" s="806">
        <v>0.16400000000000001</v>
      </c>
      <c r="K19" s="1029">
        <v>0</v>
      </c>
      <c r="L19" s="405">
        <f>IFERROR(SUM(E19:K19),0)</f>
        <v>1.464</v>
      </c>
      <c r="M19" s="1592"/>
      <c r="N19" s="488" t="s">
        <v>1817</v>
      </c>
      <c r="O19" s="1592"/>
      <c r="P19" s="1637"/>
      <c r="Q19" s="1592"/>
      <c r="R19" s="1636"/>
      <c r="S19" s="271">
        <f>IF( SUM( U19:AB19 ) = 0, 0, $U$5 )</f>
        <v>0</v>
      </c>
      <c r="T19" s="1635"/>
      <c r="U19" s="273">
        <f t="shared" ref="U19:AA19" si="3" xml:space="preserve"> IF( ISNUMBER( E19 ), 0, 1 )</f>
        <v>0</v>
      </c>
      <c r="V19" s="273">
        <f t="shared" si="3"/>
        <v>0</v>
      </c>
      <c r="W19" s="273">
        <f t="shared" si="3"/>
        <v>0</v>
      </c>
      <c r="X19" s="273">
        <f t="shared" si="3"/>
        <v>0</v>
      </c>
      <c r="Y19" s="273">
        <f t="shared" si="3"/>
        <v>0</v>
      </c>
      <c r="Z19" s="273">
        <f t="shared" si="3"/>
        <v>0</v>
      </c>
      <c r="AA19" s="273">
        <f t="shared" si="3"/>
        <v>0</v>
      </c>
      <c r="AB19" s="270"/>
      <c r="AC19" s="1635"/>
      <c r="AD19" s="1592"/>
      <c r="AE19" s="1866" t="s">
        <v>827</v>
      </c>
      <c r="AF19" s="418" t="s">
        <v>1818</v>
      </c>
      <c r="AG19" s="418" t="s">
        <v>1819</v>
      </c>
      <c r="AH19" s="418" t="s">
        <v>1820</v>
      </c>
      <c r="AI19" s="418" t="s">
        <v>1821</v>
      </c>
      <c r="AJ19" s="418" t="s">
        <v>1822</v>
      </c>
      <c r="AK19" s="1340" t="s">
        <v>1823</v>
      </c>
      <c r="AL19" s="371" t="s">
        <v>1824</v>
      </c>
      <c r="AM19" s="760" t="s">
        <v>1825</v>
      </c>
    </row>
    <row r="20" spans="2:39" ht="15" customHeight="1" thickBot="1">
      <c r="B20" s="19"/>
      <c r="C20" s="19"/>
      <c r="D20" s="19"/>
      <c r="E20" s="8"/>
      <c r="F20" s="8"/>
      <c r="G20" s="8"/>
      <c r="H20" s="8"/>
      <c r="I20" s="8"/>
      <c r="J20" s="8"/>
      <c r="K20" s="133"/>
      <c r="L20" s="8"/>
      <c r="M20" s="1592"/>
      <c r="N20" s="7"/>
      <c r="O20" s="1592"/>
      <c r="P20" s="1592"/>
      <c r="Q20" s="1592"/>
      <c r="R20" s="1636"/>
      <c r="S20" s="271"/>
      <c r="T20" s="1635"/>
      <c r="U20" s="270"/>
      <c r="V20" s="270"/>
      <c r="W20" s="270"/>
      <c r="X20" s="270"/>
      <c r="Y20" s="270"/>
      <c r="Z20" s="270"/>
      <c r="AA20" s="270"/>
      <c r="AB20" s="270"/>
      <c r="AC20" s="1635"/>
      <c r="AD20" s="1592"/>
      <c r="AE20" s="19"/>
      <c r="AF20" s="8"/>
      <c r="AG20" s="8"/>
      <c r="AH20" s="8"/>
      <c r="AI20" s="8"/>
      <c r="AJ20" s="8"/>
      <c r="AK20" s="8"/>
      <c r="AL20" s="133"/>
      <c r="AM20" s="8"/>
    </row>
    <row r="21" spans="2:39" ht="33" customHeight="1" thickBot="1">
      <c r="B21" s="1866" t="s">
        <v>834</v>
      </c>
      <c r="C21" s="389" t="s">
        <v>813</v>
      </c>
      <c r="D21" s="389">
        <v>3</v>
      </c>
      <c r="E21" s="409">
        <f>IFERROR(E7+E8+(E12)+(E17)+E19,0)</f>
        <v>16.881000000000007</v>
      </c>
      <c r="F21" s="409">
        <f>IFERROR(F7+F8+F12+F17+F19,0)</f>
        <v>0</v>
      </c>
      <c r="G21" s="409">
        <f t="shared" ref="G21:K21" si="4">IFERROR(G7+G8+G12+G17+G19,0)</f>
        <v>6.848370999999986</v>
      </c>
      <c r="H21" s="409">
        <f t="shared" si="4"/>
        <v>93.046517999999978</v>
      </c>
      <c r="I21" s="409">
        <f t="shared" si="4"/>
        <v>186.54699999999994</v>
      </c>
      <c r="J21" s="409">
        <f t="shared" si="4"/>
        <v>22.035000000000007</v>
      </c>
      <c r="K21" s="409">
        <f t="shared" si="4"/>
        <v>0</v>
      </c>
      <c r="L21" s="409">
        <f>IFERROR(SUM(E21:K21),0)</f>
        <v>325.35788899999994</v>
      </c>
      <c r="M21" s="1592"/>
      <c r="N21" s="488" t="s">
        <v>1826</v>
      </c>
      <c r="O21" s="1592"/>
      <c r="P21" s="1637"/>
      <c r="Q21" s="1592"/>
      <c r="R21" s="1636"/>
      <c r="S21" s="271"/>
      <c r="T21" s="1635"/>
      <c r="U21" s="270"/>
      <c r="V21" s="270"/>
      <c r="W21" s="270"/>
      <c r="X21" s="270"/>
      <c r="Y21" s="270"/>
      <c r="Z21" s="270"/>
      <c r="AA21" s="270"/>
      <c r="AB21" s="270"/>
      <c r="AC21" s="1635"/>
      <c r="AD21" s="1592"/>
      <c r="AE21" s="1866" t="s">
        <v>834</v>
      </c>
      <c r="AF21" s="409" t="s">
        <v>1827</v>
      </c>
      <c r="AG21" s="409" t="s">
        <v>1828</v>
      </c>
      <c r="AH21" s="416" t="s">
        <v>1829</v>
      </c>
      <c r="AI21" s="416" t="s">
        <v>1830</v>
      </c>
      <c r="AJ21" s="416" t="s">
        <v>1831</v>
      </c>
      <c r="AK21" s="1340" t="s">
        <v>1832</v>
      </c>
      <c r="AL21" s="1340" t="s">
        <v>1833</v>
      </c>
      <c r="AM21" s="405" t="s">
        <v>1834</v>
      </c>
    </row>
    <row r="22" spans="2:39" ht="15" customHeight="1" thickBot="1">
      <c r="B22" s="126"/>
      <c r="C22" s="126"/>
      <c r="D22" s="126"/>
      <c r="E22" s="1592"/>
      <c r="F22" s="1592"/>
      <c r="G22" s="1592"/>
      <c r="H22" s="1592"/>
      <c r="I22" s="1592"/>
      <c r="J22" s="1592"/>
      <c r="K22" s="1592"/>
      <c r="L22" s="43"/>
      <c r="M22" s="1592"/>
      <c r="N22" s="7"/>
      <c r="O22" s="1592"/>
      <c r="P22" s="1592"/>
      <c r="Q22" s="1592"/>
      <c r="R22" s="1636"/>
      <c r="S22" s="271"/>
      <c r="T22" s="1635"/>
      <c r="U22" s="270"/>
      <c r="V22" s="270"/>
      <c r="W22" s="270"/>
      <c r="X22" s="270"/>
      <c r="Y22" s="270"/>
      <c r="Z22" s="270"/>
      <c r="AA22" s="270"/>
      <c r="AB22" s="270"/>
      <c r="AC22" s="1635"/>
      <c r="AD22" s="1592"/>
      <c r="AE22" s="126"/>
      <c r="AF22" s="1592"/>
      <c r="AG22" s="1592"/>
      <c r="AH22" s="1592"/>
      <c r="AI22" s="1592"/>
      <c r="AJ22" s="1592"/>
      <c r="AK22" s="1592"/>
      <c r="AL22" s="1592"/>
      <c r="AM22" s="43"/>
    </row>
    <row r="23" spans="2:39" ht="21" customHeight="1" thickBot="1">
      <c r="B23" s="316" t="s">
        <v>1835</v>
      </c>
      <c r="C23" s="238"/>
      <c r="D23" s="238"/>
      <c r="E23" s="169"/>
      <c r="F23" s="169"/>
      <c r="G23" s="169"/>
      <c r="H23" s="169"/>
      <c r="I23" s="169"/>
      <c r="J23" s="169"/>
      <c r="K23" s="169"/>
      <c r="L23" s="29"/>
      <c r="M23" s="1592"/>
      <c r="N23" s="7"/>
      <c r="O23" s="1592"/>
      <c r="P23" s="1592"/>
      <c r="Q23" s="1592"/>
      <c r="R23" s="1636"/>
      <c r="S23" s="271"/>
      <c r="T23" s="300"/>
      <c r="U23" s="270"/>
      <c r="V23" s="270"/>
      <c r="W23" s="270"/>
      <c r="X23" s="270"/>
      <c r="Y23" s="270"/>
      <c r="Z23" s="270"/>
      <c r="AA23" s="270"/>
      <c r="AB23" s="270"/>
      <c r="AC23" s="300"/>
      <c r="AD23" s="1592"/>
      <c r="AE23" s="328" t="s">
        <v>1835</v>
      </c>
      <c r="AF23" s="169"/>
      <c r="AG23" s="169"/>
      <c r="AH23" s="169"/>
      <c r="AI23" s="169"/>
      <c r="AJ23" s="169"/>
      <c r="AK23" s="169"/>
      <c r="AL23" s="169"/>
      <c r="AM23" s="29"/>
    </row>
    <row r="24" spans="2:39" ht="36" customHeight="1" thickBot="1">
      <c r="B24" s="1852" t="s">
        <v>1835</v>
      </c>
      <c r="C24" s="389" t="s">
        <v>813</v>
      </c>
      <c r="D24" s="389">
        <v>3</v>
      </c>
      <c r="E24" s="1030"/>
      <c r="F24" s="1030"/>
      <c r="G24" s="1030"/>
      <c r="H24" s="1030"/>
      <c r="I24" s="1030"/>
      <c r="J24" s="1030"/>
      <c r="K24" s="1031"/>
      <c r="L24" s="1707">
        <v>0.32</v>
      </c>
      <c r="M24" s="1592"/>
      <c r="N24" s="488" t="s">
        <v>1836</v>
      </c>
      <c r="O24" s="1592"/>
      <c r="P24" s="1637"/>
      <c r="Q24" s="1592"/>
      <c r="R24" s="1636"/>
      <c r="S24" s="271">
        <f>IF( SUM( U24:AB24 ) = 0, 0, $U$5 )</f>
        <v>0</v>
      </c>
      <c r="T24" s="300"/>
      <c r="U24" s="270"/>
      <c r="V24" s="270"/>
      <c r="W24" s="270"/>
      <c r="X24" s="270"/>
      <c r="Y24" s="270"/>
      <c r="Z24" s="270"/>
      <c r="AA24" s="270"/>
      <c r="AB24" s="273">
        <f xml:space="preserve"> IF( ISNUMBER( L24 ), 0, 1 )</f>
        <v>0</v>
      </c>
      <c r="AC24" s="300"/>
      <c r="AD24" s="1592"/>
      <c r="AE24" s="1846" t="s">
        <v>1835</v>
      </c>
      <c r="AF24" s="1033"/>
      <c r="AG24" s="1033"/>
      <c r="AH24" s="1033"/>
      <c r="AI24" s="1033"/>
      <c r="AJ24" s="1033"/>
      <c r="AK24" s="1033"/>
      <c r="AL24" s="1034"/>
      <c r="AM24" s="1035" t="s">
        <v>1834</v>
      </c>
    </row>
    <row r="25" spans="2:39">
      <c r="B25" s="1592"/>
      <c r="C25" s="1592"/>
      <c r="D25" s="1592"/>
      <c r="E25" s="1592"/>
      <c r="F25" s="1592"/>
      <c r="G25" s="1592"/>
      <c r="H25" s="1592"/>
      <c r="I25" s="1592"/>
      <c r="J25" s="1592"/>
      <c r="K25" s="1592"/>
      <c r="L25" s="1592"/>
      <c r="M25" s="1592"/>
      <c r="N25" s="1592"/>
      <c r="O25" s="1592"/>
      <c r="P25" s="1592"/>
      <c r="Q25" s="1592"/>
      <c r="R25" s="1592"/>
      <c r="S25" s="1592"/>
      <c r="T25" s="294"/>
      <c r="U25" s="1629"/>
      <c r="V25" s="1630"/>
      <c r="W25" s="1630"/>
      <c r="X25" s="1630"/>
      <c r="Y25" s="1630"/>
      <c r="Z25" s="1630"/>
      <c r="AA25" s="1630"/>
      <c r="AB25" s="1630"/>
      <c r="AC25" s="294"/>
      <c r="AD25" s="1592"/>
      <c r="AE25" s="1592"/>
      <c r="AF25" s="1592"/>
      <c r="AG25" s="1592"/>
      <c r="AH25" s="1592"/>
      <c r="AI25" s="1592"/>
      <c r="AJ25" s="1592"/>
      <c r="AK25" s="1592"/>
      <c r="AL25" s="1592"/>
      <c r="AM25" s="1592"/>
    </row>
    <row r="26" spans="2:39">
      <c r="B26" s="1592"/>
      <c r="C26" s="1592"/>
      <c r="D26" s="1592"/>
      <c r="E26" s="1592"/>
      <c r="F26" s="1592"/>
      <c r="G26" s="1592"/>
      <c r="H26" s="1592"/>
      <c r="I26" s="1592"/>
      <c r="J26" s="1592"/>
      <c r="K26" s="1592"/>
      <c r="L26" s="1592"/>
      <c r="M26" s="1592"/>
      <c r="N26" s="1592"/>
      <c r="O26" s="1592"/>
      <c r="P26" s="1592"/>
      <c r="Q26" s="1592"/>
      <c r="R26" s="1592"/>
      <c r="S26" s="301"/>
      <c r="T26" s="1627"/>
      <c r="U26" s="270"/>
      <c r="V26" s="270"/>
      <c r="W26" s="270"/>
      <c r="X26" s="270"/>
      <c r="Y26" s="270"/>
      <c r="Z26" s="270"/>
      <c r="AA26" s="270"/>
      <c r="AB26" s="270"/>
      <c r="AC26" s="1627"/>
      <c r="AD26" s="1592"/>
      <c r="AE26" s="1592"/>
      <c r="AF26" s="1592"/>
      <c r="AG26" s="1592"/>
      <c r="AH26" s="1592"/>
      <c r="AI26" s="1592"/>
      <c r="AJ26" s="1592"/>
      <c r="AK26" s="1592"/>
      <c r="AL26" s="1592"/>
      <c r="AM26" s="1592"/>
    </row>
    <row r="27" spans="2:39">
      <c r="B27" s="1592"/>
      <c r="C27" s="1592"/>
      <c r="D27" s="1592"/>
      <c r="E27" s="1592"/>
      <c r="F27" s="1592"/>
      <c r="G27" s="1592"/>
      <c r="H27" s="1592"/>
      <c r="I27" s="1592"/>
      <c r="J27" s="1592"/>
      <c r="K27" s="1592"/>
      <c r="L27" s="1592"/>
      <c r="M27" s="1592"/>
      <c r="N27" s="1592"/>
      <c r="O27" s="1592"/>
      <c r="P27" s="1592"/>
      <c r="Q27" s="1592"/>
      <c r="R27" s="1592"/>
      <c r="S27" s="301"/>
      <c r="T27" s="1627"/>
      <c r="U27" s="270"/>
      <c r="V27" s="270"/>
      <c r="W27" s="270"/>
      <c r="X27" s="270"/>
      <c r="Y27" s="270"/>
      <c r="Z27" s="270"/>
      <c r="AA27" s="270"/>
      <c r="AB27" s="270"/>
      <c r="AC27" s="1627"/>
      <c r="AD27" s="1592"/>
      <c r="AE27" s="1592"/>
      <c r="AF27" s="1592"/>
      <c r="AG27" s="1592"/>
      <c r="AH27" s="1592"/>
      <c r="AI27" s="1592"/>
      <c r="AJ27" s="1592"/>
      <c r="AK27" s="1592"/>
      <c r="AL27" s="1592"/>
      <c r="AM27" s="1592"/>
    </row>
    <row r="28" spans="2:39">
      <c r="B28" s="1592"/>
      <c r="C28" s="1592"/>
      <c r="D28" s="1592"/>
      <c r="E28" s="1592"/>
      <c r="F28" s="1592"/>
      <c r="G28" s="1592"/>
      <c r="H28" s="1592"/>
      <c r="I28" s="1592"/>
      <c r="J28" s="1592"/>
      <c r="K28" s="1592"/>
      <c r="L28" s="1592"/>
      <c r="M28" s="1592"/>
      <c r="N28" s="1592"/>
      <c r="O28" s="1592"/>
      <c r="P28" s="1592"/>
      <c r="Q28" s="1592"/>
      <c r="R28" s="1592"/>
      <c r="S28" s="301">
        <f t="shared" ref="S28" si="5">IF( SUM( U28:W28 ) = 0, 0, $S$5 )</f>
        <v>0</v>
      </c>
      <c r="T28" s="1627"/>
      <c r="U28" s="270"/>
      <c r="V28" s="270"/>
      <c r="W28" s="270"/>
      <c r="X28" s="270"/>
      <c r="Y28" s="270"/>
      <c r="Z28" s="270"/>
      <c r="AA28" s="270"/>
      <c r="AB28" s="270"/>
      <c r="AC28" s="1627"/>
      <c r="AD28" s="1592"/>
      <c r="AE28" s="1592"/>
      <c r="AF28" s="1592"/>
      <c r="AG28" s="1592"/>
      <c r="AH28" s="1592"/>
      <c r="AI28" s="1592"/>
      <c r="AJ28" s="1592"/>
      <c r="AK28" s="1592"/>
      <c r="AL28" s="1592"/>
      <c r="AM28" s="1592"/>
    </row>
    <row r="29" spans="2:39">
      <c r="B29" s="1592"/>
      <c r="C29" s="1592"/>
      <c r="D29" s="1592"/>
      <c r="E29" s="1592"/>
      <c r="F29" s="1592"/>
      <c r="G29" s="1592"/>
      <c r="H29" s="1592"/>
      <c r="I29" s="1592"/>
      <c r="J29" s="1592"/>
      <c r="K29" s="1592"/>
      <c r="L29" s="1592"/>
      <c r="M29" s="1592"/>
      <c r="N29" s="1592"/>
      <c r="O29" s="1592"/>
      <c r="P29" s="1592"/>
      <c r="Q29" s="1592"/>
      <c r="R29" s="1592"/>
      <c r="S29" s="1592"/>
      <c r="T29" s="1627"/>
      <c r="U29" s="270"/>
      <c r="V29" s="270"/>
      <c r="W29" s="270"/>
      <c r="X29" s="270"/>
      <c r="Y29" s="270"/>
      <c r="Z29" s="270"/>
      <c r="AA29" s="270"/>
      <c r="AB29" s="270"/>
      <c r="AC29" s="1627"/>
      <c r="AD29" s="1592"/>
      <c r="AE29" s="1592"/>
      <c r="AF29" s="1592"/>
      <c r="AG29" s="1592"/>
      <c r="AH29" s="1592"/>
      <c r="AI29" s="1592"/>
      <c r="AJ29" s="1592"/>
      <c r="AK29" s="1592"/>
      <c r="AL29" s="1592"/>
      <c r="AM29" s="1592"/>
    </row>
    <row r="30" spans="2:39">
      <c r="B30" s="1592"/>
      <c r="C30" s="1592"/>
      <c r="D30" s="1592"/>
      <c r="E30" s="1592"/>
      <c r="F30" s="1592"/>
      <c r="G30" s="1592"/>
      <c r="H30" s="1592"/>
      <c r="I30" s="1592"/>
      <c r="J30" s="1592"/>
      <c r="K30" s="1592"/>
      <c r="L30" s="1592"/>
      <c r="M30" s="1592"/>
      <c r="N30" s="1592"/>
      <c r="O30" s="1592"/>
      <c r="P30" s="1592"/>
      <c r="Q30" s="1592"/>
      <c r="R30" s="1592"/>
      <c r="S30" s="301">
        <f t="shared" ref="S30:S38" si="6">IF( SUM( U30:W30 ) = 0, 0, $S$5 )</f>
        <v>0</v>
      </c>
      <c r="T30" s="1627"/>
      <c r="U30" s="270"/>
      <c r="V30" s="270"/>
      <c r="W30" s="270"/>
      <c r="X30" s="270"/>
      <c r="Y30" s="270"/>
      <c r="Z30" s="270"/>
      <c r="AA30" s="270"/>
      <c r="AB30" s="270"/>
      <c r="AC30" s="1627"/>
      <c r="AD30" s="1592"/>
      <c r="AE30" s="1592"/>
      <c r="AF30" s="1592"/>
      <c r="AG30" s="1592"/>
      <c r="AH30" s="1592"/>
      <c r="AI30" s="1592"/>
      <c r="AJ30" s="1592"/>
      <c r="AK30" s="1592"/>
      <c r="AL30" s="1592"/>
      <c r="AM30" s="1592"/>
    </row>
    <row r="31" spans="2:39">
      <c r="B31" s="1592"/>
      <c r="C31" s="1592"/>
      <c r="D31" s="1592"/>
      <c r="E31" s="1592"/>
      <c r="F31" s="1592"/>
      <c r="G31" s="1592"/>
      <c r="H31" s="1592"/>
      <c r="I31" s="1592"/>
      <c r="J31" s="1592"/>
      <c r="K31" s="1592"/>
      <c r="L31" s="1592"/>
      <c r="M31" s="1592"/>
      <c r="N31" s="1592"/>
      <c r="O31" s="1592"/>
      <c r="P31" s="1592"/>
      <c r="Q31" s="1592"/>
      <c r="R31" s="1592"/>
      <c r="S31" s="301">
        <f t="shared" si="6"/>
        <v>0</v>
      </c>
      <c r="T31" s="296"/>
      <c r="U31" s="270"/>
      <c r="V31" s="270"/>
      <c r="W31" s="270"/>
      <c r="X31" s="270"/>
      <c r="Y31" s="270"/>
      <c r="Z31" s="270"/>
      <c r="AA31" s="270"/>
      <c r="AB31" s="270"/>
      <c r="AC31" s="296"/>
      <c r="AD31" s="1592"/>
      <c r="AE31" s="1592"/>
      <c r="AF31" s="1592"/>
      <c r="AG31" s="1592"/>
      <c r="AH31" s="1592"/>
      <c r="AI31" s="1592"/>
      <c r="AJ31" s="1592"/>
      <c r="AK31" s="1592"/>
      <c r="AL31" s="1592"/>
      <c r="AM31" s="1592"/>
    </row>
    <row r="32" spans="2:39">
      <c r="B32" s="1592"/>
      <c r="C32" s="1592"/>
      <c r="D32" s="1592"/>
      <c r="E32" s="1592"/>
      <c r="F32" s="1592"/>
      <c r="G32" s="1592"/>
      <c r="H32" s="1592"/>
      <c r="I32" s="1592"/>
      <c r="J32" s="1592"/>
      <c r="K32" s="1592"/>
      <c r="L32" s="1592"/>
      <c r="M32" s="1592"/>
      <c r="N32" s="1592"/>
      <c r="O32" s="1592"/>
      <c r="P32" s="1592"/>
      <c r="Q32" s="1592"/>
      <c r="R32" s="1592"/>
      <c r="S32" s="301">
        <f t="shared" si="6"/>
        <v>0</v>
      </c>
      <c r="T32" s="1627"/>
      <c r="U32" s="270"/>
      <c r="V32" s="270"/>
      <c r="W32" s="270"/>
      <c r="X32" s="270"/>
      <c r="Y32" s="270"/>
      <c r="Z32" s="270"/>
      <c r="AA32" s="270"/>
      <c r="AB32" s="270"/>
      <c r="AC32" s="1627"/>
      <c r="AD32" s="1592"/>
      <c r="AE32" s="1592"/>
      <c r="AF32" s="1592"/>
      <c r="AG32" s="1592"/>
      <c r="AH32" s="1592"/>
      <c r="AI32" s="1592"/>
      <c r="AJ32" s="1592"/>
      <c r="AK32" s="1592"/>
      <c r="AL32" s="1592"/>
      <c r="AM32" s="1592"/>
    </row>
    <row r="33" spans="19:19">
      <c r="S33" s="301">
        <f t="shared" si="6"/>
        <v>0</v>
      </c>
    </row>
    <row r="34" spans="19:19">
      <c r="S34" s="301">
        <f t="shared" si="6"/>
        <v>0</v>
      </c>
    </row>
    <row r="35" spans="19:19">
      <c r="S35" s="301">
        <f t="shared" si="6"/>
        <v>0</v>
      </c>
    </row>
    <row r="36" spans="19:19">
      <c r="S36" s="301">
        <f t="shared" si="6"/>
        <v>0</v>
      </c>
    </row>
    <row r="37" spans="19:19">
      <c r="S37" s="301">
        <f t="shared" si="6"/>
        <v>0</v>
      </c>
    </row>
    <row r="38" spans="19:19">
      <c r="S38" s="301">
        <f t="shared" si="6"/>
        <v>0</v>
      </c>
    </row>
    <row r="44" spans="19:19">
      <c r="S44" s="301">
        <f t="shared" ref="S44:S45" si="7">IF( SUM( U44:W44 ) = 0, 0, $S$5 )</f>
        <v>0</v>
      </c>
    </row>
    <row r="45" spans="19:19">
      <c r="S45" s="301">
        <f t="shared" si="7"/>
        <v>0</v>
      </c>
    </row>
  </sheetData>
  <mergeCells count="10">
    <mergeCell ref="E4:H4"/>
    <mergeCell ref="U4:AB4"/>
    <mergeCell ref="AF4:AI4"/>
    <mergeCell ref="B1:I1"/>
    <mergeCell ref="M1:N1"/>
    <mergeCell ref="AE1:AJ1"/>
    <mergeCell ref="B3:P3"/>
    <mergeCell ref="AE3:AM3"/>
    <mergeCell ref="B2:I2"/>
    <mergeCell ref="AE2:AJ2"/>
  </mergeCells>
  <conditionalFormatting sqref="S8:S24">
    <cfRule type="cellIs" dxfId="103" priority="1" operator="equal">
      <formula>0</formula>
    </cfRule>
  </conditionalFormatting>
  <conditionalFormatting sqref="S26:S28">
    <cfRule type="cellIs" dxfId="102" priority="5" operator="equal">
      <formula>0</formula>
    </cfRule>
  </conditionalFormatting>
  <conditionalFormatting sqref="S30:S38">
    <cfRule type="cellIs" dxfId="101" priority="8" operator="equal">
      <formula>0</formula>
    </cfRule>
  </conditionalFormatting>
  <conditionalFormatting sqref="S44:S45">
    <cfRule type="cellIs" dxfId="100" priority="7" operator="equal">
      <formula>0</formula>
    </cfRule>
  </conditionalFormatting>
  <dataValidations count="1">
    <dataValidation type="custom" allowBlank="1" showErrorMessage="1" errorTitle="Input Error" error="Please input a numeric value." sqref="E19:K19 E16:K16" xr:uid="{00000000-0002-0000-0C00-000000000000}">
      <formula1>ISNUMBER(E16)</formula1>
    </dataValidation>
  </dataValidations>
  <pageMargins left="0.7" right="0.7" top="0.75" bottom="0.75" header="0.3" footer="0.3"/>
  <pageSetup paperSize="8" scale="73" fitToHeight="0" orientation="portrait" r:id="rId1"/>
  <headerFooter>
    <oddHeader>&amp;L&amp;F&amp;CSheet: &amp;A&amp;ROFFICIAL</oddHeader>
    <oddFooter>&amp;LPrinted on: &amp;D at &amp;T&amp;CPage &amp;P of &amp;N&amp;ROfwat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X45"/>
  <sheetViews>
    <sheetView showFormulas="1" showGridLines="0" topLeftCell="A22" zoomScale="80" zoomScaleNormal="80" zoomScaleSheetLayoutView="145" workbookViewId="0">
      <selection activeCell="E19" sqref="E19"/>
    </sheetView>
  </sheetViews>
  <sheetFormatPr defaultColWidth="8.625" defaultRowHeight="15"/>
  <cols>
    <col min="1" max="1" width="1.625" style="264" customWidth="1"/>
    <col min="2" max="2" width="36.125" style="281" customWidth="1"/>
    <col min="3" max="3" width="5" style="264" bestFit="1" customWidth="1"/>
    <col min="4" max="4" width="4.625" style="264" bestFit="1" customWidth="1"/>
    <col min="5" max="10" width="12.5" style="264" customWidth="1"/>
    <col min="11" max="11" width="1.625" style="264" customWidth="1"/>
    <col min="12" max="12" width="12.5" style="1075" customWidth="1"/>
    <col min="13" max="13" width="1.625" style="264" customWidth="1"/>
    <col min="14" max="14" width="33.625" style="264" customWidth="1"/>
    <col min="15" max="17" width="1.625" style="264" customWidth="1"/>
    <col min="18" max="18" width="40.125" style="281" customWidth="1"/>
    <col min="19" max="24" width="12.375" style="264" customWidth="1"/>
    <col min="25" max="25" width="1.625" style="264" customWidth="1"/>
    <col min="26" max="16384" width="8.625" style="264"/>
  </cols>
  <sheetData>
    <row r="1" spans="2:24" s="109" customFormat="1" ht="30" customHeight="1">
      <c r="B1" s="1958" t="s">
        <v>667</v>
      </c>
      <c r="C1" s="1958"/>
      <c r="D1" s="1958"/>
      <c r="E1" s="1958"/>
      <c r="F1" s="1958"/>
      <c r="G1" s="1958"/>
      <c r="H1" s="1958"/>
      <c r="I1" s="1958"/>
      <c r="J1" s="1958"/>
      <c r="K1" s="175"/>
      <c r="L1" s="176"/>
      <c r="P1" s="299"/>
      <c r="R1" s="297" t="s">
        <v>667</v>
      </c>
    </row>
    <row r="2" spans="2:24" s="109" customFormat="1" ht="30" customHeight="1">
      <c r="B2" s="1958" t="str">
        <f>Validation!B4</f>
        <v>Anglian Water</v>
      </c>
      <c r="C2" s="1958"/>
      <c r="D2" s="1958"/>
      <c r="E2" s="1958"/>
      <c r="F2" s="1958"/>
      <c r="G2" s="1958"/>
      <c r="H2" s="1958"/>
      <c r="I2" s="1958"/>
      <c r="J2" s="1958"/>
      <c r="K2" s="175"/>
      <c r="L2" s="176"/>
      <c r="P2" s="299"/>
      <c r="R2" s="297" t="str">
        <f>Validation!B4</f>
        <v>Anglian Water</v>
      </c>
    </row>
    <row r="3" spans="2:24" ht="45" customHeight="1">
      <c r="B3" s="1959" t="s">
        <v>668</v>
      </c>
      <c r="C3" s="1960"/>
      <c r="D3" s="1960"/>
      <c r="E3" s="1960"/>
      <c r="F3" s="1960"/>
      <c r="G3" s="1960"/>
      <c r="H3" s="1960"/>
      <c r="I3" s="1960"/>
      <c r="J3" s="1960"/>
      <c r="K3" s="1960"/>
      <c r="L3" s="1960"/>
      <c r="M3" s="1960"/>
      <c r="N3" s="1960"/>
      <c r="O3" s="1592"/>
      <c r="P3" s="235"/>
      <c r="Q3" s="1592"/>
      <c r="R3" s="1991" t="s">
        <v>668</v>
      </c>
      <c r="S3" s="1992"/>
      <c r="T3" s="1992"/>
      <c r="U3" s="1992"/>
      <c r="V3" s="1992"/>
      <c r="W3" s="1992"/>
      <c r="X3" s="1992"/>
    </row>
    <row r="4" spans="2:24" ht="14.25" customHeight="1" thickBot="1">
      <c r="B4" s="149"/>
      <c r="C4" s="149"/>
      <c r="D4" s="149"/>
      <c r="E4" s="149"/>
      <c r="F4" s="149"/>
      <c r="G4" s="149"/>
      <c r="H4" s="149"/>
      <c r="I4" s="149"/>
      <c r="J4" s="149"/>
      <c r="K4" s="149"/>
      <c r="L4" s="149"/>
      <c r="M4" s="1592"/>
      <c r="N4" s="1592"/>
      <c r="O4" s="1592"/>
      <c r="P4" s="1631"/>
      <c r="Q4" s="1592"/>
      <c r="R4" s="149"/>
      <c r="S4" s="149"/>
      <c r="T4" s="149"/>
      <c r="U4" s="149"/>
      <c r="V4" s="149"/>
      <c r="W4" s="149"/>
      <c r="X4" s="149"/>
    </row>
    <row r="5" spans="2:24" ht="56.25" customHeight="1" thickBot="1">
      <c r="B5" s="439" t="s">
        <v>800</v>
      </c>
      <c r="C5" s="419" t="s">
        <v>801</v>
      </c>
      <c r="D5" s="419" t="s">
        <v>802</v>
      </c>
      <c r="E5" s="419" t="s">
        <v>1737</v>
      </c>
      <c r="F5" s="419" t="s">
        <v>1738</v>
      </c>
      <c r="G5" s="419" t="s">
        <v>1739</v>
      </c>
      <c r="H5" s="419" t="s">
        <v>1740</v>
      </c>
      <c r="I5" s="419" t="s">
        <v>1741</v>
      </c>
      <c r="J5" s="440" t="s">
        <v>1016</v>
      </c>
      <c r="K5" s="1015"/>
      <c r="L5" s="1016" t="s">
        <v>806</v>
      </c>
      <c r="M5" s="1592"/>
      <c r="N5" s="441" t="s">
        <v>807</v>
      </c>
      <c r="O5" s="1592"/>
      <c r="P5" s="1631"/>
      <c r="Q5" s="1592"/>
      <c r="R5" s="890" t="s">
        <v>800</v>
      </c>
      <c r="S5" s="891" t="s">
        <v>1737</v>
      </c>
      <c r="T5" s="891" t="s">
        <v>1738</v>
      </c>
      <c r="U5" s="891" t="s">
        <v>1739</v>
      </c>
      <c r="V5" s="892" t="s">
        <v>1740</v>
      </c>
      <c r="W5" s="892" t="s">
        <v>1837</v>
      </c>
      <c r="X5" s="1036" t="s">
        <v>1016</v>
      </c>
    </row>
    <row r="6" spans="2:24" ht="14.25" customHeight="1" thickBot="1">
      <c r="B6" s="180"/>
      <c r="C6" s="180"/>
      <c r="D6" s="180"/>
      <c r="E6" s="1037"/>
      <c r="F6" s="1037"/>
      <c r="G6" s="1037"/>
      <c r="H6" s="1037"/>
      <c r="I6" s="1037"/>
      <c r="J6" s="1015"/>
      <c r="K6" s="1015"/>
      <c r="L6" s="1592"/>
      <c r="M6" s="1592"/>
      <c r="N6" s="1592"/>
      <c r="O6" s="1592"/>
      <c r="P6" s="1631"/>
      <c r="Q6" s="1592"/>
      <c r="R6" s="180"/>
      <c r="S6" s="1037"/>
      <c r="T6" s="1037"/>
      <c r="U6" s="1037"/>
      <c r="V6" s="1037"/>
      <c r="W6" s="1037"/>
      <c r="X6" s="1015"/>
    </row>
    <row r="7" spans="2:24" ht="21" customHeight="1" thickBot="1">
      <c r="B7" s="328" t="s">
        <v>1838</v>
      </c>
      <c r="C7" s="238"/>
      <c r="D7" s="238"/>
      <c r="E7" s="11"/>
      <c r="F7" s="11"/>
      <c r="G7" s="11"/>
      <c r="H7" s="11"/>
      <c r="I7" s="11"/>
      <c r="J7" s="11"/>
      <c r="K7" s="11"/>
      <c r="L7" s="11"/>
      <c r="M7" s="1592"/>
      <c r="N7" s="1592"/>
      <c r="O7" s="1592"/>
      <c r="P7" s="1631"/>
      <c r="Q7" s="1592"/>
      <c r="R7" s="328" t="s">
        <v>1838</v>
      </c>
      <c r="S7" s="11"/>
      <c r="T7" s="11"/>
      <c r="U7" s="11"/>
      <c r="V7" s="11"/>
      <c r="W7" s="11"/>
      <c r="X7" s="11"/>
    </row>
    <row r="8" spans="2:24" ht="33" customHeight="1">
      <c r="B8" s="1038" t="s">
        <v>1839</v>
      </c>
      <c r="C8" s="1039" t="s">
        <v>813</v>
      </c>
      <c r="D8" s="1040">
        <v>3</v>
      </c>
      <c r="E8" s="1185">
        <f>IFERROR('4J'!E9,0)</f>
        <v>8.5990000000000002</v>
      </c>
      <c r="F8" s="1185">
        <f>IFERROR(SUM('4J'!F9:I9),0)</f>
        <v>28.338000000000001</v>
      </c>
      <c r="G8" s="1185">
        <f>IFERROR(SUM('4K'!E10:I10),0)</f>
        <v>42.095000000000006</v>
      </c>
      <c r="H8" s="1185">
        <f>IFERROR(SUM('4K'!J10:L10),0)</f>
        <v>-0.98899999999999999</v>
      </c>
      <c r="I8" s="1041"/>
      <c r="J8" s="1042">
        <f>IFERROR(SUM(E8:I8),0)</f>
        <v>78.043000000000006</v>
      </c>
      <c r="K8" s="1043"/>
      <c r="L8" s="1044" t="s">
        <v>1840</v>
      </c>
      <c r="M8" s="1592"/>
      <c r="N8" s="1632"/>
      <c r="O8" s="1592"/>
      <c r="P8" s="1631"/>
      <c r="Q8" s="1592"/>
      <c r="R8" s="1038" t="s">
        <v>1839</v>
      </c>
      <c r="S8" s="1370" t="s">
        <v>1841</v>
      </c>
      <c r="T8" s="1353" t="s">
        <v>1842</v>
      </c>
      <c r="U8" s="1353" t="s">
        <v>1843</v>
      </c>
      <c r="V8" s="1353" t="s">
        <v>1844</v>
      </c>
      <c r="W8" s="1371" t="s">
        <v>1845</v>
      </c>
      <c r="X8" s="1372" t="s">
        <v>1846</v>
      </c>
    </row>
    <row r="9" spans="2:24" ht="33" customHeight="1">
      <c r="B9" s="1045" t="s">
        <v>1847</v>
      </c>
      <c r="C9" s="1046" t="s">
        <v>813</v>
      </c>
      <c r="D9" s="1046">
        <v>3</v>
      </c>
      <c r="E9" s="1186">
        <f>IFERROR('4J'!E10,0)</f>
        <v>-0.122</v>
      </c>
      <c r="F9" s="1186">
        <f>IFERROR(SUM('4J'!F10:I10),0)</f>
        <v>-0.52400000000000002</v>
      </c>
      <c r="G9" s="1186">
        <f>IFERROR(SUM('4K'!E11:I11),0)</f>
        <v>-0.47499999999999998</v>
      </c>
      <c r="H9" s="1186">
        <f>IFERROR(SUM('4K'!J11:L11),0)</f>
        <v>-8.9570000000000007</v>
      </c>
      <c r="I9" s="1047"/>
      <c r="J9" s="1048">
        <f t="shared" ref="J9:J15" si="0">IFERROR(SUM(E9:I9),0)</f>
        <v>-10.078000000000001</v>
      </c>
      <c r="K9" s="1043"/>
      <c r="L9" s="1049" t="s">
        <v>1848</v>
      </c>
      <c r="M9" s="1592"/>
      <c r="N9" s="1633"/>
      <c r="O9" s="1592"/>
      <c r="P9" s="1636"/>
      <c r="Q9" s="1592"/>
      <c r="R9" s="1045" t="s">
        <v>1847</v>
      </c>
      <c r="S9" s="1373" t="s">
        <v>1849</v>
      </c>
      <c r="T9" s="1374" t="s">
        <v>1850</v>
      </c>
      <c r="U9" s="1374" t="s">
        <v>1851</v>
      </c>
      <c r="V9" s="1083" t="s">
        <v>1852</v>
      </c>
      <c r="W9" s="1083" t="s">
        <v>1853</v>
      </c>
      <c r="X9" s="1086" t="s">
        <v>1854</v>
      </c>
    </row>
    <row r="10" spans="2:24" ht="33" customHeight="1">
      <c r="B10" s="1045" t="s">
        <v>1855</v>
      </c>
      <c r="C10" s="1046" t="s">
        <v>813</v>
      </c>
      <c r="D10" s="1046">
        <v>3</v>
      </c>
      <c r="E10" s="1186">
        <f>IFERROR(SUM('4J'!E18:E20),0)</f>
        <v>9.8689999999999998</v>
      </c>
      <c r="F10" s="1186">
        <f>IFERROR(SUM('4J'!F18:I20),0)</f>
        <v>0.50700000000000001</v>
      </c>
      <c r="G10" s="1186">
        <f>IFERROR(SUM('4K'!E19:I21),0)</f>
        <v>8.2259999999999991</v>
      </c>
      <c r="H10" s="1186">
        <f>IFERROR(SUM('4K'!J19:L21),0)</f>
        <v>8.7999999999999995E-2</v>
      </c>
      <c r="I10" s="1047"/>
      <c r="J10" s="1048">
        <f t="shared" si="0"/>
        <v>18.689999999999998</v>
      </c>
      <c r="K10" s="1043"/>
      <c r="L10" s="1049" t="s">
        <v>1856</v>
      </c>
      <c r="M10" s="1592"/>
      <c r="N10" s="1633"/>
      <c r="O10" s="1592"/>
      <c r="P10" s="1636"/>
      <c r="Q10" s="1592"/>
      <c r="R10" s="1045" t="s">
        <v>1855</v>
      </c>
      <c r="S10" s="1373" t="s">
        <v>1857</v>
      </c>
      <c r="T10" s="1373" t="s">
        <v>1858</v>
      </c>
      <c r="U10" s="1373" t="s">
        <v>1859</v>
      </c>
      <c r="V10" s="1083" t="s">
        <v>1860</v>
      </c>
      <c r="W10" s="1083" t="s">
        <v>1861</v>
      </c>
      <c r="X10" s="1086" t="s">
        <v>1862</v>
      </c>
    </row>
    <row r="11" spans="2:24" ht="33" customHeight="1">
      <c r="B11" s="1045" t="s">
        <v>1863</v>
      </c>
      <c r="C11" s="1050" t="s">
        <v>813</v>
      </c>
      <c r="D11" s="1050">
        <v>3</v>
      </c>
      <c r="E11" s="1187">
        <f>IFERROR('4J'!E11,0)</f>
        <v>0</v>
      </c>
      <c r="F11" s="1186">
        <f>IFERROR(SUM('4J'!F11:I11),0)</f>
        <v>2.31</v>
      </c>
      <c r="G11" s="1186">
        <f>IFERROR(SUM('4K'!E12:I12),0)</f>
        <v>0</v>
      </c>
      <c r="H11" s="1186">
        <f>IFERROR(SUM('4K'!J12:L12),0)</f>
        <v>0</v>
      </c>
      <c r="I11" s="1047"/>
      <c r="J11" s="1048">
        <f t="shared" si="0"/>
        <v>2.31</v>
      </c>
      <c r="K11" s="1043"/>
      <c r="L11" s="1049" t="s">
        <v>1864</v>
      </c>
      <c r="M11" s="1592"/>
      <c r="N11" s="1633"/>
      <c r="O11" s="1592"/>
      <c r="P11" s="1636"/>
      <c r="Q11" s="1592"/>
      <c r="R11" s="1045" t="s">
        <v>1863</v>
      </c>
      <c r="S11" s="1373" t="s">
        <v>1865</v>
      </c>
      <c r="T11" s="1374" t="s">
        <v>1866</v>
      </c>
      <c r="U11" s="1374" t="s">
        <v>1867</v>
      </c>
      <c r="V11" s="1083" t="s">
        <v>1868</v>
      </c>
      <c r="W11" s="1083" t="s">
        <v>1869</v>
      </c>
      <c r="X11" s="1086" t="s">
        <v>1870</v>
      </c>
    </row>
    <row r="12" spans="2:24" ht="33" customHeight="1">
      <c r="B12" s="1045" t="s">
        <v>1871</v>
      </c>
      <c r="C12" s="1046" t="s">
        <v>813</v>
      </c>
      <c r="D12" s="1046">
        <v>3</v>
      </c>
      <c r="E12" s="1187">
        <f>IFERROR('4J'!E12,0)</f>
        <v>0</v>
      </c>
      <c r="F12" s="1186">
        <f>IFERROR(SUM('4J'!F12:I12),0)</f>
        <v>32.82</v>
      </c>
      <c r="G12" s="1186">
        <f>IFERROR(SUM('4K'!E13:I13),0)</f>
        <v>20.114000000000001</v>
      </c>
      <c r="H12" s="1186">
        <f>IFERROR(SUM('4K'!J13:L13),0)</f>
        <v>0</v>
      </c>
      <c r="I12" s="1047"/>
      <c r="J12" s="1048">
        <f t="shared" si="0"/>
        <v>52.933999999999997</v>
      </c>
      <c r="K12" s="216"/>
      <c r="L12" s="1049" t="s">
        <v>1872</v>
      </c>
      <c r="M12" s="1592"/>
      <c r="N12" s="1633"/>
      <c r="O12" s="1592"/>
      <c r="P12" s="1636"/>
      <c r="Q12" s="1592"/>
      <c r="R12" s="1045" t="s">
        <v>1871</v>
      </c>
      <c r="S12" s="363" t="s">
        <v>1873</v>
      </c>
      <c r="T12" s="1083" t="s">
        <v>1874</v>
      </c>
      <c r="U12" s="1083" t="s">
        <v>1875</v>
      </c>
      <c r="V12" s="1083" t="s">
        <v>1876</v>
      </c>
      <c r="W12" s="1083" t="s">
        <v>1877</v>
      </c>
      <c r="X12" s="1086" t="s">
        <v>1878</v>
      </c>
    </row>
    <row r="13" spans="2:24" ht="33" customHeight="1">
      <c r="B13" s="1045" t="s">
        <v>1879</v>
      </c>
      <c r="C13" s="1046" t="s">
        <v>813</v>
      </c>
      <c r="D13" s="1046">
        <v>3</v>
      </c>
      <c r="E13" s="1187">
        <f>IFERROR('4J'!E13,0)</f>
        <v>0</v>
      </c>
      <c r="F13" s="1186">
        <f>IFERROR(SUM('4J'!F13:I13),0)</f>
        <v>0</v>
      </c>
      <c r="G13" s="1186">
        <f>IFERROR(SUM('4K'!E14:I14),0)</f>
        <v>0</v>
      </c>
      <c r="H13" s="1186">
        <f>IFERROR(SUM('4K'!J14:L14),0)</f>
        <v>0</v>
      </c>
      <c r="I13" s="1047"/>
      <c r="J13" s="1048">
        <f t="shared" si="0"/>
        <v>0</v>
      </c>
      <c r="K13" s="216"/>
      <c r="L13" s="1049" t="s">
        <v>1880</v>
      </c>
      <c r="M13" s="1592"/>
      <c r="N13" s="1633"/>
      <c r="O13" s="1592"/>
      <c r="P13" s="1636"/>
      <c r="Q13" s="1592"/>
      <c r="R13" s="1045" t="s">
        <v>1879</v>
      </c>
      <c r="S13" s="363" t="s">
        <v>1881</v>
      </c>
      <c r="T13" s="1083" t="s">
        <v>1882</v>
      </c>
      <c r="U13" s="1083" t="s">
        <v>1883</v>
      </c>
      <c r="V13" s="1083" t="s">
        <v>1884</v>
      </c>
      <c r="W13" s="1083" t="s">
        <v>1885</v>
      </c>
      <c r="X13" s="1086" t="s">
        <v>1886</v>
      </c>
    </row>
    <row r="14" spans="2:24" ht="33" customHeight="1">
      <c r="B14" s="1045" t="s">
        <v>1887</v>
      </c>
      <c r="C14" s="1046" t="s">
        <v>813</v>
      </c>
      <c r="D14" s="1046">
        <v>3</v>
      </c>
      <c r="E14" s="1187">
        <f>IFERROR('4J'!E14,0)+SUM('4J'!E23:E25)</f>
        <v>12.632</v>
      </c>
      <c r="F14" s="1186">
        <f>IFERROR(SUM('4J'!F14:I14),0)+SUM('4J'!F23:I25)</f>
        <v>98.305999999999997</v>
      </c>
      <c r="G14" s="1186">
        <f>IFERROR(SUM('4K'!E15:I15),0)+SUM('4K'!E24:I26)</f>
        <v>134.13299999999998</v>
      </c>
      <c r="H14" s="1186">
        <f>IFERROR(SUM('4K'!J15:L15),0)+SUM('4K'!I24:L26)</f>
        <v>55.75</v>
      </c>
      <c r="I14" s="1047"/>
      <c r="J14" s="1048">
        <f>IFERROR(SUM(E14:I14),0)</f>
        <v>300.82099999999997</v>
      </c>
      <c r="K14" s="216"/>
      <c r="L14" s="1049" t="s">
        <v>1888</v>
      </c>
      <c r="M14" s="1592"/>
      <c r="N14" s="1633"/>
      <c r="O14" s="1592"/>
      <c r="P14" s="1636"/>
      <c r="Q14" s="1592"/>
      <c r="R14" s="1045" t="s">
        <v>1887</v>
      </c>
      <c r="S14" s="363" t="s">
        <v>1889</v>
      </c>
      <c r="T14" s="1083" t="s">
        <v>1890</v>
      </c>
      <c r="U14" s="1083" t="s">
        <v>1891</v>
      </c>
      <c r="V14" s="1083" t="s">
        <v>1892</v>
      </c>
      <c r="W14" s="1083" t="s">
        <v>1893</v>
      </c>
      <c r="X14" s="1086" t="s">
        <v>1894</v>
      </c>
    </row>
    <row r="15" spans="2:24" ht="33" customHeight="1">
      <c r="B15" s="1045" t="s">
        <v>1895</v>
      </c>
      <c r="C15" s="1050" t="s">
        <v>813</v>
      </c>
      <c r="D15" s="1050">
        <v>3</v>
      </c>
      <c r="E15" s="1187">
        <f>IFERROR('4J'!E15,0)</f>
        <v>2.5449999999999999</v>
      </c>
      <c r="F15" s="1186">
        <f>IFERROR(SUM('4J'!F15:I15),0)</f>
        <v>37.585000000000001</v>
      </c>
      <c r="G15" s="1186">
        <f>IFERROR(SUM('4K'!E16:I16),0)</f>
        <v>21.362000000000002</v>
      </c>
      <c r="H15" s="1186">
        <f>IFERROR(SUM('4K'!J16:L16),0)</f>
        <v>3.2870000000000004</v>
      </c>
      <c r="I15" s="1047"/>
      <c r="J15" s="1048">
        <f t="shared" si="0"/>
        <v>64.779000000000011</v>
      </c>
      <c r="K15" s="216"/>
      <c r="L15" s="1051" t="s">
        <v>1896</v>
      </c>
      <c r="M15" s="1592"/>
      <c r="N15" s="1633"/>
      <c r="O15" s="1592"/>
      <c r="P15" s="1636"/>
      <c r="Q15" s="1592"/>
      <c r="R15" s="1045" t="s">
        <v>1895</v>
      </c>
      <c r="S15" s="407" t="s">
        <v>1897</v>
      </c>
      <c r="T15" s="1061" t="s">
        <v>1898</v>
      </c>
      <c r="U15" s="1061" t="s">
        <v>1899</v>
      </c>
      <c r="V15" s="1061" t="s">
        <v>1900</v>
      </c>
      <c r="W15" s="1081" t="s">
        <v>1901</v>
      </c>
      <c r="X15" s="1525" t="s">
        <v>1902</v>
      </c>
    </row>
    <row r="16" spans="2:24" ht="33" customHeight="1" thickBot="1">
      <c r="B16" s="1052" t="s">
        <v>1903</v>
      </c>
      <c r="C16" s="1053" t="s">
        <v>813</v>
      </c>
      <c r="D16" s="1053">
        <v>3</v>
      </c>
      <c r="E16" s="1054">
        <f>IFERROR(SUM(E8:E15), 0)</f>
        <v>33.523000000000003</v>
      </c>
      <c r="F16" s="1054">
        <f>IFERROR(SUM(F8:F15), 0)</f>
        <v>199.34200000000001</v>
      </c>
      <c r="G16" s="1054">
        <f>IFERROR(SUM(G8:G15), 0)</f>
        <v>225.45499999999998</v>
      </c>
      <c r="H16" s="1054">
        <f>IFERROR(SUM(H8:H15), 0)</f>
        <v>49.178999999999995</v>
      </c>
      <c r="I16" s="1055">
        <f>IFERROR(SUM(I8:I15),0)</f>
        <v>0</v>
      </c>
      <c r="J16" s="1056">
        <f>IFERROR(SUM(E16:I16),0)</f>
        <v>507.49899999999997</v>
      </c>
      <c r="K16" s="216"/>
      <c r="L16" s="1057" t="s">
        <v>1904</v>
      </c>
      <c r="M16" s="1592"/>
      <c r="N16" s="1634"/>
      <c r="O16" s="1592"/>
      <c r="P16" s="1636"/>
      <c r="Q16" s="1592"/>
      <c r="R16" s="1052" t="s">
        <v>1903</v>
      </c>
      <c r="S16" s="1375" t="s">
        <v>1905</v>
      </c>
      <c r="T16" s="1376" t="s">
        <v>1906</v>
      </c>
      <c r="U16" s="1376" t="s">
        <v>1907</v>
      </c>
      <c r="V16" s="1376" t="s">
        <v>1908</v>
      </c>
      <c r="W16" s="1376" t="s">
        <v>1909</v>
      </c>
      <c r="X16" s="1377" t="s">
        <v>1910</v>
      </c>
    </row>
    <row r="17" spans="2:24" ht="14.25" customHeight="1" thickBot="1">
      <c r="B17" s="19"/>
      <c r="C17" s="19"/>
      <c r="D17" s="19"/>
      <c r="E17" s="1058"/>
      <c r="F17" s="1058"/>
      <c r="G17" s="1058"/>
      <c r="H17" s="1058"/>
      <c r="I17" s="1058"/>
      <c r="J17" s="1058"/>
      <c r="K17" s="133"/>
      <c r="L17" s="1059"/>
      <c r="M17" s="1592"/>
      <c r="N17" s="1592"/>
      <c r="O17" s="1592"/>
      <c r="P17" s="1636"/>
      <c r="Q17" s="1592"/>
      <c r="R17" s="19"/>
      <c r="S17" s="8"/>
      <c r="T17" s="8"/>
      <c r="U17" s="8"/>
      <c r="V17" s="8"/>
      <c r="W17" s="8"/>
      <c r="X17" s="8"/>
    </row>
    <row r="18" spans="2:24" ht="21" customHeight="1" thickBot="1">
      <c r="B18" s="328" t="s">
        <v>1887</v>
      </c>
      <c r="C18" s="238"/>
      <c r="D18" s="238"/>
      <c r="E18" s="1060"/>
      <c r="F18" s="1060"/>
      <c r="G18" s="1060"/>
      <c r="H18" s="1060"/>
      <c r="I18" s="1060"/>
      <c r="J18" s="1060"/>
      <c r="K18" s="5"/>
      <c r="L18" s="222"/>
      <c r="M18" s="1592"/>
      <c r="N18" s="1592"/>
      <c r="O18" s="1592"/>
      <c r="P18" s="1636"/>
      <c r="Q18" s="1592"/>
      <c r="R18" s="328" t="s">
        <v>1887</v>
      </c>
      <c r="S18" s="132"/>
      <c r="T18" s="132"/>
      <c r="U18" s="132"/>
      <c r="V18" s="132"/>
      <c r="W18" s="132"/>
      <c r="X18" s="132"/>
    </row>
    <row r="19" spans="2:24" ht="33" customHeight="1">
      <c r="B19" s="1038" t="s">
        <v>1911</v>
      </c>
      <c r="C19" s="1040" t="s">
        <v>813</v>
      </c>
      <c r="D19" s="1040">
        <v>3</v>
      </c>
      <c r="E19" s="1185">
        <f>IFERROR('4D'!E10, 0)</f>
        <v>0.21262899999999998</v>
      </c>
      <c r="F19" s="1185">
        <f>IFERROR(SUM('4D'!F10:I10), 0)</f>
        <v>0.173482</v>
      </c>
      <c r="G19" s="1185">
        <f>IFERROR(SUM('4E'!E10:I10), 0)</f>
        <v>0.24299999999999999</v>
      </c>
      <c r="H19" s="1185">
        <f>IFERROR(SUM('4E'!J10:L10), 0)</f>
        <v>0</v>
      </c>
      <c r="I19" s="1041"/>
      <c r="J19" s="1042">
        <f>IFERROR(SUM(E19:I19), 0)</f>
        <v>0.62911099999999998</v>
      </c>
      <c r="K19" s="1043"/>
      <c r="L19" s="1044" t="s">
        <v>1912</v>
      </c>
      <c r="M19" s="1592"/>
      <c r="N19" s="1632"/>
      <c r="O19" s="1592"/>
      <c r="P19" s="1636"/>
      <c r="Q19" s="1592"/>
      <c r="R19" s="1038" t="s">
        <v>1911</v>
      </c>
      <c r="S19" s="1084" t="s">
        <v>1913</v>
      </c>
      <c r="T19" s="1084" t="s">
        <v>1914</v>
      </c>
      <c r="U19" s="1084" t="s">
        <v>1915</v>
      </c>
      <c r="V19" s="1084" t="s">
        <v>1916</v>
      </c>
      <c r="W19" s="1084" t="s">
        <v>1917</v>
      </c>
      <c r="X19" s="1085" t="s">
        <v>1918</v>
      </c>
    </row>
    <row r="20" spans="2:24" ht="33" customHeight="1">
      <c r="B20" s="1045" t="s">
        <v>1919</v>
      </c>
      <c r="C20" s="1046" t="s">
        <v>813</v>
      </c>
      <c r="D20" s="1046">
        <v>3</v>
      </c>
      <c r="E20" s="1186">
        <f>IFERROR('4D'!E11, 0)</f>
        <v>0</v>
      </c>
      <c r="F20" s="1186">
        <f>IFERROR(SUM('4D'!F11:I11), 0)</f>
        <v>1.0720000000000001</v>
      </c>
      <c r="G20" s="1186">
        <f>IFERROR(SUM('4E'!E11:I11), 0)</f>
        <v>0.33700000000000002</v>
      </c>
      <c r="H20" s="1186">
        <f>IFERROR(SUM('4E'!J11:L11), 0)</f>
        <v>0</v>
      </c>
      <c r="I20" s="1047"/>
      <c r="J20" s="1048">
        <f>IFERROR(SUM(E20:I20), 0)</f>
        <v>1.409</v>
      </c>
      <c r="K20" s="1043"/>
      <c r="L20" s="1049" t="s">
        <v>1920</v>
      </c>
      <c r="M20" s="1592"/>
      <c r="N20" s="1633"/>
      <c r="O20" s="1592"/>
      <c r="P20" s="1636"/>
      <c r="Q20" s="1592"/>
      <c r="R20" s="1045" t="s">
        <v>1921</v>
      </c>
      <c r="S20" s="1083" t="s">
        <v>1922</v>
      </c>
      <c r="T20" s="1083" t="s">
        <v>1923</v>
      </c>
      <c r="U20" s="1083" t="s">
        <v>1924</v>
      </c>
      <c r="V20" s="1083" t="s">
        <v>1925</v>
      </c>
      <c r="W20" s="1083" t="s">
        <v>1926</v>
      </c>
      <c r="X20" s="1086" t="s">
        <v>1927</v>
      </c>
    </row>
    <row r="21" spans="2:24" ht="33" customHeight="1">
      <c r="B21" s="1045" t="s">
        <v>1928</v>
      </c>
      <c r="C21" s="1050" t="s">
        <v>813</v>
      </c>
      <c r="D21" s="1050">
        <v>3</v>
      </c>
      <c r="E21" s="1062">
        <f>E16+E19+E20</f>
        <v>33.735629000000003</v>
      </c>
      <c r="F21" s="1063">
        <f>F16+F19+F20</f>
        <v>200.58748200000002</v>
      </c>
      <c r="G21" s="1063">
        <f>G16+G19+G20</f>
        <v>226.03499999999997</v>
      </c>
      <c r="H21" s="1063">
        <f>H16+H19+H20</f>
        <v>49.178999999999995</v>
      </c>
      <c r="I21" s="1063">
        <f>I16+I19+I20</f>
        <v>0</v>
      </c>
      <c r="J21" s="1048">
        <f>SUM(E21:I21)</f>
        <v>509.53711099999998</v>
      </c>
      <c r="K21" s="216"/>
      <c r="L21" s="1049" t="s">
        <v>1929</v>
      </c>
      <c r="M21" s="1592"/>
      <c r="N21" s="1633"/>
      <c r="O21" s="1592"/>
      <c r="P21" s="1636"/>
      <c r="Q21" s="1592"/>
      <c r="R21" s="1045" t="s">
        <v>1928</v>
      </c>
      <c r="S21" s="1526" t="s">
        <v>1930</v>
      </c>
      <c r="T21" s="1526" t="s">
        <v>1931</v>
      </c>
      <c r="U21" s="1526" t="s">
        <v>1932</v>
      </c>
      <c r="V21" s="1526" t="s">
        <v>1933</v>
      </c>
      <c r="W21" s="1526" t="s">
        <v>1934</v>
      </c>
      <c r="X21" s="1525" t="s">
        <v>1935</v>
      </c>
    </row>
    <row r="22" spans="2:24" ht="33" customHeight="1">
      <c r="B22" s="1045" t="s">
        <v>1936</v>
      </c>
      <c r="C22" s="1046" t="s">
        <v>813</v>
      </c>
      <c r="D22" s="1046">
        <v>3</v>
      </c>
      <c r="E22" s="1420">
        <f>IFERROR('4D'!E13, 0)</f>
        <v>2.258</v>
      </c>
      <c r="F22" s="1186">
        <f>IFERROR(SUM('4D'!F13:I13), 0)</f>
        <v>9.0540000000000003</v>
      </c>
      <c r="G22" s="1186">
        <f>IFERROR(SUM('4E'!E13:I13), 0)</f>
        <v>0.89500000000000002</v>
      </c>
      <c r="H22" s="1186">
        <f>IFERROR(SUM('4E'!J13:L13), 0)</f>
        <v>0.36600000000000005</v>
      </c>
      <c r="I22" s="1047"/>
      <c r="J22" s="1048">
        <f>SUM(E22:I22)</f>
        <v>12.573</v>
      </c>
      <c r="K22" s="216"/>
      <c r="L22" s="1049" t="s">
        <v>1937</v>
      </c>
      <c r="M22" s="1592"/>
      <c r="N22" s="1633"/>
      <c r="O22" s="1592"/>
      <c r="P22" s="1636"/>
      <c r="Q22" s="1592"/>
      <c r="R22" s="1045" t="s">
        <v>1936</v>
      </c>
      <c r="S22" s="1061" t="s">
        <v>1938</v>
      </c>
      <c r="T22" s="1061" t="s">
        <v>1939</v>
      </c>
      <c r="U22" s="1061" t="s">
        <v>1940</v>
      </c>
      <c r="V22" s="1061" t="s">
        <v>1941</v>
      </c>
      <c r="W22" s="1081" t="s">
        <v>1942</v>
      </c>
      <c r="X22" s="1525" t="s">
        <v>1943</v>
      </c>
    </row>
    <row r="23" spans="2:24" ht="33" customHeight="1" thickBot="1">
      <c r="B23" s="1052" t="s">
        <v>1944</v>
      </c>
      <c r="C23" s="1064" t="s">
        <v>813</v>
      </c>
      <c r="D23" s="1064">
        <v>3</v>
      </c>
      <c r="E23" s="1055">
        <f>E21+E22</f>
        <v>35.993629000000006</v>
      </c>
      <c r="F23" s="1055">
        <f>F21+F22</f>
        <v>209.64148200000002</v>
      </c>
      <c r="G23" s="1055">
        <f>G21+G22</f>
        <v>226.92999999999998</v>
      </c>
      <c r="H23" s="1055">
        <f>H21+H22</f>
        <v>49.544999999999995</v>
      </c>
      <c r="I23" s="1055">
        <f>I21+I22</f>
        <v>0</v>
      </c>
      <c r="J23" s="1056">
        <f>SUM(E23:I23)</f>
        <v>522.11011099999996</v>
      </c>
      <c r="K23" s="216"/>
      <c r="L23" s="1065" t="s">
        <v>1945</v>
      </c>
      <c r="M23" s="1592"/>
      <c r="N23" s="1634"/>
      <c r="O23" s="1592"/>
      <c r="P23" s="1636"/>
      <c r="Q23" s="1592"/>
      <c r="R23" s="1052" t="s">
        <v>1944</v>
      </c>
      <c r="S23" s="1527" t="s">
        <v>1946</v>
      </c>
      <c r="T23" s="1527" t="s">
        <v>1947</v>
      </c>
      <c r="U23" s="1527" t="s">
        <v>1948</v>
      </c>
      <c r="V23" s="1527" t="s">
        <v>1949</v>
      </c>
      <c r="W23" s="1527" t="s">
        <v>1950</v>
      </c>
      <c r="X23" s="1528" t="s">
        <v>1951</v>
      </c>
    </row>
    <row r="24" spans="2:24" ht="14.25" customHeight="1" thickBot="1">
      <c r="B24" s="19"/>
      <c r="C24" s="19"/>
      <c r="D24" s="19"/>
      <c r="E24" s="1058"/>
      <c r="F24" s="1058"/>
      <c r="G24" s="1058"/>
      <c r="H24" s="1058"/>
      <c r="I24" s="1058"/>
      <c r="J24" s="1058"/>
      <c r="K24" s="5"/>
      <c r="L24" s="222"/>
      <c r="M24" s="1592"/>
      <c r="N24" s="1592"/>
      <c r="O24" s="1592"/>
      <c r="P24" s="1636"/>
      <c r="Q24" s="1592"/>
      <c r="R24" s="19"/>
      <c r="S24" s="8"/>
      <c r="T24" s="8"/>
      <c r="U24" s="8"/>
      <c r="V24" s="8"/>
      <c r="W24" s="8"/>
      <c r="X24" s="8"/>
    </row>
    <row r="25" spans="2:24" ht="21" customHeight="1" thickBot="1">
      <c r="B25" s="328" t="s">
        <v>1952</v>
      </c>
      <c r="C25" s="238"/>
      <c r="D25" s="238"/>
      <c r="E25" s="1066"/>
      <c r="F25" s="1066"/>
      <c r="G25" s="1066"/>
      <c r="H25" s="1066"/>
      <c r="I25" s="1066"/>
      <c r="J25" s="1066"/>
      <c r="K25" s="5"/>
      <c r="L25" s="222"/>
      <c r="M25" s="1592"/>
      <c r="N25" s="1592"/>
      <c r="O25" s="1592"/>
      <c r="P25" s="1636"/>
      <c r="Q25" s="1592"/>
      <c r="R25" s="328" t="s">
        <v>1952</v>
      </c>
      <c r="S25" s="5"/>
      <c r="T25" s="5"/>
      <c r="U25" s="5"/>
      <c r="V25" s="5"/>
      <c r="W25" s="5"/>
      <c r="X25" s="5"/>
    </row>
    <row r="26" spans="2:24" ht="33" customHeight="1" thickBot="1">
      <c r="B26" s="1421" t="s">
        <v>1953</v>
      </c>
      <c r="C26" s="1422" t="s">
        <v>813</v>
      </c>
      <c r="D26" s="1422">
        <v>3</v>
      </c>
      <c r="E26" s="1423">
        <f>IFERROR('4D'!E17, 0)</f>
        <v>0</v>
      </c>
      <c r="F26" s="1423">
        <f>IFERROR(SUM('4D'!F17:I17), 0)</f>
        <v>0</v>
      </c>
      <c r="G26" s="1423">
        <f>IFERROR(SUM('4E'!E17:I17), 0)</f>
        <v>0</v>
      </c>
      <c r="H26" s="1423">
        <f>IFERROR(SUM('4E'!J17:L17), 0)</f>
        <v>0</v>
      </c>
      <c r="I26" s="1424"/>
      <c r="J26" s="1425">
        <f>SUM(E26:I26)</f>
        <v>0</v>
      </c>
      <c r="K26" s="216"/>
      <c r="L26" s="1070" t="s">
        <v>1954</v>
      </c>
      <c r="M26" s="1592"/>
      <c r="N26" s="1637"/>
      <c r="O26" s="1592"/>
      <c r="P26" s="1636"/>
      <c r="Q26" s="1592"/>
      <c r="R26" s="1067" t="s">
        <v>1953</v>
      </c>
      <c r="S26" s="1378" t="s">
        <v>1955</v>
      </c>
      <c r="T26" s="1378" t="s">
        <v>1956</v>
      </c>
      <c r="U26" s="1378" t="s">
        <v>1957</v>
      </c>
      <c r="V26" s="1378" t="s">
        <v>1958</v>
      </c>
      <c r="W26" s="1378" t="s">
        <v>1959</v>
      </c>
      <c r="X26" s="1379" t="s">
        <v>1960</v>
      </c>
    </row>
    <row r="27" spans="2:24" ht="14.25" customHeight="1" thickBot="1">
      <c r="B27" s="1071"/>
      <c r="C27" s="37"/>
      <c r="D27" s="37"/>
      <c r="E27" s="1066"/>
      <c r="F27" s="1066"/>
      <c r="G27" s="1066"/>
      <c r="H27" s="1066"/>
      <c r="I27" s="1066"/>
      <c r="J27" s="1066"/>
      <c r="K27" s="5"/>
      <c r="L27" s="222"/>
      <c r="M27" s="1592"/>
      <c r="N27" s="1592"/>
      <c r="O27" s="1592"/>
      <c r="P27" s="1636"/>
      <c r="Q27" s="1592"/>
      <c r="R27" s="1071"/>
      <c r="S27" s="5"/>
      <c r="T27" s="5"/>
      <c r="U27" s="5"/>
      <c r="V27" s="5"/>
      <c r="W27" s="5"/>
      <c r="X27" s="5"/>
    </row>
    <row r="28" spans="2:24" ht="21" customHeight="1" thickBot="1">
      <c r="B28" s="328" t="s">
        <v>1286</v>
      </c>
      <c r="C28" s="238"/>
      <c r="D28" s="238"/>
      <c r="E28" s="1066"/>
      <c r="F28" s="1066"/>
      <c r="G28" s="1066"/>
      <c r="H28" s="1066"/>
      <c r="I28" s="1066"/>
      <c r="J28" s="1066"/>
      <c r="K28" s="5"/>
      <c r="L28" s="222"/>
      <c r="M28" s="1592"/>
      <c r="N28" s="1592"/>
      <c r="O28" s="1592"/>
      <c r="P28" s="1636"/>
      <c r="Q28" s="1592"/>
      <c r="R28" s="328" t="s">
        <v>1286</v>
      </c>
      <c r="S28" s="5"/>
      <c r="T28" s="5"/>
      <c r="U28" s="5"/>
      <c r="V28" s="5"/>
      <c r="W28" s="5"/>
      <c r="X28" s="5"/>
    </row>
    <row r="29" spans="2:24" ht="33" customHeight="1">
      <c r="B29" s="1038" t="s">
        <v>1961</v>
      </c>
      <c r="C29" s="1040" t="s">
        <v>813</v>
      </c>
      <c r="D29" s="1040">
        <v>3</v>
      </c>
      <c r="E29" s="1185">
        <f>IFERROR('4D'!E20, 0)</f>
        <v>6.0030000000000001</v>
      </c>
      <c r="F29" s="1185">
        <f>IFERROR(SUM('4D'!F20:I20), 0)</f>
        <v>50.476999999999997</v>
      </c>
      <c r="G29" s="1185">
        <f>IFERROR(SUM('4E'!E20:I20), 0)</f>
        <v>131.42499999999998</v>
      </c>
      <c r="H29" s="1185">
        <f>IFERROR(SUM('4E'!J20:L20), 0)</f>
        <v>17.371000000000002</v>
      </c>
      <c r="I29" s="1041"/>
      <c r="J29" s="1042">
        <f>SUM(E29:I29)</f>
        <v>205.27599999999998</v>
      </c>
      <c r="K29" s="216"/>
      <c r="L29" s="1044" t="s">
        <v>1962</v>
      </c>
      <c r="M29" s="1592"/>
      <c r="N29" s="1632"/>
      <c r="O29" s="1592"/>
      <c r="P29" s="1636"/>
      <c r="Q29" s="1592"/>
      <c r="R29" s="1038" t="s">
        <v>1961</v>
      </c>
      <c r="S29" s="1084" t="s">
        <v>1963</v>
      </c>
      <c r="T29" s="1084" t="s">
        <v>1964</v>
      </c>
      <c r="U29" s="1084" t="s">
        <v>1965</v>
      </c>
      <c r="V29" s="1084" t="s">
        <v>1966</v>
      </c>
      <c r="W29" s="1084" t="s">
        <v>1967</v>
      </c>
      <c r="X29" s="1085" t="s">
        <v>1968</v>
      </c>
    </row>
    <row r="30" spans="2:24" ht="33" customHeight="1">
      <c r="B30" s="1045" t="s">
        <v>1969</v>
      </c>
      <c r="C30" s="1046" t="s">
        <v>813</v>
      </c>
      <c r="D30" s="1046">
        <v>3</v>
      </c>
      <c r="E30" s="1186">
        <f>IFERROR('4D'!E21, 0)</f>
        <v>1.8679999999999994</v>
      </c>
      <c r="F30" s="1186">
        <f>IFERROR(SUM('4D'!F21:I21), 0)</f>
        <v>91.929000000000002</v>
      </c>
      <c r="G30" s="1186">
        <f>IFERROR(SUM('4E'!E21:I21), 0)</f>
        <v>64.759999999999991</v>
      </c>
      <c r="H30" s="1186">
        <f>IFERROR(SUM('4E'!J21:L21), 0)</f>
        <v>0.627</v>
      </c>
      <c r="I30" s="1047"/>
      <c r="J30" s="1048">
        <f t="shared" ref="J30:J34" si="1">SUM(E30:I30)</f>
        <v>159.184</v>
      </c>
      <c r="K30" s="216"/>
      <c r="L30" s="1049" t="s">
        <v>1970</v>
      </c>
      <c r="M30" s="1592"/>
      <c r="N30" s="1633"/>
      <c r="O30" s="1592"/>
      <c r="P30" s="1636"/>
      <c r="Q30" s="1592"/>
      <c r="R30" s="1045" t="s">
        <v>1969</v>
      </c>
      <c r="S30" s="1083" t="s">
        <v>1971</v>
      </c>
      <c r="T30" s="1083" t="s">
        <v>1972</v>
      </c>
      <c r="U30" s="1083" t="s">
        <v>1973</v>
      </c>
      <c r="V30" s="1083" t="s">
        <v>1974</v>
      </c>
      <c r="W30" s="1083" t="s">
        <v>1975</v>
      </c>
      <c r="X30" s="1086" t="s">
        <v>1976</v>
      </c>
    </row>
    <row r="31" spans="2:24" ht="33" customHeight="1">
      <c r="B31" s="1045" t="s">
        <v>1977</v>
      </c>
      <c r="C31" s="1050" t="s">
        <v>813</v>
      </c>
      <c r="D31" s="1050">
        <v>3</v>
      </c>
      <c r="E31" s="1186">
        <f>IFERROR('4D'!E22, 0)</f>
        <v>0</v>
      </c>
      <c r="F31" s="1186">
        <f>IFERROR(SUM('4D'!F22:I22), 0)</f>
        <v>55.792999999999999</v>
      </c>
      <c r="G31" s="1186">
        <f>IFERROR(SUM('4E'!E22:I22), 0)</f>
        <v>16.454000000000001</v>
      </c>
      <c r="H31" s="1186">
        <f>IFERROR(SUM('4E'!J22:L22), 0)</f>
        <v>0</v>
      </c>
      <c r="I31" s="1047"/>
      <c r="J31" s="1048">
        <f t="shared" si="1"/>
        <v>72.247</v>
      </c>
      <c r="K31" s="216"/>
      <c r="L31" s="1049" t="s">
        <v>1978</v>
      </c>
      <c r="M31" s="1592"/>
      <c r="N31" s="1633"/>
      <c r="O31" s="1592"/>
      <c r="P31" s="1636"/>
      <c r="Q31" s="1592"/>
      <c r="R31" s="1045" t="s">
        <v>1979</v>
      </c>
      <c r="S31" s="1380" t="s">
        <v>1980</v>
      </c>
      <c r="T31" s="1083" t="s">
        <v>1981</v>
      </c>
      <c r="U31" s="1083" t="s">
        <v>1982</v>
      </c>
      <c r="V31" s="1083" t="s">
        <v>1983</v>
      </c>
      <c r="W31" s="1083" t="s">
        <v>1984</v>
      </c>
      <c r="X31" s="1086" t="s">
        <v>1985</v>
      </c>
    </row>
    <row r="32" spans="2:24" ht="33" customHeight="1">
      <c r="B32" s="1045" t="s">
        <v>1986</v>
      </c>
      <c r="C32" s="1050" t="s">
        <v>813</v>
      </c>
      <c r="D32" s="1050">
        <v>3</v>
      </c>
      <c r="E32" s="1062">
        <f>E29+E30+E31</f>
        <v>7.8709999999999996</v>
      </c>
      <c r="F32" s="1063">
        <f>F29+F30+F31</f>
        <v>198.19900000000001</v>
      </c>
      <c r="G32" s="1063">
        <f>G29+G30+G31</f>
        <v>212.63899999999998</v>
      </c>
      <c r="H32" s="1063">
        <f>H29+H30+H31</f>
        <v>17.998000000000001</v>
      </c>
      <c r="I32" s="1063">
        <f>I29+I30+I31</f>
        <v>0</v>
      </c>
      <c r="J32" s="1048">
        <f>SUM(E32:I32)</f>
        <v>436.70699999999999</v>
      </c>
      <c r="K32" s="216"/>
      <c r="L32" s="1049" t="s">
        <v>1987</v>
      </c>
      <c r="M32" s="1592"/>
      <c r="N32" s="1633"/>
      <c r="O32" s="1592"/>
      <c r="P32" s="1636"/>
      <c r="Q32" s="1592"/>
      <c r="R32" s="1045" t="s">
        <v>1986</v>
      </c>
      <c r="S32" s="1529" t="s">
        <v>1988</v>
      </c>
      <c r="T32" s="1529" t="s">
        <v>1989</v>
      </c>
      <c r="U32" s="1529" t="s">
        <v>1990</v>
      </c>
      <c r="V32" s="1529" t="s">
        <v>1991</v>
      </c>
      <c r="W32" s="1529" t="s">
        <v>1992</v>
      </c>
      <c r="X32" s="1530" t="s">
        <v>1993</v>
      </c>
    </row>
    <row r="33" spans="2:24" ht="33" customHeight="1">
      <c r="B33" s="1045" t="s">
        <v>1936</v>
      </c>
      <c r="C33" s="1046" t="s">
        <v>813</v>
      </c>
      <c r="D33" s="1046">
        <v>3</v>
      </c>
      <c r="E33" s="1186">
        <f>IFERROR('4D'!E24, 0)</f>
        <v>1.08</v>
      </c>
      <c r="F33" s="1186">
        <f>IFERROR(SUM('4D'!F24:I24), 0)</f>
        <v>1.1429999999999998</v>
      </c>
      <c r="G33" s="1186">
        <f>IFERROR(SUM('4E'!E24:I24), 0)</f>
        <v>9.5000000000000001E-2</v>
      </c>
      <c r="H33" s="1186">
        <f>IFERROR(SUM('4E'!J24:L24), 0)</f>
        <v>8.9999999999999993E-3</v>
      </c>
      <c r="I33" s="1047"/>
      <c r="J33" s="1048">
        <f t="shared" si="1"/>
        <v>2.327</v>
      </c>
      <c r="K33" s="216"/>
      <c r="L33" s="1049" t="s">
        <v>1994</v>
      </c>
      <c r="M33" s="1592"/>
      <c r="N33" s="1633"/>
      <c r="O33" s="1592"/>
      <c r="P33" s="1636"/>
      <c r="Q33" s="1592"/>
      <c r="R33" s="1045" t="s">
        <v>1936</v>
      </c>
      <c r="S33" s="1061" t="s">
        <v>1995</v>
      </c>
      <c r="T33" s="1061" t="s">
        <v>1996</v>
      </c>
      <c r="U33" s="1061" t="s">
        <v>1997</v>
      </c>
      <c r="V33" s="1061" t="s">
        <v>1998</v>
      </c>
      <c r="W33" s="1081" t="s">
        <v>1999</v>
      </c>
      <c r="X33" s="1530" t="s">
        <v>2000</v>
      </c>
    </row>
    <row r="34" spans="2:24" ht="33" customHeight="1" thickBot="1">
      <c r="B34" s="1052" t="s">
        <v>2001</v>
      </c>
      <c r="C34" s="1064" t="s">
        <v>813</v>
      </c>
      <c r="D34" s="1064">
        <v>3</v>
      </c>
      <c r="E34" s="1055">
        <f>E32+E33</f>
        <v>8.9510000000000005</v>
      </c>
      <c r="F34" s="1055">
        <f>F32+F33</f>
        <v>199.34200000000001</v>
      </c>
      <c r="G34" s="1055">
        <f>G32+G33</f>
        <v>212.73399999999998</v>
      </c>
      <c r="H34" s="1055">
        <f>H32+H33</f>
        <v>18.007000000000001</v>
      </c>
      <c r="I34" s="1055">
        <f>I32+I33</f>
        <v>0</v>
      </c>
      <c r="J34" s="1056">
        <f t="shared" si="1"/>
        <v>439.03399999999999</v>
      </c>
      <c r="K34" s="216"/>
      <c r="L34" s="1065" t="s">
        <v>2002</v>
      </c>
      <c r="M34" s="1592"/>
      <c r="N34" s="1634"/>
      <c r="O34" s="1592"/>
      <c r="P34" s="1636"/>
      <c r="Q34" s="1592"/>
      <c r="R34" s="1052" t="s">
        <v>2001</v>
      </c>
      <c r="S34" s="1531" t="s">
        <v>2003</v>
      </c>
      <c r="T34" s="1531" t="s">
        <v>2004</v>
      </c>
      <c r="U34" s="1531" t="s">
        <v>2005</v>
      </c>
      <c r="V34" s="1531" t="s">
        <v>2006</v>
      </c>
      <c r="W34" s="1531" t="s">
        <v>2007</v>
      </c>
      <c r="X34" s="1532" t="s">
        <v>2008</v>
      </c>
    </row>
    <row r="35" spans="2:24" ht="14.25" customHeight="1" thickBot="1">
      <c r="B35" s="137"/>
      <c r="C35" s="5"/>
      <c r="D35" s="5"/>
      <c r="E35" s="1066"/>
      <c r="F35" s="1066"/>
      <c r="G35" s="1066"/>
      <c r="H35" s="1066"/>
      <c r="I35" s="1066"/>
      <c r="J35" s="1066"/>
      <c r="K35" s="5"/>
      <c r="L35" s="222"/>
      <c r="M35" s="1592"/>
      <c r="N35" s="1592"/>
      <c r="O35" s="1592"/>
      <c r="P35" s="1636"/>
      <c r="Q35" s="1592"/>
      <c r="R35" s="137"/>
      <c r="S35" s="5"/>
      <c r="T35" s="5"/>
      <c r="U35" s="5"/>
      <c r="V35" s="5"/>
      <c r="W35" s="5"/>
      <c r="X35" s="5"/>
    </row>
    <row r="36" spans="2:24" ht="21" customHeight="1" thickBot="1">
      <c r="B36" s="328" t="s">
        <v>1952</v>
      </c>
      <c r="C36" s="238"/>
      <c r="D36" s="238"/>
      <c r="E36" s="1066"/>
      <c r="F36" s="1066"/>
      <c r="G36" s="1066"/>
      <c r="H36" s="1066"/>
      <c r="I36" s="1066"/>
      <c r="J36" s="1066"/>
      <c r="K36" s="5"/>
      <c r="L36" s="222"/>
      <c r="M36" s="1592"/>
      <c r="N36" s="1592"/>
      <c r="O36" s="1592"/>
      <c r="P36" s="1636"/>
      <c r="Q36" s="1592"/>
      <c r="R36" s="328" t="s">
        <v>1952</v>
      </c>
      <c r="S36" s="5"/>
      <c r="T36" s="5"/>
      <c r="U36" s="5"/>
      <c r="V36" s="5"/>
      <c r="W36" s="5"/>
      <c r="X36" s="5"/>
    </row>
    <row r="37" spans="2:24" ht="33" customHeight="1" thickBot="1">
      <c r="B37" s="1852" t="s">
        <v>2009</v>
      </c>
      <c r="C37" s="389" t="s">
        <v>813</v>
      </c>
      <c r="D37" s="389">
        <v>3</v>
      </c>
      <c r="E37" s="1423">
        <f>IFERROR('4D'!E28, 0)</f>
        <v>2E-3</v>
      </c>
      <c r="F37" s="1423">
        <f>IFERROR(SUM('4D'!F28:I28), 0)</f>
        <v>27.523000000000003</v>
      </c>
      <c r="G37" s="1423">
        <f>IFERROR(SUM('4E'!E28:I28), 0)</f>
        <v>18.864000000000001</v>
      </c>
      <c r="H37" s="1423">
        <f>IFERROR(SUM('4E'!J28:L28), 0)</f>
        <v>0</v>
      </c>
      <c r="I37" s="1072"/>
      <c r="J37" s="405">
        <f>SUM(E37:I37)</f>
        <v>46.389000000000003</v>
      </c>
      <c r="K37" s="5"/>
      <c r="L37" s="1070" t="s">
        <v>2010</v>
      </c>
      <c r="M37" s="1592"/>
      <c r="N37" s="1637"/>
      <c r="O37" s="1592"/>
      <c r="P37" s="1636"/>
      <c r="Q37" s="1592"/>
      <c r="R37" s="1852" t="s">
        <v>2009</v>
      </c>
      <c r="S37" s="416" t="s">
        <v>2011</v>
      </c>
      <c r="T37" s="416" t="s">
        <v>2012</v>
      </c>
      <c r="U37" s="416" t="s">
        <v>2013</v>
      </c>
      <c r="V37" s="416" t="s">
        <v>2014</v>
      </c>
      <c r="W37" s="416" t="s">
        <v>2015</v>
      </c>
      <c r="X37" s="760" t="s">
        <v>2016</v>
      </c>
    </row>
    <row r="38" spans="2:24" ht="14.25" customHeight="1" thickBot="1">
      <c r="B38" s="137"/>
      <c r="C38" s="137"/>
      <c r="D38" s="137"/>
      <c r="E38" s="1060"/>
      <c r="F38" s="1060"/>
      <c r="G38" s="1060"/>
      <c r="H38" s="1060"/>
      <c r="I38" s="1060"/>
      <c r="J38" s="1060"/>
      <c r="K38" s="5"/>
      <c r="L38" s="222"/>
      <c r="M38" s="1592"/>
      <c r="N38" s="1592"/>
      <c r="O38" s="1592"/>
      <c r="P38" s="1636"/>
      <c r="Q38" s="1592"/>
      <c r="R38" s="137"/>
      <c r="S38" s="132"/>
      <c r="T38" s="132"/>
      <c r="U38" s="132"/>
      <c r="V38" s="132"/>
      <c r="W38" s="132"/>
      <c r="X38" s="132"/>
    </row>
    <row r="39" spans="2:24" ht="33" customHeight="1" thickBot="1">
      <c r="B39" s="1852" t="s">
        <v>2017</v>
      </c>
      <c r="C39" s="389" t="s">
        <v>813</v>
      </c>
      <c r="D39" s="389">
        <v>3</v>
      </c>
      <c r="E39" s="409">
        <f>E23+E34-E26-E37</f>
        <v>44.942629000000004</v>
      </c>
      <c r="F39" s="409">
        <f>F23+F34-F26-F37</f>
        <v>381.46048200000001</v>
      </c>
      <c r="G39" s="409">
        <f>G23+G34-G26-G37</f>
        <v>420.8</v>
      </c>
      <c r="H39" s="409">
        <f>H23+H34-H26-H37</f>
        <v>67.551999999999992</v>
      </c>
      <c r="I39" s="409">
        <f>I23+I34-I26-I37</f>
        <v>0</v>
      </c>
      <c r="J39" s="405">
        <f>SUM(E39:I39)</f>
        <v>914.75511100000006</v>
      </c>
      <c r="K39" s="5"/>
      <c r="L39" s="1070" t="s">
        <v>2018</v>
      </c>
      <c r="M39" s="1592"/>
      <c r="N39" s="1637"/>
      <c r="O39" s="1592"/>
      <c r="P39" s="1636"/>
      <c r="Q39" s="1592"/>
      <c r="R39" s="1852" t="s">
        <v>2017</v>
      </c>
      <c r="S39" s="394" t="s">
        <v>2019</v>
      </c>
      <c r="T39" s="394" t="s">
        <v>2020</v>
      </c>
      <c r="U39" s="394" t="s">
        <v>2021</v>
      </c>
      <c r="V39" s="394" t="s">
        <v>2022</v>
      </c>
      <c r="W39" s="394" t="s">
        <v>2023</v>
      </c>
      <c r="X39" s="391" t="s">
        <v>2024</v>
      </c>
    </row>
    <row r="40" spans="2:24" ht="14.25" customHeight="1" thickBot="1">
      <c r="B40" s="137"/>
      <c r="C40" s="137"/>
      <c r="D40" s="137"/>
      <c r="E40" s="1060"/>
      <c r="F40" s="1060"/>
      <c r="G40" s="1060"/>
      <c r="H40" s="1060"/>
      <c r="I40" s="1060"/>
      <c r="J40" s="1060"/>
      <c r="K40" s="5"/>
      <c r="L40" s="222"/>
      <c r="M40" s="1592"/>
      <c r="N40" s="1592"/>
      <c r="O40" s="1592"/>
      <c r="P40" s="1636"/>
      <c r="Q40" s="1592"/>
      <c r="R40" s="137"/>
      <c r="S40" s="132"/>
      <c r="T40" s="132"/>
      <c r="U40" s="132"/>
      <c r="V40" s="132"/>
      <c r="W40" s="132"/>
      <c r="X40" s="132"/>
    </row>
    <row r="41" spans="2:24" ht="21" customHeight="1" thickBot="1">
      <c r="B41" s="328" t="s">
        <v>2025</v>
      </c>
      <c r="C41" s="238"/>
      <c r="D41" s="238"/>
      <c r="E41" s="1060"/>
      <c r="F41" s="1060"/>
      <c r="G41" s="1060"/>
      <c r="H41" s="1060"/>
      <c r="I41" s="1060"/>
      <c r="J41" s="1060"/>
      <c r="K41" s="5"/>
      <c r="L41" s="222"/>
      <c r="M41" s="1592"/>
      <c r="N41" s="1592"/>
      <c r="O41" s="1592"/>
      <c r="P41" s="1636"/>
      <c r="Q41" s="1592"/>
      <c r="R41" s="328" t="s">
        <v>2025</v>
      </c>
      <c r="S41" s="132"/>
      <c r="T41" s="132"/>
      <c r="U41" s="132"/>
      <c r="V41" s="132"/>
      <c r="W41" s="132"/>
      <c r="X41" s="132"/>
    </row>
    <row r="42" spans="2:24" ht="33" customHeight="1">
      <c r="B42" s="326" t="s">
        <v>2026</v>
      </c>
      <c r="C42" s="317" t="s">
        <v>813</v>
      </c>
      <c r="D42" s="317">
        <v>3</v>
      </c>
      <c r="E42" s="1018">
        <f>IFERROR('4D'!E33, 0)</f>
        <v>1.24</v>
      </c>
      <c r="F42" s="1018">
        <f>IFERROR(SUM('4D'!F33:I33), 0)</f>
        <v>10.542</v>
      </c>
      <c r="G42" s="1018">
        <f>IFERROR(SUM('4E'!E33:I33), 0)</f>
        <v>14.382</v>
      </c>
      <c r="H42" s="1018">
        <f>IFERROR(SUM('4E'!J33:L33), 0)</f>
        <v>5.6549999999999994</v>
      </c>
      <c r="I42" s="1073"/>
      <c r="J42" s="432">
        <f>SUM(E42:I42)</f>
        <v>31.819000000000003</v>
      </c>
      <c r="K42" s="5"/>
      <c r="L42" s="1044" t="s">
        <v>2027</v>
      </c>
      <c r="M42" s="1592"/>
      <c r="N42" s="1632"/>
      <c r="O42" s="1592"/>
      <c r="P42" s="1636"/>
      <c r="Q42" s="1592"/>
      <c r="R42" s="326" t="s">
        <v>2026</v>
      </c>
      <c r="S42" s="406" t="s">
        <v>2028</v>
      </c>
      <c r="T42" s="406" t="s">
        <v>2029</v>
      </c>
      <c r="U42" s="406" t="s">
        <v>2030</v>
      </c>
      <c r="V42" s="406" t="s">
        <v>2031</v>
      </c>
      <c r="W42" s="318" t="s">
        <v>2032</v>
      </c>
      <c r="X42" s="396" t="s">
        <v>2033</v>
      </c>
    </row>
    <row r="43" spans="2:24" ht="33" customHeight="1">
      <c r="B43" s="327" t="s">
        <v>2034</v>
      </c>
      <c r="C43" s="313" t="s">
        <v>813</v>
      </c>
      <c r="D43" s="313">
        <v>3</v>
      </c>
      <c r="E43" s="1028">
        <f>IFERROR('4D'!E34, 0)</f>
        <v>0</v>
      </c>
      <c r="F43" s="1028">
        <f>IFERROR(SUM('4D'!F34:I34), 0)</f>
        <v>0</v>
      </c>
      <c r="G43" s="1028">
        <f>IFERROR(SUM('4E'!E34:I34), 0)</f>
        <v>0</v>
      </c>
      <c r="H43" s="1028">
        <f>IFERROR(SUM('4E'!I34:K34), 0)</f>
        <v>0</v>
      </c>
      <c r="I43" s="1074"/>
      <c r="J43" s="433">
        <f>SUM(E43:I43)</f>
        <v>0</v>
      </c>
      <c r="K43" s="5"/>
      <c r="L43" s="1049" t="s">
        <v>2035</v>
      </c>
      <c r="M43" s="1592"/>
      <c r="N43" s="1633"/>
      <c r="O43" s="1592"/>
      <c r="P43" s="1636"/>
      <c r="Q43" s="1592"/>
      <c r="R43" s="327" t="s">
        <v>2034</v>
      </c>
      <c r="S43" s="408" t="s">
        <v>2036</v>
      </c>
      <c r="T43" s="408" t="s">
        <v>2037</v>
      </c>
      <c r="U43" s="408" t="s">
        <v>2038</v>
      </c>
      <c r="V43" s="408" t="s">
        <v>2039</v>
      </c>
      <c r="W43" s="314" t="s">
        <v>2040</v>
      </c>
      <c r="X43" s="397" t="s">
        <v>2041</v>
      </c>
    </row>
    <row r="44" spans="2:24" ht="33" customHeight="1" thickBot="1">
      <c r="B44" s="1850" t="s">
        <v>2042</v>
      </c>
      <c r="C44" s="320" t="s">
        <v>813</v>
      </c>
      <c r="D44" s="320">
        <v>3</v>
      </c>
      <c r="E44" s="1794">
        <f>E39+E42+E43</f>
        <v>46.182629000000006</v>
      </c>
      <c r="F44" s="1794">
        <f>F39+F42+F43</f>
        <v>392.00248199999999</v>
      </c>
      <c r="G44" s="1794">
        <f>G39+G42+G43</f>
        <v>435.18200000000002</v>
      </c>
      <c r="H44" s="1794">
        <f>H39+H42+H43</f>
        <v>73.206999999999994</v>
      </c>
      <c r="I44" s="1794">
        <f>I39+I42+I43</f>
        <v>0</v>
      </c>
      <c r="J44" s="329">
        <f>SUM(E44:I44)</f>
        <v>946.57411100000002</v>
      </c>
      <c r="K44" s="5"/>
      <c r="L44" s="1065" t="s">
        <v>2043</v>
      </c>
      <c r="M44" s="1592"/>
      <c r="N44" s="1634"/>
      <c r="O44" s="1592"/>
      <c r="P44" s="1636"/>
      <c r="Q44" s="1592"/>
      <c r="R44" s="1850" t="s">
        <v>2042</v>
      </c>
      <c r="S44" s="321" t="s">
        <v>2044</v>
      </c>
      <c r="T44" s="321" t="s">
        <v>2045</v>
      </c>
      <c r="U44" s="321" t="s">
        <v>2046</v>
      </c>
      <c r="V44" s="321" t="s">
        <v>2047</v>
      </c>
      <c r="W44" s="321" t="s">
        <v>2048</v>
      </c>
      <c r="X44" s="322" t="s">
        <v>2049</v>
      </c>
    </row>
    <row r="45" spans="2:24" ht="7.5" customHeight="1">
      <c r="B45" s="137"/>
      <c r="C45" s="5"/>
      <c r="D45" s="5"/>
      <c r="E45" s="5"/>
      <c r="F45" s="5"/>
      <c r="G45" s="5"/>
      <c r="H45" s="5"/>
      <c r="I45" s="5"/>
      <c r="J45" s="5"/>
      <c r="K45" s="5"/>
      <c r="L45" s="177"/>
      <c r="M45" s="1592"/>
      <c r="N45" s="1592"/>
      <c r="O45" s="1592"/>
      <c r="P45" s="1592"/>
      <c r="Q45" s="1592"/>
      <c r="R45" s="1623"/>
      <c r="S45" s="1592"/>
      <c r="T45" s="1592"/>
      <c r="U45" s="1592"/>
      <c r="V45" s="1592"/>
      <c r="W45" s="1592"/>
      <c r="X45" s="1592"/>
    </row>
  </sheetData>
  <mergeCells count="4">
    <mergeCell ref="B1:J1"/>
    <mergeCell ref="B3:N3"/>
    <mergeCell ref="R3:X3"/>
    <mergeCell ref="B2:J2"/>
  </mergeCells>
  <dataValidations count="1">
    <dataValidation type="custom" allowBlank="1" showErrorMessage="1" errorTitle="Input Error" error="Please enter a numeric value." sqref="I8:I15 I19:I20 I22 I42:I43 I29:I31 I33 E26:I26 E37:I37" xr:uid="{00000000-0002-0000-0D00-000000000000}">
      <formula1>ISNUMBER(E8)</formula1>
    </dataValidation>
  </dataValidations>
  <pageMargins left="0.7" right="0.7" top="0.75" bottom="0.75" header="0.3" footer="0.3"/>
  <pageSetup paperSize="8" scale="88" fitToHeight="0" orientation="portrait" r:id="rId1"/>
  <headerFooter>
    <oddHeader>&amp;L&amp;F&amp;CSheet: &amp;A&amp;ROFFICIAL</oddHeader>
    <oddFooter>&amp;LPrinted on: &amp;D at &amp;T&amp;CPage &amp;P of &amp;N&amp;ROfwat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1:W51"/>
  <sheetViews>
    <sheetView showFormulas="1" showGridLines="0" topLeftCell="A28" zoomScale="80" zoomScaleNormal="80" zoomScaleSheetLayoutView="100" workbookViewId="0">
      <selection activeCell="G35" sqref="G35"/>
    </sheetView>
  </sheetViews>
  <sheetFormatPr defaultColWidth="9" defaultRowHeight="15.75"/>
  <cols>
    <col min="1" max="1" width="1.625" style="264" customWidth="1"/>
    <col min="2" max="2" width="40" style="264" customWidth="1"/>
    <col min="3" max="3" width="5.375" style="264" customWidth="1"/>
    <col min="4" max="4" width="4.625" style="264" bestFit="1" customWidth="1"/>
    <col min="5" max="5" width="11.125" style="264" customWidth="1"/>
    <col min="6" max="6" width="10.375" style="264" customWidth="1"/>
    <col min="7" max="7" width="10.125" style="264" customWidth="1"/>
    <col min="8" max="8" width="1.625" style="264" customWidth="1"/>
    <col min="9" max="9" width="8.375" style="13" customWidth="1"/>
    <col min="10" max="10" width="1.625" style="264" customWidth="1"/>
    <col min="11" max="11" width="33.875" style="264" customWidth="1"/>
    <col min="12" max="13" width="1.625" style="264" customWidth="1"/>
    <col min="14" max="14" width="25" style="264" customWidth="1"/>
    <col min="15" max="15" width="1.625" style="268" customWidth="1"/>
    <col min="16" max="17" width="12.625" style="268" hidden="1" customWidth="1"/>
    <col min="18" max="18" width="1.625" style="268" hidden="1" customWidth="1"/>
    <col min="19" max="19" width="1.625" style="264" customWidth="1"/>
    <col min="20" max="20" width="40.125" style="264" customWidth="1"/>
    <col min="21" max="23" width="12.5" style="264" customWidth="1"/>
    <col min="24" max="24" width="1.625" style="264" customWidth="1"/>
    <col min="25" max="16384" width="9" style="264"/>
  </cols>
  <sheetData>
    <row r="1" spans="2:23" s="109" customFormat="1" ht="30" customHeight="1">
      <c r="B1" s="1836" t="s">
        <v>669</v>
      </c>
      <c r="C1" s="1836"/>
      <c r="D1" s="1836"/>
      <c r="E1" s="1958"/>
      <c r="F1" s="1958"/>
      <c r="G1" s="1958"/>
      <c r="H1" s="277"/>
      <c r="I1" s="13"/>
      <c r="M1" s="299"/>
      <c r="N1" s="176"/>
      <c r="O1" s="1635"/>
      <c r="P1" s="1627"/>
      <c r="Q1" s="1627"/>
      <c r="R1" s="1635"/>
      <c r="T1" s="1836" t="s">
        <v>669</v>
      </c>
    </row>
    <row r="2" spans="2:23" s="109" customFormat="1" ht="30" customHeight="1">
      <c r="B2" s="1836" t="str">
        <f>Validation!B4</f>
        <v>Anglian Water</v>
      </c>
      <c r="C2" s="14"/>
      <c r="D2" s="14"/>
      <c r="E2" s="14"/>
      <c r="F2" s="14"/>
      <c r="G2" s="14"/>
      <c r="H2" s="277"/>
      <c r="I2" s="13"/>
      <c r="M2" s="299"/>
      <c r="N2" s="176"/>
      <c r="O2" s="1635"/>
      <c r="P2" s="1627"/>
      <c r="Q2" s="1627"/>
      <c r="R2" s="1635"/>
      <c r="T2" s="1836" t="str">
        <f>Validation!B4</f>
        <v>Anglian Water</v>
      </c>
    </row>
    <row r="3" spans="2:23" ht="45" customHeight="1">
      <c r="B3" s="1959" t="s">
        <v>670</v>
      </c>
      <c r="C3" s="1960"/>
      <c r="D3" s="1960"/>
      <c r="E3" s="1960"/>
      <c r="F3" s="1960"/>
      <c r="G3" s="1960"/>
      <c r="H3" s="1960"/>
      <c r="I3" s="1960"/>
      <c r="J3" s="1960"/>
      <c r="K3" s="1960"/>
      <c r="L3" s="1592"/>
      <c r="M3" s="235"/>
      <c r="N3" s="362" t="s">
        <v>798</v>
      </c>
      <c r="O3" s="1635"/>
      <c r="P3" s="1627"/>
      <c r="Q3" s="1627"/>
      <c r="R3" s="1635"/>
      <c r="S3" s="1592"/>
      <c r="T3" s="1961" t="s">
        <v>670</v>
      </c>
      <c r="U3" s="1962"/>
      <c r="V3" s="1962"/>
      <c r="W3" s="1962"/>
    </row>
    <row r="4" spans="2:23" ht="9" customHeight="1" thickBot="1">
      <c r="B4" s="57"/>
      <c r="C4" s="57"/>
      <c r="D4" s="57"/>
      <c r="E4" s="57"/>
      <c r="F4" s="57"/>
      <c r="G4" s="57"/>
      <c r="H4" s="1592"/>
      <c r="J4" s="1592"/>
      <c r="K4" s="1592"/>
      <c r="L4" s="1592"/>
      <c r="M4" s="1631"/>
      <c r="N4" s="1592"/>
      <c r="O4" s="1635"/>
      <c r="P4" s="1957" t="s">
        <v>799</v>
      </c>
      <c r="Q4" s="1957"/>
      <c r="R4" s="1635"/>
      <c r="S4" s="1592"/>
      <c r="T4" s="57"/>
      <c r="U4" s="57"/>
      <c r="V4" s="57"/>
      <c r="W4" s="57"/>
    </row>
    <row r="5" spans="2:23" ht="56.25" customHeight="1" thickBot="1">
      <c r="B5" s="439" t="s">
        <v>800</v>
      </c>
      <c r="C5" s="419" t="s">
        <v>801</v>
      </c>
      <c r="D5" s="419" t="s">
        <v>802</v>
      </c>
      <c r="E5" s="419" t="s">
        <v>2050</v>
      </c>
      <c r="F5" s="419" t="s">
        <v>2051</v>
      </c>
      <c r="G5" s="440" t="s">
        <v>1016</v>
      </c>
      <c r="H5" s="172"/>
      <c r="I5" s="1016" t="s">
        <v>806</v>
      </c>
      <c r="J5" s="1592"/>
      <c r="K5" s="441" t="s">
        <v>807</v>
      </c>
      <c r="L5" s="1592"/>
      <c r="M5" s="1631"/>
      <c r="N5" s="1592"/>
      <c r="O5" s="1635"/>
      <c r="P5" s="267" t="s">
        <v>808</v>
      </c>
      <c r="Q5" s="270"/>
      <c r="R5" s="1635"/>
      <c r="S5" s="1592"/>
      <c r="T5" s="439" t="s">
        <v>800</v>
      </c>
      <c r="U5" s="419" t="s">
        <v>2050</v>
      </c>
      <c r="V5" s="419" t="s">
        <v>2051</v>
      </c>
      <c r="W5" s="440" t="s">
        <v>1016</v>
      </c>
    </row>
    <row r="6" spans="2:23" ht="30" customHeight="1" thickBot="1">
      <c r="B6" s="1076"/>
      <c r="C6" s="1076"/>
      <c r="D6" s="1076"/>
      <c r="E6" s="173"/>
      <c r="F6" s="173"/>
      <c r="G6" s="173"/>
      <c r="H6" s="172"/>
      <c r="I6" s="171"/>
      <c r="J6" s="1592"/>
      <c r="K6" s="1592"/>
      <c r="L6" s="1592"/>
      <c r="M6" s="1631"/>
      <c r="N6" s="1592"/>
      <c r="O6" s="1635"/>
      <c r="P6" s="1592"/>
      <c r="Q6" s="1592"/>
      <c r="R6" s="1635"/>
      <c r="S6" s="1592"/>
      <c r="T6" s="1076"/>
      <c r="U6" s="173"/>
      <c r="V6" s="173"/>
      <c r="W6" s="173"/>
    </row>
    <row r="7" spans="2:23" ht="21.75" customHeight="1" thickBot="1">
      <c r="B7" s="316" t="s">
        <v>2052</v>
      </c>
      <c r="C7" s="238"/>
      <c r="D7" s="238"/>
      <c r="E7" s="4"/>
      <c r="F7" s="4"/>
      <c r="G7" s="4"/>
      <c r="H7" s="1592"/>
      <c r="J7" s="1592"/>
      <c r="K7" s="1592"/>
      <c r="L7" s="1592"/>
      <c r="M7" s="1631"/>
      <c r="N7" s="1628"/>
      <c r="O7" s="1635"/>
      <c r="P7" s="1628"/>
      <c r="Q7" s="1628"/>
      <c r="R7" s="1635"/>
      <c r="S7" s="1592"/>
      <c r="T7" s="316" t="s">
        <v>2052</v>
      </c>
      <c r="U7" s="4"/>
      <c r="V7" s="4"/>
      <c r="W7" s="4"/>
    </row>
    <row r="8" spans="2:23" ht="33" customHeight="1" thickBot="1">
      <c r="B8" s="326" t="s">
        <v>2053</v>
      </c>
      <c r="C8" s="1077" t="s">
        <v>813</v>
      </c>
      <c r="D8" s="317">
        <v>3</v>
      </c>
      <c r="E8" s="1710">
        <v>14.766</v>
      </c>
      <c r="F8" s="801">
        <v>0</v>
      </c>
      <c r="G8" s="432">
        <f>SUM(E8:F8)</f>
        <v>14.766</v>
      </c>
      <c r="H8" s="1592"/>
      <c r="I8" s="450" t="s">
        <v>2054</v>
      </c>
      <c r="J8" s="1592"/>
      <c r="K8" s="1639"/>
      <c r="L8" s="1592"/>
      <c r="M8" s="1631"/>
      <c r="N8" s="271">
        <f>IF( SUM( P8:Q8 ) = 0, 0, $P$5 )</f>
        <v>0</v>
      </c>
      <c r="O8" s="1635"/>
      <c r="P8" s="273">
        <f xml:space="preserve"> IF( ISNUMBER( E8 ), 0, 1 )</f>
        <v>0</v>
      </c>
      <c r="Q8" s="273">
        <f xml:space="preserve"> IF( ISNUMBER( F8 ), 0, 1 )</f>
        <v>0</v>
      </c>
      <c r="R8" s="1635"/>
      <c r="S8" s="1592"/>
      <c r="T8" s="326" t="s">
        <v>2053</v>
      </c>
      <c r="U8" s="1079" t="s">
        <v>2055</v>
      </c>
      <c r="V8" s="1079" t="s">
        <v>2056</v>
      </c>
      <c r="W8" s="396" t="s">
        <v>2057</v>
      </c>
    </row>
    <row r="9" spans="2:23" ht="33" customHeight="1" thickBot="1">
      <c r="B9" s="983" t="s">
        <v>2058</v>
      </c>
      <c r="C9" s="313" t="s">
        <v>813</v>
      </c>
      <c r="D9" s="313">
        <v>3</v>
      </c>
      <c r="E9" s="1710">
        <v>9.1850000000000005</v>
      </c>
      <c r="F9" s="803">
        <v>0</v>
      </c>
      <c r="G9" s="433">
        <f>SUM(E9:F9)</f>
        <v>9.1850000000000005</v>
      </c>
      <c r="H9" s="1592"/>
      <c r="I9" s="453" t="s">
        <v>2059</v>
      </c>
      <c r="J9" s="1592"/>
      <c r="K9" s="1639"/>
      <c r="L9" s="1592"/>
      <c r="M9" s="1636"/>
      <c r="N9" s="271">
        <f t="shared" ref="N9:N14" si="0">IF( SUM( P9:Q9 ) = 0, 0, $P$5 )</f>
        <v>0</v>
      </c>
      <c r="O9" s="1635"/>
      <c r="P9" s="273">
        <f t="shared" ref="P9:Q14" si="1" xml:space="preserve"> IF( ISNUMBER( E9 ), 0, 1 )</f>
        <v>0</v>
      </c>
      <c r="Q9" s="273">
        <f t="shared" si="1"/>
        <v>0</v>
      </c>
      <c r="R9" s="1635"/>
      <c r="S9" s="1592"/>
      <c r="T9" s="327" t="s">
        <v>2058</v>
      </c>
      <c r="U9" s="1081" t="s">
        <v>2060</v>
      </c>
      <c r="V9" s="1081" t="s">
        <v>2061</v>
      </c>
      <c r="W9" s="397" t="s">
        <v>2062</v>
      </c>
    </row>
    <row r="10" spans="2:23" ht="33" customHeight="1" thickBot="1">
      <c r="B10" s="327" t="s">
        <v>2063</v>
      </c>
      <c r="C10" s="313" t="s">
        <v>813</v>
      </c>
      <c r="D10" s="313">
        <v>3</v>
      </c>
      <c r="E10" s="1710">
        <v>31.068999999999999</v>
      </c>
      <c r="F10" s="803">
        <v>0</v>
      </c>
      <c r="G10" s="433">
        <f t="shared" ref="G10:G11" si="2">SUM(E10:F10)</f>
        <v>31.068999999999999</v>
      </c>
      <c r="H10" s="1592"/>
      <c r="I10" s="453" t="s">
        <v>2064</v>
      </c>
      <c r="J10" s="1592"/>
      <c r="K10" s="1639"/>
      <c r="L10" s="1592"/>
      <c r="M10" s="1636"/>
      <c r="N10" s="271">
        <f t="shared" si="0"/>
        <v>0</v>
      </c>
      <c r="O10" s="1635"/>
      <c r="P10" s="273">
        <f t="shared" si="1"/>
        <v>0</v>
      </c>
      <c r="Q10" s="273">
        <f t="shared" si="1"/>
        <v>0</v>
      </c>
      <c r="R10" s="1635"/>
      <c r="S10" s="1592"/>
      <c r="T10" s="327" t="s">
        <v>2063</v>
      </c>
      <c r="U10" s="1081" t="s">
        <v>2065</v>
      </c>
      <c r="V10" s="1081" t="s">
        <v>2066</v>
      </c>
      <c r="W10" s="397" t="s">
        <v>2067</v>
      </c>
    </row>
    <row r="11" spans="2:23" ht="33" customHeight="1">
      <c r="B11" s="327" t="s">
        <v>2068</v>
      </c>
      <c r="C11" s="313" t="s">
        <v>813</v>
      </c>
      <c r="D11" s="313">
        <v>3</v>
      </c>
      <c r="E11" s="1710">
        <v>3.7669999999999999</v>
      </c>
      <c r="F11" s="803">
        <v>0</v>
      </c>
      <c r="G11" s="433">
        <f t="shared" si="2"/>
        <v>3.7669999999999999</v>
      </c>
      <c r="H11" s="1592"/>
      <c r="I11" s="453" t="s">
        <v>2069</v>
      </c>
      <c r="J11" s="1592"/>
      <c r="K11" s="1639"/>
      <c r="L11" s="1592"/>
      <c r="M11" s="1636"/>
      <c r="N11" s="271">
        <f t="shared" si="0"/>
        <v>0</v>
      </c>
      <c r="O11" s="1635"/>
      <c r="P11" s="273">
        <f t="shared" si="1"/>
        <v>0</v>
      </c>
      <c r="Q11" s="273">
        <f t="shared" si="1"/>
        <v>0</v>
      </c>
      <c r="R11" s="1635"/>
      <c r="S11" s="1592"/>
      <c r="T11" s="327" t="s">
        <v>2068</v>
      </c>
      <c r="U11" s="1081" t="s">
        <v>2070</v>
      </c>
      <c r="V11" s="1081" t="s">
        <v>2071</v>
      </c>
      <c r="W11" s="397" t="s">
        <v>2072</v>
      </c>
    </row>
    <row r="12" spans="2:23" ht="33" customHeight="1" thickBot="1">
      <c r="B12" s="327" t="s">
        <v>2073</v>
      </c>
      <c r="C12" s="313" t="s">
        <v>813</v>
      </c>
      <c r="D12" s="313">
        <v>3</v>
      </c>
      <c r="E12" s="1082"/>
      <c r="F12" s="803">
        <v>0</v>
      </c>
      <c r="G12" s="433">
        <f>F12</f>
        <v>0</v>
      </c>
      <c r="H12" s="1592"/>
      <c r="I12" s="453" t="s">
        <v>2074</v>
      </c>
      <c r="J12" s="1592"/>
      <c r="K12" s="1639"/>
      <c r="L12" s="1592"/>
      <c r="M12" s="1636"/>
      <c r="N12" s="271">
        <f t="shared" si="0"/>
        <v>0</v>
      </c>
      <c r="O12" s="1635"/>
      <c r="P12" s="270"/>
      <c r="Q12" s="273">
        <f t="shared" si="1"/>
        <v>0</v>
      </c>
      <c r="R12" s="1635"/>
      <c r="S12" s="1592"/>
      <c r="T12" s="327" t="s">
        <v>2073</v>
      </c>
      <c r="U12" s="1082"/>
      <c r="V12" s="414" t="s">
        <v>2075</v>
      </c>
      <c r="W12" s="397" t="s">
        <v>2076</v>
      </c>
    </row>
    <row r="13" spans="2:23" ht="33" customHeight="1" thickBot="1">
      <c r="B13" s="327" t="s">
        <v>1887</v>
      </c>
      <c r="C13" s="313" t="s">
        <v>813</v>
      </c>
      <c r="D13" s="313">
        <v>3</v>
      </c>
      <c r="E13" s="1710">
        <v>14.849</v>
      </c>
      <c r="F13" s="803">
        <v>0</v>
      </c>
      <c r="G13" s="433">
        <f>SUM(E13:F13)</f>
        <v>14.849</v>
      </c>
      <c r="H13" s="1592"/>
      <c r="I13" s="453" t="s">
        <v>2077</v>
      </c>
      <c r="J13" s="1592"/>
      <c r="K13" s="1639"/>
      <c r="L13" s="1592"/>
      <c r="M13" s="1636"/>
      <c r="N13" s="271">
        <f t="shared" si="0"/>
        <v>0</v>
      </c>
      <c r="O13" s="1635"/>
      <c r="P13" s="273">
        <f t="shared" si="1"/>
        <v>0</v>
      </c>
      <c r="Q13" s="273">
        <f t="shared" si="1"/>
        <v>0</v>
      </c>
      <c r="R13" s="1635"/>
      <c r="S13" s="1592"/>
      <c r="T13" s="327" t="s">
        <v>1887</v>
      </c>
      <c r="U13" s="1083" t="s">
        <v>2078</v>
      </c>
      <c r="V13" s="1083" t="s">
        <v>2079</v>
      </c>
      <c r="W13" s="333" t="s">
        <v>2080</v>
      </c>
    </row>
    <row r="14" spans="2:23" ht="33" customHeight="1">
      <c r="B14" s="327" t="s">
        <v>1895</v>
      </c>
      <c r="C14" s="313" t="s">
        <v>813</v>
      </c>
      <c r="D14" s="313">
        <v>3</v>
      </c>
      <c r="E14" s="1710">
        <v>0.16600000000000001</v>
      </c>
      <c r="F14" s="803">
        <v>0</v>
      </c>
      <c r="G14" s="433">
        <f>SUM(E14:F14)</f>
        <v>0.16600000000000001</v>
      </c>
      <c r="H14" s="37"/>
      <c r="I14" s="453" t="s">
        <v>2081</v>
      </c>
      <c r="J14" s="1592"/>
      <c r="K14" s="1639"/>
      <c r="L14" s="1592"/>
      <c r="M14" s="1636"/>
      <c r="N14" s="271">
        <f t="shared" si="0"/>
        <v>0</v>
      </c>
      <c r="O14" s="1635"/>
      <c r="P14" s="273">
        <f t="shared" si="1"/>
        <v>0</v>
      </c>
      <c r="Q14" s="273">
        <f t="shared" si="1"/>
        <v>0</v>
      </c>
      <c r="R14" s="1635"/>
      <c r="S14" s="1592"/>
      <c r="T14" s="327" t="s">
        <v>1895</v>
      </c>
      <c r="U14" s="1083" t="s">
        <v>2082</v>
      </c>
      <c r="V14" s="330" t="s">
        <v>2083</v>
      </c>
      <c r="W14" s="333" t="s">
        <v>2084</v>
      </c>
    </row>
    <row r="15" spans="2:23" ht="33" customHeight="1" thickBot="1">
      <c r="B15" s="1850" t="s">
        <v>1928</v>
      </c>
      <c r="C15" s="320" t="s">
        <v>813</v>
      </c>
      <c r="D15" s="320">
        <v>3</v>
      </c>
      <c r="E15" s="1794">
        <f>SUM(E8:E11) + SUM(E13:E14)</f>
        <v>73.801999999999992</v>
      </c>
      <c r="F15" s="1794">
        <f>SUM(F8:F14)</f>
        <v>0</v>
      </c>
      <c r="G15" s="329">
        <f>SUM(E15:F15)</f>
        <v>73.801999999999992</v>
      </c>
      <c r="H15" s="1592"/>
      <c r="I15" s="478" t="s">
        <v>2085</v>
      </c>
      <c r="J15" s="1592"/>
      <c r="K15" s="1639"/>
      <c r="L15" s="1592"/>
      <c r="M15" s="1636"/>
      <c r="N15" s="301"/>
      <c r="O15" s="1635"/>
      <c r="P15" s="270"/>
      <c r="Q15" s="270"/>
      <c r="R15" s="1635"/>
      <c r="S15" s="1592"/>
      <c r="T15" s="1850" t="s">
        <v>1928</v>
      </c>
      <c r="U15" s="434" t="s">
        <v>2086</v>
      </c>
      <c r="V15" s="434" t="s">
        <v>2087</v>
      </c>
      <c r="W15" s="435" t="s">
        <v>2088</v>
      </c>
    </row>
    <row r="16" spans="2:23" ht="15" customHeight="1" thickBot="1">
      <c r="B16" s="137"/>
      <c r="C16" s="137"/>
      <c r="D16" s="137"/>
      <c r="E16" s="161"/>
      <c r="F16" s="169"/>
      <c r="G16" s="169"/>
      <c r="H16" s="1592"/>
      <c r="J16" s="1592"/>
      <c r="K16" s="1592"/>
      <c r="L16" s="1592"/>
      <c r="M16" s="1636"/>
      <c r="N16" s="301"/>
      <c r="O16" s="1635"/>
      <c r="P16" s="270"/>
      <c r="Q16" s="270"/>
      <c r="R16" s="1635"/>
      <c r="S16" s="1592"/>
      <c r="T16" s="137"/>
      <c r="U16" s="161"/>
      <c r="V16" s="169"/>
      <c r="W16" s="169"/>
    </row>
    <row r="17" spans="2:23" ht="21.75" customHeight="1" thickBot="1">
      <c r="B17" s="316" t="s">
        <v>1215</v>
      </c>
      <c r="C17" s="238"/>
      <c r="D17" s="238"/>
      <c r="E17" s="161"/>
      <c r="F17" s="169"/>
      <c r="G17" s="169"/>
      <c r="H17" s="1592"/>
      <c r="J17" s="1592"/>
      <c r="K17" s="1592"/>
      <c r="L17" s="1592"/>
      <c r="M17" s="1636"/>
      <c r="N17" s="301"/>
      <c r="O17" s="1635"/>
      <c r="P17" s="270"/>
      <c r="Q17" s="270"/>
      <c r="R17" s="1635"/>
      <c r="S17" s="1592"/>
      <c r="T17" s="316" t="s">
        <v>1215</v>
      </c>
      <c r="U17" s="161"/>
      <c r="V17" s="169"/>
      <c r="W17" s="169"/>
    </row>
    <row r="18" spans="2:23" ht="33" customHeight="1">
      <c r="B18" s="1038" t="s">
        <v>2089</v>
      </c>
      <c r="C18" s="1040" t="s">
        <v>813</v>
      </c>
      <c r="D18" s="1040">
        <v>3</v>
      </c>
      <c r="E18" s="1078">
        <v>-4.3999999999999997E-2</v>
      </c>
      <c r="F18" s="1078">
        <v>0</v>
      </c>
      <c r="G18" s="1042">
        <f>SUM(E18:F18)</f>
        <v>-4.3999999999999997E-2</v>
      </c>
      <c r="H18" s="1592"/>
      <c r="I18" s="450" t="s">
        <v>2090</v>
      </c>
      <c r="J18" s="1592"/>
      <c r="K18" s="1632"/>
      <c r="L18" s="1592"/>
      <c r="M18" s="1636"/>
      <c r="N18" s="271">
        <f t="shared" ref="N18:N21" si="3">IF( SUM( P18:Q18 ) = 0, 0, $P$5 )</f>
        <v>0</v>
      </c>
      <c r="O18" s="1635"/>
      <c r="P18" s="273">
        <f t="shared" ref="P18:Q21" si="4" xml:space="preserve"> IF( ISNUMBER( E18 ), 0, 1 )</f>
        <v>0</v>
      </c>
      <c r="Q18" s="273">
        <f t="shared" si="4"/>
        <v>0</v>
      </c>
      <c r="R18" s="1635"/>
      <c r="S18" s="1592"/>
      <c r="T18" s="1038" t="s">
        <v>2089</v>
      </c>
      <c r="U18" s="1084" t="s">
        <v>2091</v>
      </c>
      <c r="V18" s="1084" t="s">
        <v>2092</v>
      </c>
      <c r="W18" s="1085" t="s">
        <v>2093</v>
      </c>
    </row>
    <row r="19" spans="2:23" ht="33" customHeight="1">
      <c r="B19" s="1045" t="s">
        <v>2094</v>
      </c>
      <c r="C19" s="1046" t="s">
        <v>813</v>
      </c>
      <c r="D19" s="1046">
        <v>3</v>
      </c>
      <c r="E19" s="1080">
        <v>0.20200000000000001</v>
      </c>
      <c r="F19" s="1080">
        <v>0</v>
      </c>
      <c r="G19" s="1048">
        <f>SUM(E19:F19)</f>
        <v>0.20200000000000001</v>
      </c>
      <c r="H19" s="1592"/>
      <c r="I19" s="453" t="s">
        <v>2095</v>
      </c>
      <c r="J19" s="1592"/>
      <c r="K19" s="1633"/>
      <c r="L19" s="1592"/>
      <c r="M19" s="1636"/>
      <c r="N19" s="271">
        <f t="shared" si="3"/>
        <v>0</v>
      </c>
      <c r="O19" s="1635"/>
      <c r="P19" s="273">
        <f t="shared" si="4"/>
        <v>0</v>
      </c>
      <c r="Q19" s="273">
        <f t="shared" si="4"/>
        <v>0</v>
      </c>
      <c r="R19" s="1635"/>
      <c r="S19" s="1592"/>
      <c r="T19" s="1045" t="s">
        <v>2094</v>
      </c>
      <c r="U19" s="1083" t="s">
        <v>2096</v>
      </c>
      <c r="V19" s="1083" t="s">
        <v>2097</v>
      </c>
      <c r="W19" s="1086" t="s">
        <v>2098</v>
      </c>
    </row>
    <row r="20" spans="2:23" ht="33" customHeight="1">
      <c r="B20" s="1045" t="s">
        <v>2099</v>
      </c>
      <c r="C20" s="1046" t="s">
        <v>813</v>
      </c>
      <c r="D20" s="1046">
        <v>3</v>
      </c>
      <c r="E20" s="1080">
        <v>0</v>
      </c>
      <c r="F20" s="1080">
        <v>0</v>
      </c>
      <c r="G20" s="1048">
        <f>SUM(E20:F20)</f>
        <v>0</v>
      </c>
      <c r="H20" s="1592"/>
      <c r="I20" s="453" t="s">
        <v>2100</v>
      </c>
      <c r="J20" s="1592"/>
      <c r="K20" s="1633"/>
      <c r="L20" s="1592"/>
      <c r="M20" s="1636"/>
      <c r="N20" s="271">
        <f t="shared" si="3"/>
        <v>0</v>
      </c>
      <c r="O20" s="1635"/>
      <c r="P20" s="273">
        <f t="shared" si="4"/>
        <v>0</v>
      </c>
      <c r="Q20" s="273">
        <f t="shared" si="4"/>
        <v>0</v>
      </c>
      <c r="R20" s="1635"/>
      <c r="S20" s="1592"/>
      <c r="T20" s="1045" t="s">
        <v>2099</v>
      </c>
      <c r="U20" s="1083" t="s">
        <v>2101</v>
      </c>
      <c r="V20" s="1083" t="s">
        <v>2102</v>
      </c>
      <c r="W20" s="1086" t="s">
        <v>2103</v>
      </c>
    </row>
    <row r="21" spans="2:23" ht="33" customHeight="1" thickBot="1">
      <c r="B21" s="1052" t="s">
        <v>2104</v>
      </c>
      <c r="C21" s="1064" t="s">
        <v>813</v>
      </c>
      <c r="D21" s="1064">
        <v>3</v>
      </c>
      <c r="E21" s="1087">
        <v>2.3170000000000002</v>
      </c>
      <c r="F21" s="1087">
        <v>0</v>
      </c>
      <c r="G21" s="1056">
        <f>SUM(E21:F21)</f>
        <v>2.3170000000000002</v>
      </c>
      <c r="H21" s="1592"/>
      <c r="I21" s="478" t="s">
        <v>2105</v>
      </c>
      <c r="J21" s="1592"/>
      <c r="K21" s="1634"/>
      <c r="L21" s="1592"/>
      <c r="M21" s="1636"/>
      <c r="N21" s="271">
        <f t="shared" si="3"/>
        <v>0</v>
      </c>
      <c r="O21" s="1635"/>
      <c r="P21" s="273">
        <f t="shared" si="4"/>
        <v>0</v>
      </c>
      <c r="Q21" s="273">
        <f t="shared" si="4"/>
        <v>0</v>
      </c>
      <c r="R21" s="1635"/>
      <c r="S21" s="1592"/>
      <c r="T21" s="1052" t="s">
        <v>2104</v>
      </c>
      <c r="U21" s="1088" t="s">
        <v>2106</v>
      </c>
      <c r="V21" s="1088" t="s">
        <v>2107</v>
      </c>
      <c r="W21" s="1089" t="s">
        <v>2108</v>
      </c>
    </row>
    <row r="22" spans="2:23" ht="15" customHeight="1" thickBot="1">
      <c r="B22" s="137"/>
      <c r="C22" s="137"/>
      <c r="D22" s="137"/>
      <c r="E22" s="161"/>
      <c r="F22" s="169"/>
      <c r="G22" s="169"/>
      <c r="H22" s="1592"/>
      <c r="J22" s="1592"/>
      <c r="K22" s="1592"/>
      <c r="L22" s="1592"/>
      <c r="M22" s="1636"/>
      <c r="N22" s="301"/>
      <c r="O22" s="1635"/>
      <c r="P22" s="270"/>
      <c r="Q22" s="270"/>
      <c r="R22" s="1635"/>
      <c r="S22" s="1592"/>
      <c r="T22" s="137"/>
      <c r="U22" s="161"/>
      <c r="V22" s="169"/>
      <c r="W22" s="169"/>
    </row>
    <row r="23" spans="2:23" ht="21.75" customHeight="1" thickBot="1">
      <c r="B23" s="328" t="s">
        <v>2109</v>
      </c>
      <c r="C23" s="238"/>
      <c r="D23" s="238"/>
      <c r="E23" s="161"/>
      <c r="F23" s="169"/>
      <c r="G23" s="169"/>
      <c r="H23" s="1592"/>
      <c r="J23" s="1592"/>
      <c r="K23" s="1592"/>
      <c r="L23" s="1592"/>
      <c r="M23" s="1636"/>
      <c r="N23" s="301"/>
      <c r="O23" s="1635"/>
      <c r="P23" s="270"/>
      <c r="Q23" s="270"/>
      <c r="R23" s="300"/>
      <c r="S23" s="1592"/>
      <c r="T23" s="316" t="s">
        <v>2109</v>
      </c>
      <c r="U23" s="161"/>
      <c r="V23" s="169"/>
      <c r="W23" s="169"/>
    </row>
    <row r="24" spans="2:23" ht="33" customHeight="1">
      <c r="B24" s="1038" t="s">
        <v>2110</v>
      </c>
      <c r="C24" s="1040" t="s">
        <v>813</v>
      </c>
      <c r="D24" s="1040">
        <v>3</v>
      </c>
      <c r="E24" s="1740">
        <v>0.755</v>
      </c>
      <c r="F24" s="1740">
        <v>0</v>
      </c>
      <c r="G24" s="1042">
        <f>SUM(E24:F24)</f>
        <v>0.755</v>
      </c>
      <c r="H24" s="1592"/>
      <c r="I24" s="450" t="s">
        <v>2111</v>
      </c>
      <c r="J24" s="1592"/>
      <c r="K24" s="1632"/>
      <c r="L24" s="1592"/>
      <c r="M24" s="1636"/>
      <c r="N24" s="271">
        <f t="shared" ref="N24:N28" si="5">IF( SUM( P24:Q24 ) = 0, 0, $P$5 )</f>
        <v>0</v>
      </c>
      <c r="O24" s="1635"/>
      <c r="P24" s="273">
        <f t="shared" ref="P24:P27" si="6" xml:space="preserve"> IF( ISNUMBER( E24 ), 0, 1 )</f>
        <v>0</v>
      </c>
      <c r="Q24" s="270"/>
      <c r="R24" s="300"/>
      <c r="S24" s="1592"/>
      <c r="T24" s="1038" t="s">
        <v>2110</v>
      </c>
      <c r="U24" s="1085" t="s">
        <v>2112</v>
      </c>
      <c r="V24" s="1043"/>
      <c r="W24" s="1043"/>
    </row>
    <row r="25" spans="2:23" ht="33" customHeight="1">
      <c r="B25" s="1045" t="s">
        <v>2113</v>
      </c>
      <c r="C25" s="1046" t="s">
        <v>813</v>
      </c>
      <c r="D25" s="1046">
        <v>3</v>
      </c>
      <c r="E25" s="1741">
        <v>7.0000000000000001E-3</v>
      </c>
      <c r="F25" s="1741">
        <v>0</v>
      </c>
      <c r="G25" s="1048">
        <f>SUM(E25:F25)</f>
        <v>7.0000000000000001E-3</v>
      </c>
      <c r="H25" s="1592"/>
      <c r="I25" s="453" t="s">
        <v>2114</v>
      </c>
      <c r="J25" s="1592"/>
      <c r="K25" s="1633"/>
      <c r="L25" s="1592"/>
      <c r="M25" s="1636"/>
      <c r="N25" s="271">
        <f t="shared" si="5"/>
        <v>0</v>
      </c>
      <c r="O25" s="1635"/>
      <c r="P25" s="273">
        <f t="shared" si="6"/>
        <v>0</v>
      </c>
      <c r="Q25" s="270"/>
      <c r="R25" s="300"/>
      <c r="S25" s="1592"/>
      <c r="T25" s="1045" t="s">
        <v>2113</v>
      </c>
      <c r="U25" s="1086" t="s">
        <v>2115</v>
      </c>
      <c r="V25" s="1043"/>
      <c r="W25" s="1043"/>
    </row>
    <row r="26" spans="2:23" ht="33" customHeight="1">
      <c r="B26" s="1045" t="s">
        <v>2116</v>
      </c>
      <c r="C26" s="1046" t="s">
        <v>813</v>
      </c>
      <c r="D26" s="1046">
        <v>3</v>
      </c>
      <c r="E26" s="1741">
        <v>4.5510000000000002</v>
      </c>
      <c r="F26" s="1741">
        <v>0</v>
      </c>
      <c r="G26" s="1048">
        <f t="shared" ref="G26:G27" si="7">SUM(E26:F26)</f>
        <v>4.5510000000000002</v>
      </c>
      <c r="H26" s="1592"/>
      <c r="I26" s="453" t="s">
        <v>2117</v>
      </c>
      <c r="J26" s="1592"/>
      <c r="K26" s="1633"/>
      <c r="L26" s="1592"/>
      <c r="M26" s="1636"/>
      <c r="N26" s="271">
        <f t="shared" si="5"/>
        <v>0</v>
      </c>
      <c r="O26" s="1635"/>
      <c r="P26" s="273">
        <f t="shared" si="6"/>
        <v>0</v>
      </c>
      <c r="Q26" s="270"/>
      <c r="R26" s="1635"/>
      <c r="S26" s="1592"/>
      <c r="T26" s="1045" t="s">
        <v>2116</v>
      </c>
      <c r="U26" s="1086" t="s">
        <v>2118</v>
      </c>
      <c r="V26" s="1043"/>
      <c r="W26" s="1043"/>
    </row>
    <row r="27" spans="2:23" ht="33" customHeight="1">
      <c r="B27" s="1045" t="s">
        <v>2119</v>
      </c>
      <c r="C27" s="1046" t="s">
        <v>813</v>
      </c>
      <c r="D27" s="1046">
        <v>3</v>
      </c>
      <c r="E27" s="1741">
        <v>0</v>
      </c>
      <c r="F27" s="1741">
        <v>0</v>
      </c>
      <c r="G27" s="1048">
        <f t="shared" si="7"/>
        <v>0</v>
      </c>
      <c r="H27" s="1592"/>
      <c r="I27" s="453" t="s">
        <v>2120</v>
      </c>
      <c r="J27" s="1592"/>
      <c r="K27" s="1633"/>
      <c r="L27" s="1592"/>
      <c r="M27" s="1636"/>
      <c r="N27" s="271">
        <f t="shared" si="5"/>
        <v>0</v>
      </c>
      <c r="O27" s="1635"/>
      <c r="P27" s="273">
        <f t="shared" si="6"/>
        <v>0</v>
      </c>
      <c r="Q27" s="270"/>
      <c r="R27" s="1635"/>
      <c r="S27" s="1592"/>
      <c r="T27" s="1045" t="s">
        <v>2119</v>
      </c>
      <c r="U27" s="1086" t="s">
        <v>2121</v>
      </c>
      <c r="V27" s="1043"/>
      <c r="W27" s="1043"/>
    </row>
    <row r="28" spans="2:23" ht="33" customHeight="1" thickBot="1">
      <c r="B28" s="1090" t="s">
        <v>2122</v>
      </c>
      <c r="C28" s="1064" t="s">
        <v>813</v>
      </c>
      <c r="D28" s="1064">
        <v>3</v>
      </c>
      <c r="E28" s="1055">
        <f>IFERROR(E24 + E26 - E25 - E27, 0)</f>
        <v>5.2990000000000004</v>
      </c>
      <c r="F28" s="1055">
        <f>IFERROR(F24 + F26 - F25 - F27, 0)</f>
        <v>0</v>
      </c>
      <c r="G28" s="1056">
        <f>IFERROR(G24 + G26 - G25 - G27, 0)</f>
        <v>5.2990000000000004</v>
      </c>
      <c r="H28" s="1592"/>
      <c r="I28" s="478" t="s">
        <v>2123</v>
      </c>
      <c r="J28" s="1592"/>
      <c r="K28" s="1634"/>
      <c r="L28" s="1592"/>
      <c r="M28" s="1636"/>
      <c r="N28" s="271">
        <f t="shared" si="5"/>
        <v>0</v>
      </c>
      <c r="O28" s="1635"/>
      <c r="P28" s="270"/>
      <c r="Q28" s="270"/>
      <c r="R28" s="1635"/>
      <c r="S28" s="1592"/>
      <c r="T28" s="1090" t="s">
        <v>2122</v>
      </c>
      <c r="U28" s="1089" t="s">
        <v>2124</v>
      </c>
      <c r="V28" s="1091"/>
      <c r="W28" s="1091"/>
    </row>
    <row r="29" spans="2:23" ht="15" customHeight="1" thickBot="1">
      <c r="B29" s="217"/>
      <c r="C29" s="1092"/>
      <c r="D29" s="1092"/>
      <c r="E29" s="1091" t="s">
        <v>2125</v>
      </c>
      <c r="F29" s="1091"/>
      <c r="G29" s="1091"/>
      <c r="H29" s="1592"/>
      <c r="J29" s="1592"/>
      <c r="K29" s="1592"/>
      <c r="L29" s="1592"/>
      <c r="M29" s="1635"/>
      <c r="N29" s="301"/>
      <c r="O29" s="1635"/>
      <c r="P29" s="270"/>
      <c r="Q29" s="270"/>
      <c r="R29" s="1635"/>
      <c r="S29" s="1592"/>
      <c r="T29" s="1092"/>
      <c r="U29" s="1091"/>
      <c r="V29" s="1091"/>
      <c r="W29" s="1091"/>
    </row>
    <row r="30" spans="2:23" ht="33" customHeight="1" thickBot="1">
      <c r="B30" s="1067" t="s">
        <v>2126</v>
      </c>
      <c r="C30" s="1068" t="s">
        <v>813</v>
      </c>
      <c r="D30" s="1068">
        <v>3</v>
      </c>
      <c r="E30" s="1093">
        <f>E15+SUM(E18:E21)+E28</f>
        <v>81.575999999999993</v>
      </c>
      <c r="F30" s="1093">
        <f>F15+SUM(F18:F21)</f>
        <v>0</v>
      </c>
      <c r="G30" s="1094">
        <f>SUM(E30:F30)</f>
        <v>81.575999999999993</v>
      </c>
      <c r="H30" s="1592"/>
      <c r="I30" s="488" t="s">
        <v>2127</v>
      </c>
      <c r="J30" s="1592"/>
      <c r="K30" s="1637"/>
      <c r="L30" s="1592"/>
      <c r="M30" s="1635"/>
      <c r="N30" s="301"/>
      <c r="O30" s="1635"/>
      <c r="P30" s="270"/>
      <c r="Q30" s="270"/>
      <c r="R30" s="1635"/>
      <c r="S30" s="1592"/>
      <c r="T30" s="1067" t="s">
        <v>2126</v>
      </c>
      <c r="U30" s="1095" t="s">
        <v>2128</v>
      </c>
      <c r="V30" s="1095" t="s">
        <v>2129</v>
      </c>
      <c r="W30" s="1096" t="s">
        <v>2130</v>
      </c>
    </row>
    <row r="31" spans="2:23" ht="15" customHeight="1" thickBot="1">
      <c r="B31" s="1097"/>
      <c r="C31" s="1097"/>
      <c r="D31" s="1097"/>
      <c r="E31" s="221"/>
      <c r="F31" s="221"/>
      <c r="G31" s="221"/>
      <c r="H31" s="1592"/>
      <c r="J31" s="1592"/>
      <c r="K31" s="1592"/>
      <c r="L31" s="1592"/>
      <c r="M31" s="1635"/>
      <c r="N31" s="301"/>
      <c r="O31" s="1635"/>
      <c r="P31" s="270"/>
      <c r="Q31" s="270"/>
      <c r="R31" s="1635"/>
      <c r="S31" s="1592"/>
      <c r="T31" s="1097"/>
      <c r="U31" s="221"/>
      <c r="V31" s="221"/>
      <c r="W31" s="221"/>
    </row>
    <row r="32" spans="2:23" ht="33" customHeight="1">
      <c r="B32" s="1038" t="s">
        <v>2131</v>
      </c>
      <c r="C32" s="1040" t="s">
        <v>813</v>
      </c>
      <c r="D32" s="1040">
        <v>3</v>
      </c>
      <c r="E32" s="1078">
        <v>0</v>
      </c>
      <c r="F32" s="1078">
        <v>0</v>
      </c>
      <c r="G32" s="1042">
        <f>SUM(E32:F32)</f>
        <v>0</v>
      </c>
      <c r="H32" s="1592"/>
      <c r="I32" s="450" t="s">
        <v>2132</v>
      </c>
      <c r="J32" s="1592"/>
      <c r="K32" s="1632"/>
      <c r="L32" s="1592"/>
      <c r="M32" s="1635"/>
      <c r="N32" s="271">
        <f t="shared" ref="N32" si="8">IF( SUM( P32:Q32 ) = 0, 0, $P$5 )</f>
        <v>0</v>
      </c>
      <c r="O32" s="1635"/>
      <c r="P32" s="273">
        <f t="shared" ref="P32:Q33" si="9" xml:space="preserve"> IF( ISNUMBER( E32 ), 0, 1 )</f>
        <v>0</v>
      </c>
      <c r="Q32" s="273">
        <f t="shared" si="9"/>
        <v>0</v>
      </c>
      <c r="R32" s="1635"/>
      <c r="S32" s="1592"/>
      <c r="T32" s="1038" t="s">
        <v>2131</v>
      </c>
      <c r="U32" s="1098" t="s">
        <v>2133</v>
      </c>
      <c r="V32" s="1079" t="s">
        <v>2134</v>
      </c>
      <c r="W32" s="1099" t="s">
        <v>2135</v>
      </c>
    </row>
    <row r="33" spans="2:23" ht="33" customHeight="1" thickBot="1">
      <c r="B33" s="1052" t="s">
        <v>2136</v>
      </c>
      <c r="C33" s="1064" t="s">
        <v>813</v>
      </c>
      <c r="D33" s="1064">
        <v>3</v>
      </c>
      <c r="E33" s="1777">
        <v>4.6669999999999998</v>
      </c>
      <c r="F33" s="1087">
        <v>0</v>
      </c>
      <c r="G33" s="1056">
        <f>SUM(E33:F33)</f>
        <v>4.6669999999999998</v>
      </c>
      <c r="H33" s="37"/>
      <c r="I33" s="478" t="s">
        <v>2137</v>
      </c>
      <c r="J33" s="1592"/>
      <c r="K33" s="1634"/>
      <c r="L33" s="1592"/>
      <c r="M33" s="1635"/>
      <c r="N33" s="271">
        <f t="shared" ref="N33" si="10">IF( SUM( P33:Q33 ) = 0, 0, $P$5 )</f>
        <v>0</v>
      </c>
      <c r="O33" s="1635"/>
      <c r="P33" s="273">
        <f t="shared" si="9"/>
        <v>0</v>
      </c>
      <c r="Q33" s="273">
        <f t="shared" si="9"/>
        <v>0</v>
      </c>
      <c r="R33" s="1635"/>
      <c r="S33" s="1592"/>
      <c r="T33" s="1052" t="s">
        <v>2136</v>
      </c>
      <c r="U33" s="1088" t="s">
        <v>2138</v>
      </c>
      <c r="V33" s="1088" t="s">
        <v>2139</v>
      </c>
      <c r="W33" s="1089" t="s">
        <v>2140</v>
      </c>
    </row>
    <row r="34" spans="2:23" ht="15" customHeight="1" thickBot="1">
      <c r="B34" s="1100"/>
      <c r="C34" s="1043"/>
      <c r="D34" s="1043"/>
      <c r="E34" s="1043"/>
      <c r="F34" s="1043"/>
      <c r="G34" s="1043"/>
      <c r="H34" s="1592"/>
      <c r="I34" s="7"/>
      <c r="J34" s="1592"/>
      <c r="K34" s="1592"/>
      <c r="L34" s="1592"/>
      <c r="M34" s="1635"/>
      <c r="N34" s="301"/>
      <c r="O34" s="1635"/>
      <c r="P34" s="270"/>
      <c r="Q34" s="270"/>
      <c r="R34" s="1635"/>
      <c r="S34" s="1592"/>
      <c r="T34" s="1100"/>
      <c r="U34" s="1043"/>
      <c r="V34" s="1043"/>
      <c r="W34" s="1043"/>
    </row>
    <row r="35" spans="2:23" ht="33" customHeight="1" thickBot="1">
      <c r="B35" s="1101" t="s">
        <v>2141</v>
      </c>
      <c r="C35" s="1068" t="s">
        <v>813</v>
      </c>
      <c r="D35" s="1068">
        <v>3</v>
      </c>
      <c r="E35" s="1102">
        <f>E30+E32+E33</f>
        <v>86.242999999999995</v>
      </c>
      <c r="F35" s="1102">
        <f>F30+F32+F33</f>
        <v>0</v>
      </c>
      <c r="G35" s="1069">
        <f>SUM(E35:F35)</f>
        <v>86.242999999999995</v>
      </c>
      <c r="H35" s="1592"/>
      <c r="I35" s="488" t="s">
        <v>2142</v>
      </c>
      <c r="J35" s="1592"/>
      <c r="K35" s="1637"/>
      <c r="L35" s="1592"/>
      <c r="M35" s="1635"/>
      <c r="N35" s="301"/>
      <c r="O35" s="1635"/>
      <c r="P35" s="270"/>
      <c r="Q35" s="270"/>
      <c r="R35" s="1635"/>
      <c r="S35" s="1592"/>
      <c r="T35" s="1101" t="s">
        <v>2141</v>
      </c>
      <c r="U35" s="1378" t="s">
        <v>2143</v>
      </c>
      <c r="V35" s="1378" t="s">
        <v>2144</v>
      </c>
      <c r="W35" s="1379" t="s">
        <v>2145</v>
      </c>
    </row>
    <row r="36" spans="2:23" ht="15" customHeight="1" thickBot="1">
      <c r="B36" s="1097"/>
      <c r="C36" s="1097"/>
      <c r="D36" s="1097"/>
      <c r="E36" s="221"/>
      <c r="F36" s="221"/>
      <c r="G36" s="221"/>
      <c r="H36" s="37"/>
      <c r="J36" s="1592"/>
      <c r="K36" s="1592"/>
      <c r="L36" s="1592"/>
      <c r="M36" s="1635"/>
      <c r="N36" s="301"/>
      <c r="O36" s="1635"/>
      <c r="P36" s="270"/>
      <c r="Q36" s="270"/>
      <c r="R36" s="1635"/>
      <c r="S36" s="1592"/>
      <c r="T36" s="1097"/>
      <c r="U36" s="221"/>
      <c r="V36" s="221"/>
      <c r="W36" s="221"/>
    </row>
    <row r="37" spans="2:23" ht="21.75" customHeight="1" thickBot="1">
      <c r="B37" s="1103" t="s">
        <v>2146</v>
      </c>
      <c r="C37" s="1100"/>
      <c r="D37" s="1100"/>
      <c r="E37" s="221"/>
      <c r="F37" s="221"/>
      <c r="G37" s="221"/>
      <c r="H37" s="37"/>
      <c r="J37" s="1592"/>
      <c r="K37" s="1592"/>
      <c r="L37" s="1592"/>
      <c r="M37" s="1635"/>
      <c r="N37" s="301"/>
      <c r="O37" s="1635"/>
      <c r="P37" s="270"/>
      <c r="Q37" s="270"/>
      <c r="R37" s="1635"/>
      <c r="S37" s="1592"/>
      <c r="T37" s="1103" t="s">
        <v>2146</v>
      </c>
      <c r="U37" s="221"/>
      <c r="V37" s="221"/>
      <c r="W37" s="221"/>
    </row>
    <row r="38" spans="2:23" ht="33" customHeight="1" thickBot="1">
      <c r="B38" s="1067" t="s">
        <v>2146</v>
      </c>
      <c r="C38" s="1068" t="s">
        <v>813</v>
      </c>
      <c r="D38" s="1068">
        <v>3</v>
      </c>
      <c r="E38" s="1742">
        <v>9.4339999999999993</v>
      </c>
      <c r="F38" s="1104">
        <v>0</v>
      </c>
      <c r="G38" s="1094">
        <f>SUM(E38:F38)</f>
        <v>9.4339999999999993</v>
      </c>
      <c r="H38" s="1592"/>
      <c r="I38" s="488" t="s">
        <v>2147</v>
      </c>
      <c r="J38" s="1592"/>
      <c r="K38" s="1637"/>
      <c r="L38" s="1592"/>
      <c r="M38" s="1635"/>
      <c r="N38" s="271">
        <f t="shared" ref="N38" si="11">IF( SUM( P38:Q38 ) = 0, 0, $P$5 )</f>
        <v>0</v>
      </c>
      <c r="O38" s="1635"/>
      <c r="P38" s="273">
        <f t="shared" ref="P38:Q38" si="12" xml:space="preserve"> IF( ISNUMBER( E38 ), 0, 1 )</f>
        <v>0</v>
      </c>
      <c r="Q38" s="273">
        <f t="shared" si="12"/>
        <v>0</v>
      </c>
      <c r="R38" s="1635"/>
      <c r="S38" s="1592"/>
      <c r="T38" s="1067" t="s">
        <v>2146</v>
      </c>
      <c r="U38" s="1105" t="s">
        <v>2148</v>
      </c>
      <c r="V38" s="1106" t="s">
        <v>2149</v>
      </c>
      <c r="W38" s="1107" t="s">
        <v>2150</v>
      </c>
    </row>
    <row r="39" spans="2:23" ht="15" customHeight="1" thickBot="1">
      <c r="B39" s="1097"/>
      <c r="C39" s="1097"/>
      <c r="D39" s="1097"/>
      <c r="E39" s="221"/>
      <c r="F39" s="221"/>
      <c r="G39" s="221"/>
      <c r="H39" s="1592"/>
      <c r="J39" s="1592"/>
      <c r="K39" s="1592"/>
      <c r="L39" s="1592"/>
      <c r="M39" s="1635"/>
      <c r="N39" s="301"/>
      <c r="O39" s="1635"/>
      <c r="P39" s="270"/>
      <c r="Q39" s="270"/>
      <c r="R39" s="1635"/>
      <c r="S39" s="1592"/>
      <c r="T39" s="1097"/>
      <c r="U39" s="221"/>
      <c r="V39" s="221"/>
      <c r="W39" s="221"/>
    </row>
    <row r="40" spans="2:23" ht="21.75" customHeight="1" thickBot="1">
      <c r="B40" s="1103" t="s">
        <v>1286</v>
      </c>
      <c r="C40" s="1100"/>
      <c r="D40" s="1100"/>
      <c r="E40" s="221"/>
      <c r="F40" s="221"/>
      <c r="G40" s="221"/>
      <c r="H40" s="1592"/>
      <c r="J40" s="1592"/>
      <c r="K40" s="1592"/>
      <c r="L40" s="1592"/>
      <c r="M40" s="1635"/>
      <c r="N40" s="301"/>
      <c r="O40" s="1635"/>
      <c r="P40" s="270"/>
      <c r="Q40" s="270"/>
      <c r="R40" s="1635"/>
      <c r="S40" s="1592"/>
      <c r="T40" s="1103" t="s">
        <v>1286</v>
      </c>
      <c r="U40" s="221"/>
      <c r="V40" s="221"/>
      <c r="W40" s="221"/>
    </row>
    <row r="41" spans="2:23" ht="33" customHeight="1" thickBot="1">
      <c r="B41" s="1067" t="s">
        <v>1286</v>
      </c>
      <c r="C41" s="1068" t="s">
        <v>813</v>
      </c>
      <c r="D41" s="1068">
        <v>3</v>
      </c>
      <c r="E41" s="1742">
        <v>4.5780000000000003</v>
      </c>
      <c r="F41" s="1742">
        <v>0</v>
      </c>
      <c r="G41" s="1094">
        <f>SUM(E41:F41)</f>
        <v>4.5780000000000003</v>
      </c>
      <c r="H41" s="1592"/>
      <c r="I41" s="488" t="s">
        <v>2151</v>
      </c>
      <c r="J41" s="1592"/>
      <c r="K41" s="1637"/>
      <c r="L41" s="1592"/>
      <c r="M41" s="1635"/>
      <c r="N41" s="271">
        <f t="shared" ref="N41" si="13">IF( SUM( P41:Q41 ) = 0, 0, $P$5 )</f>
        <v>0</v>
      </c>
      <c r="O41" s="1635"/>
      <c r="P41" s="273">
        <f t="shared" ref="P41:Q41" si="14" xml:space="preserve"> IF( ISNUMBER( E41 ), 0, 1 )</f>
        <v>0</v>
      </c>
      <c r="Q41" s="273">
        <f t="shared" si="14"/>
        <v>0</v>
      </c>
      <c r="R41" s="1635"/>
      <c r="S41" s="1592"/>
      <c r="T41" s="1067" t="s">
        <v>1286</v>
      </c>
      <c r="U41" s="1095" t="s">
        <v>2152</v>
      </c>
      <c r="V41" s="1095" t="s">
        <v>2153</v>
      </c>
      <c r="W41" s="1096" t="s">
        <v>2154</v>
      </c>
    </row>
    <row r="42" spans="2:23" ht="15" customHeight="1" thickBot="1">
      <c r="B42" s="216"/>
      <c r="C42" s="216"/>
      <c r="D42" s="216"/>
      <c r="E42" s="218"/>
      <c r="F42" s="218"/>
      <c r="G42" s="219"/>
      <c r="H42" s="1592"/>
      <c r="J42" s="1592"/>
      <c r="K42" s="1592"/>
      <c r="L42" s="1592"/>
      <c r="M42" s="1635"/>
      <c r="N42" s="301"/>
      <c r="O42" s="1635"/>
      <c r="P42" s="270"/>
      <c r="Q42" s="270"/>
      <c r="R42" s="1635"/>
      <c r="S42" s="1592"/>
      <c r="T42" s="216"/>
      <c r="U42" s="218"/>
      <c r="V42" s="218"/>
      <c r="W42" s="219"/>
    </row>
    <row r="43" spans="2:23" ht="42.75" customHeight="1" thickBot="1">
      <c r="B43" s="1103" t="s">
        <v>2155</v>
      </c>
      <c r="C43" s="1100"/>
      <c r="D43" s="1100"/>
      <c r="E43" s="220"/>
      <c r="F43" s="220"/>
      <c r="G43" s="219"/>
      <c r="H43" s="1592"/>
      <c r="J43" s="1592"/>
      <c r="K43" s="1592"/>
      <c r="L43" s="1592"/>
      <c r="M43" s="1635"/>
      <c r="N43" s="301"/>
      <c r="O43" s="1635"/>
      <c r="P43" s="270"/>
      <c r="Q43" s="270"/>
      <c r="R43" s="1635"/>
      <c r="S43" s="1592"/>
      <c r="T43" s="1103" t="s">
        <v>2155</v>
      </c>
      <c r="U43" s="220"/>
      <c r="V43" s="220"/>
      <c r="W43" s="219"/>
    </row>
    <row r="44" spans="2:23" ht="33" customHeight="1">
      <c r="B44" s="1038" t="s">
        <v>2156</v>
      </c>
      <c r="C44" s="1040" t="s">
        <v>813</v>
      </c>
      <c r="D44" s="1040">
        <v>3</v>
      </c>
      <c r="E44" s="1778">
        <v>1.3049999999999999</v>
      </c>
      <c r="F44" s="221"/>
      <c r="G44" s="216"/>
      <c r="H44" s="1592"/>
      <c r="I44" s="450" t="s">
        <v>2157</v>
      </c>
      <c r="J44" s="1592"/>
      <c r="K44" s="1632"/>
      <c r="L44" s="1592"/>
      <c r="M44" s="1635"/>
      <c r="N44" s="271">
        <f t="shared" ref="N44:N45" si="15">IF( SUM( P44:Q44 ) = 0, 0, $P$5 )</f>
        <v>0</v>
      </c>
      <c r="O44" s="1635"/>
      <c r="P44" s="273">
        <f t="shared" ref="P44:P45" si="16" xml:space="preserve"> IF( ISNUMBER( E44 ), 0, 1 )</f>
        <v>0</v>
      </c>
      <c r="Q44" s="270"/>
      <c r="R44" s="1635"/>
      <c r="S44" s="1592"/>
      <c r="T44" s="1038" t="s">
        <v>2156</v>
      </c>
      <c r="U44" s="1108" t="s">
        <v>2158</v>
      </c>
      <c r="V44" s="221"/>
      <c r="W44" s="216"/>
    </row>
    <row r="45" spans="2:23" ht="33" customHeight="1">
      <c r="B45" s="1045" t="s">
        <v>2159</v>
      </c>
      <c r="C45" s="1046" t="s">
        <v>813</v>
      </c>
      <c r="D45" s="1046">
        <v>3</v>
      </c>
      <c r="E45" s="1779">
        <v>0</v>
      </c>
      <c r="F45" s="216"/>
      <c r="G45" s="216"/>
      <c r="H45" s="1592"/>
      <c r="I45" s="453" t="s">
        <v>2160</v>
      </c>
      <c r="J45" s="1592"/>
      <c r="K45" s="1633"/>
      <c r="L45" s="1592"/>
      <c r="M45" s="1635"/>
      <c r="N45" s="271">
        <f t="shared" si="15"/>
        <v>0</v>
      </c>
      <c r="O45" s="1635"/>
      <c r="P45" s="273">
        <f t="shared" si="16"/>
        <v>0</v>
      </c>
      <c r="Q45" s="270"/>
      <c r="R45" s="1635"/>
      <c r="S45" s="1592"/>
      <c r="T45" s="1045" t="s">
        <v>2159</v>
      </c>
      <c r="U45" s="1109" t="s">
        <v>2161</v>
      </c>
      <c r="V45" s="216"/>
      <c r="W45" s="216"/>
    </row>
    <row r="46" spans="2:23" ht="33" customHeight="1" thickBot="1">
      <c r="B46" s="1052" t="s">
        <v>2162</v>
      </c>
      <c r="C46" s="1064" t="s">
        <v>813</v>
      </c>
      <c r="D46" s="1064">
        <v>3</v>
      </c>
      <c r="E46" s="1110">
        <f>E44-E45</f>
        <v>1.3049999999999999</v>
      </c>
      <c r="F46" s="216"/>
      <c r="G46" s="216"/>
      <c r="H46" s="1592"/>
      <c r="I46" s="478" t="s">
        <v>2163</v>
      </c>
      <c r="J46" s="1592"/>
      <c r="K46" s="1634"/>
      <c r="L46" s="1592"/>
      <c r="M46" s="1635"/>
      <c r="N46" s="301"/>
      <c r="O46" s="1635"/>
      <c r="P46" s="270"/>
      <c r="Q46" s="270"/>
      <c r="R46" s="1635"/>
      <c r="S46" s="1592"/>
      <c r="T46" s="1052" t="s">
        <v>2162</v>
      </c>
      <c r="U46" s="1111" t="s">
        <v>2164</v>
      </c>
      <c r="V46" s="216"/>
      <c r="W46" s="216"/>
    </row>
    <row r="47" spans="2:23" ht="15" customHeight="1" thickBot="1">
      <c r="B47" s="1100"/>
      <c r="C47" s="1100"/>
      <c r="D47" s="1100"/>
      <c r="E47" s="1091"/>
      <c r="F47" s="216"/>
      <c r="G47" s="216"/>
      <c r="H47" s="1592"/>
      <c r="J47" s="1592"/>
      <c r="K47" s="1592"/>
      <c r="L47" s="1592"/>
      <c r="M47" s="1635"/>
      <c r="N47" s="301"/>
      <c r="O47" s="1635"/>
      <c r="P47" s="270"/>
      <c r="Q47" s="270"/>
      <c r="R47" s="1635"/>
      <c r="S47" s="1592"/>
      <c r="T47" s="1100"/>
      <c r="U47" s="1091"/>
      <c r="V47" s="216"/>
      <c r="W47" s="216"/>
    </row>
    <row r="48" spans="2:23" ht="33" customHeight="1">
      <c r="B48" s="1038" t="s">
        <v>2165</v>
      </c>
      <c r="C48" s="1040" t="s">
        <v>813</v>
      </c>
      <c r="D48" s="1040">
        <v>3</v>
      </c>
      <c r="E48" s="1778">
        <v>1.403</v>
      </c>
      <c r="F48" s="216"/>
      <c r="G48" s="216"/>
      <c r="H48" s="1592"/>
      <c r="I48" s="450" t="s">
        <v>2166</v>
      </c>
      <c r="J48" s="1592"/>
      <c r="K48" s="1632"/>
      <c r="L48" s="1592"/>
      <c r="M48" s="1635"/>
      <c r="N48" s="271">
        <f t="shared" ref="N48:N49" si="17">IF( SUM( P48:Q48 ) = 0, 0, $P$5 )</f>
        <v>0</v>
      </c>
      <c r="O48" s="1635"/>
      <c r="P48" s="273">
        <f t="shared" ref="P48:P49" si="18" xml:space="preserve"> IF( ISNUMBER( E48 ), 0, 1 )</f>
        <v>0</v>
      </c>
      <c r="Q48" s="270"/>
      <c r="R48" s="1635"/>
      <c r="S48" s="1592"/>
      <c r="T48" s="1038" t="s">
        <v>2165</v>
      </c>
      <c r="U48" s="1108" t="s">
        <v>2167</v>
      </c>
      <c r="V48" s="216"/>
      <c r="W48" s="216"/>
    </row>
    <row r="49" spans="2:21" ht="33" customHeight="1">
      <c r="B49" s="1045" t="s">
        <v>2168</v>
      </c>
      <c r="C49" s="1046" t="s">
        <v>813</v>
      </c>
      <c r="D49" s="1046">
        <v>3</v>
      </c>
      <c r="E49" s="1779">
        <v>0</v>
      </c>
      <c r="F49" s="216"/>
      <c r="G49" s="216"/>
      <c r="H49" s="1592"/>
      <c r="I49" s="453" t="s">
        <v>2169</v>
      </c>
      <c r="J49" s="1592"/>
      <c r="K49" s="1633"/>
      <c r="L49" s="1592"/>
      <c r="M49" s="1635"/>
      <c r="N49" s="271">
        <f t="shared" si="17"/>
        <v>0</v>
      </c>
      <c r="O49" s="1635"/>
      <c r="P49" s="273">
        <f t="shared" si="18"/>
        <v>0</v>
      </c>
      <c r="Q49" s="270"/>
      <c r="R49" s="1635"/>
      <c r="S49" s="1592"/>
      <c r="T49" s="1045" t="s">
        <v>2168</v>
      </c>
      <c r="U49" s="1109" t="s">
        <v>2170</v>
      </c>
    </row>
    <row r="50" spans="2:21" ht="33" customHeight="1" thickBot="1">
      <c r="B50" s="1052" t="s">
        <v>2171</v>
      </c>
      <c r="C50" s="1064" t="s">
        <v>813</v>
      </c>
      <c r="D50" s="1064">
        <v>3</v>
      </c>
      <c r="E50" s="1110">
        <f>E48-E49</f>
        <v>1.403</v>
      </c>
      <c r="F50" s="216"/>
      <c r="G50" s="216"/>
      <c r="H50" s="1592"/>
      <c r="I50" s="478" t="s">
        <v>2172</v>
      </c>
      <c r="J50" s="1592"/>
      <c r="K50" s="1634"/>
      <c r="L50" s="1592"/>
      <c r="M50" s="1635"/>
      <c r="N50" s="301"/>
      <c r="O50" s="1635"/>
      <c r="P50" s="270"/>
      <c r="Q50" s="270"/>
      <c r="R50" s="1635"/>
      <c r="S50" s="1592"/>
      <c r="T50" s="1052" t="s">
        <v>2171</v>
      </c>
      <c r="U50" s="1111" t="s">
        <v>2173</v>
      </c>
    </row>
    <row r="51" spans="2:21" ht="6" customHeight="1">
      <c r="B51" s="174"/>
      <c r="C51" s="174"/>
      <c r="D51" s="174"/>
      <c r="E51" s="1592"/>
      <c r="F51" s="1592"/>
      <c r="G51" s="1592"/>
      <c r="H51" s="1592"/>
      <c r="J51" s="1592"/>
      <c r="K51" s="1592"/>
      <c r="L51" s="1592"/>
      <c r="M51" s="1635"/>
      <c r="N51" s="301"/>
      <c r="O51" s="1635"/>
      <c r="P51" s="270"/>
      <c r="Q51" s="270"/>
      <c r="R51" s="1635"/>
      <c r="S51" s="1592"/>
      <c r="T51" s="1592"/>
      <c r="U51" s="1592"/>
    </row>
  </sheetData>
  <mergeCells count="4">
    <mergeCell ref="P4:Q4"/>
    <mergeCell ref="E1:G1"/>
    <mergeCell ref="B3:K3"/>
    <mergeCell ref="T3:W3"/>
  </mergeCells>
  <conditionalFormatting sqref="N8:N51">
    <cfRule type="cellIs" dxfId="99" priority="1" operator="equal">
      <formula>0</formula>
    </cfRule>
  </conditionalFormatting>
  <dataValidations count="1">
    <dataValidation type="custom" allowBlank="1" showErrorMessage="1" errorTitle="Input Error" error="Please input a numeric value." sqref="F32:F33 F38 F12:F14 E32 E18:F21 F8:F11" xr:uid="{00000000-0002-0000-0E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B1:AM45"/>
  <sheetViews>
    <sheetView showFormulas="1" showGridLines="0" topLeftCell="C7" zoomScale="80" zoomScaleNormal="80" zoomScaleSheetLayoutView="100" workbookViewId="0">
      <selection activeCell="E19" sqref="E19"/>
    </sheetView>
  </sheetViews>
  <sheetFormatPr defaultColWidth="8.625" defaultRowHeight="15.75"/>
  <cols>
    <col min="1" max="1" width="1.625" style="264" customWidth="1"/>
    <col min="2" max="2" width="32" style="264" customWidth="1"/>
    <col min="3" max="3" width="7" style="264" customWidth="1"/>
    <col min="4" max="4" width="5.5" style="264" customWidth="1"/>
    <col min="5" max="12" width="12.5" style="264" customWidth="1"/>
    <col min="13" max="13" width="1.625" style="13" customWidth="1"/>
    <col min="14" max="14" width="12.5" style="155" customWidth="1"/>
    <col min="15" max="15" width="1.625" style="264" customWidth="1"/>
    <col min="16" max="16" width="33.625" style="264" customWidth="1"/>
    <col min="17" max="18" width="1.625" style="264" customWidth="1"/>
    <col min="19" max="19" width="20.375" style="264" customWidth="1"/>
    <col min="20" max="20" width="1.625" style="268" customWidth="1"/>
    <col min="21" max="27" width="7.5" style="268" hidden="1" customWidth="1"/>
    <col min="28" max="28" width="1.625" style="268" hidden="1" customWidth="1"/>
    <col min="29" max="29" width="1.625" style="264" customWidth="1"/>
    <col min="30" max="30" width="20.875" style="264" bestFit="1" customWidth="1"/>
    <col min="31" max="38" width="12.5" style="264" customWidth="1"/>
    <col min="39" max="39" width="1.625" style="264" customWidth="1"/>
    <col min="40" max="16384" width="8.625" style="264"/>
  </cols>
  <sheetData>
    <row r="1" spans="2:39" s="109" customFormat="1" ht="30" customHeight="1">
      <c r="B1" s="279" t="s">
        <v>671</v>
      </c>
      <c r="C1" s="279"/>
      <c r="D1" s="279"/>
      <c r="E1" s="279"/>
      <c r="F1" s="279"/>
      <c r="G1" s="279"/>
      <c r="H1" s="279"/>
      <c r="I1" s="279"/>
      <c r="J1" s="279"/>
      <c r="K1" s="1958"/>
      <c r="L1" s="1958"/>
      <c r="M1" s="1958"/>
      <c r="N1" s="1958"/>
      <c r="R1" s="299"/>
      <c r="S1" s="176"/>
      <c r="T1" s="1635"/>
      <c r="U1" s="1627"/>
      <c r="V1" s="1627"/>
      <c r="W1" s="1627"/>
      <c r="X1" s="1627"/>
      <c r="Y1" s="1627"/>
      <c r="Z1" s="1627"/>
      <c r="AA1" s="1627"/>
      <c r="AB1" s="1635"/>
      <c r="AD1" s="279" t="s">
        <v>671</v>
      </c>
    </row>
    <row r="2" spans="2:39" s="109" customFormat="1" ht="30" customHeight="1">
      <c r="B2" s="1958" t="str">
        <f>Validation!B4</f>
        <v>Anglian Water</v>
      </c>
      <c r="C2" s="1958"/>
      <c r="D2" s="1958"/>
      <c r="E2" s="1958"/>
      <c r="F2" s="1958"/>
      <c r="G2" s="1958"/>
      <c r="H2" s="1958"/>
      <c r="I2" s="1958"/>
      <c r="J2" s="1958"/>
      <c r="K2" s="14"/>
      <c r="L2" s="14"/>
      <c r="M2" s="14"/>
      <c r="N2" s="14"/>
      <c r="R2" s="299"/>
      <c r="S2" s="176"/>
      <c r="T2" s="1635"/>
      <c r="U2" s="1627"/>
      <c r="V2" s="1627"/>
      <c r="W2" s="1627"/>
      <c r="X2" s="1627"/>
      <c r="Y2" s="1627"/>
      <c r="Z2" s="1627"/>
      <c r="AA2" s="1627"/>
      <c r="AB2" s="1635"/>
      <c r="AD2" s="279" t="str">
        <f>Validation!B4</f>
        <v>Anglian Water</v>
      </c>
    </row>
    <row r="3" spans="2:39" s="4" customFormat="1" ht="45" customHeight="1">
      <c r="B3" s="1959" t="s">
        <v>672</v>
      </c>
      <c r="C3" s="1960"/>
      <c r="D3" s="1960"/>
      <c r="E3" s="1960"/>
      <c r="F3" s="1960"/>
      <c r="G3" s="1960"/>
      <c r="H3" s="1960"/>
      <c r="I3" s="1960"/>
      <c r="J3" s="1960"/>
      <c r="K3" s="1960"/>
      <c r="L3" s="1960"/>
      <c r="M3" s="1960"/>
      <c r="N3" s="1960"/>
      <c r="O3" s="1960"/>
      <c r="P3" s="1960"/>
      <c r="R3" s="235"/>
      <c r="S3" s="362" t="s">
        <v>798</v>
      </c>
      <c r="T3" s="1635"/>
      <c r="U3" s="1627"/>
      <c r="V3" s="1627"/>
      <c r="W3" s="1627"/>
      <c r="X3" s="1627"/>
      <c r="Y3" s="1627"/>
      <c r="Z3" s="1627"/>
      <c r="AA3" s="1627"/>
      <c r="AB3" s="1635"/>
      <c r="AD3" s="1961" t="s">
        <v>2174</v>
      </c>
      <c r="AE3" s="1962"/>
      <c r="AF3" s="1962"/>
      <c r="AG3" s="1962"/>
      <c r="AH3" s="1962"/>
      <c r="AI3" s="1962"/>
      <c r="AJ3" s="1962"/>
      <c r="AK3" s="1962"/>
      <c r="AL3" s="1962"/>
    </row>
    <row r="4" spans="2:39" s="4" customFormat="1" ht="14.25" customHeight="1" thickBot="1">
      <c r="B4" s="57"/>
      <c r="C4" s="57"/>
      <c r="D4" s="57"/>
      <c r="E4" s="57"/>
      <c r="F4" s="57"/>
      <c r="G4" s="57"/>
      <c r="H4" s="57"/>
      <c r="I4" s="57"/>
      <c r="J4" s="57"/>
      <c r="K4" s="57"/>
      <c r="L4" s="57"/>
      <c r="M4" s="3"/>
      <c r="N4" s="40"/>
      <c r="R4" s="1631"/>
      <c r="S4" s="1592"/>
      <c r="T4" s="1635"/>
      <c r="U4" s="1957" t="s">
        <v>799</v>
      </c>
      <c r="V4" s="1957"/>
      <c r="W4" s="1957"/>
      <c r="X4" s="1957"/>
      <c r="Y4" s="1957"/>
      <c r="Z4" s="1957"/>
      <c r="AA4" s="1957"/>
      <c r="AB4" s="1635"/>
      <c r="AD4" s="57"/>
      <c r="AE4" s="57"/>
      <c r="AF4" s="57"/>
      <c r="AG4" s="57"/>
      <c r="AH4" s="57"/>
      <c r="AI4" s="57"/>
      <c r="AJ4" s="57"/>
      <c r="AK4" s="57"/>
      <c r="AL4" s="57"/>
    </row>
    <row r="5" spans="2:39" ht="56.25" customHeight="1" thickBot="1">
      <c r="B5" s="439" t="s">
        <v>800</v>
      </c>
      <c r="C5" s="419" t="s">
        <v>801</v>
      </c>
      <c r="D5" s="419" t="s">
        <v>802</v>
      </c>
      <c r="E5" s="1112" t="s">
        <v>1735</v>
      </c>
      <c r="F5" s="1112" t="s">
        <v>1736</v>
      </c>
      <c r="G5" s="1112" t="s">
        <v>1737</v>
      </c>
      <c r="H5" s="1112" t="s">
        <v>1738</v>
      </c>
      <c r="I5" s="1112" t="s">
        <v>1739</v>
      </c>
      <c r="J5" s="1112" t="s">
        <v>1740</v>
      </c>
      <c r="K5" s="1112" t="s">
        <v>1741</v>
      </c>
      <c r="L5" s="1113" t="s">
        <v>1016</v>
      </c>
      <c r="M5" s="5"/>
      <c r="N5" s="1114" t="s">
        <v>806</v>
      </c>
      <c r="O5" s="1592"/>
      <c r="P5" s="441" t="s">
        <v>807</v>
      </c>
      <c r="Q5" s="1592"/>
      <c r="R5" s="1631"/>
      <c r="S5" s="1592"/>
      <c r="T5" s="1635"/>
      <c r="U5" s="267" t="s">
        <v>808</v>
      </c>
      <c r="V5" s="270"/>
      <c r="W5" s="270"/>
      <c r="X5" s="270"/>
      <c r="Y5" s="270"/>
      <c r="Z5" s="270"/>
      <c r="AA5" s="270"/>
      <c r="AB5" s="1635"/>
      <c r="AC5" s="1592"/>
      <c r="AD5" s="439" t="s">
        <v>800</v>
      </c>
      <c r="AE5" s="1112" t="s">
        <v>2175</v>
      </c>
      <c r="AF5" s="1112" t="s">
        <v>1738</v>
      </c>
      <c r="AG5" s="1112" t="s">
        <v>1739</v>
      </c>
      <c r="AH5" s="1112" t="s">
        <v>1740</v>
      </c>
      <c r="AI5" s="1112" t="s">
        <v>1741</v>
      </c>
      <c r="AJ5" s="1112" t="s">
        <v>1735</v>
      </c>
      <c r="AK5" s="1112" t="s">
        <v>2176</v>
      </c>
      <c r="AL5" s="1113" t="s">
        <v>1016</v>
      </c>
      <c r="AM5" s="1592"/>
    </row>
    <row r="6" spans="2:39" ht="14.25" customHeight="1" thickBot="1">
      <c r="B6" s="5"/>
      <c r="C6" s="5"/>
      <c r="D6" s="5"/>
      <c r="E6" s="1115"/>
      <c r="F6" s="1115"/>
      <c r="G6" s="1115"/>
      <c r="H6" s="1115"/>
      <c r="I6" s="1115"/>
      <c r="J6" s="1115"/>
      <c r="K6" s="1115"/>
      <c r="L6" s="1115"/>
      <c r="M6" s="5"/>
      <c r="N6" s="171"/>
      <c r="O6" s="1592"/>
      <c r="P6" s="1592"/>
      <c r="Q6" s="1592"/>
      <c r="R6" s="1631"/>
      <c r="S6" s="1592"/>
      <c r="T6" s="1635"/>
      <c r="U6" s="1592"/>
      <c r="V6" s="1592"/>
      <c r="W6" s="1592"/>
      <c r="X6" s="1592"/>
      <c r="Y6" s="1592"/>
      <c r="Z6" s="1592"/>
      <c r="AA6" s="1592"/>
      <c r="AB6" s="1635"/>
      <c r="AC6" s="1592"/>
      <c r="AD6" s="5"/>
      <c r="AE6" s="1115"/>
      <c r="AF6" s="1115"/>
      <c r="AG6" s="1115"/>
      <c r="AH6" s="1115"/>
      <c r="AI6" s="1115"/>
      <c r="AJ6" s="1115"/>
      <c r="AK6" s="1115"/>
      <c r="AL6" s="1115"/>
      <c r="AM6" s="1592"/>
    </row>
    <row r="7" spans="2:39" ht="21" customHeight="1" thickBot="1">
      <c r="B7" s="328" t="s">
        <v>2177</v>
      </c>
      <c r="C7" s="238"/>
      <c r="D7" s="238"/>
      <c r="E7" s="5"/>
      <c r="F7" s="5"/>
      <c r="G7" s="5"/>
      <c r="H7" s="5"/>
      <c r="I7" s="5"/>
      <c r="J7" s="5"/>
      <c r="K7" s="5"/>
      <c r="L7" s="5"/>
      <c r="M7" s="5"/>
      <c r="N7" s="5"/>
      <c r="O7" s="1592"/>
      <c r="P7" s="1592"/>
      <c r="Q7" s="1592"/>
      <c r="R7" s="1631"/>
      <c r="S7" s="1628"/>
      <c r="T7" s="1635"/>
      <c r="U7" s="1628"/>
      <c r="V7" s="1628"/>
      <c r="W7" s="1628"/>
      <c r="X7" s="1628"/>
      <c r="Y7" s="1628"/>
      <c r="Z7" s="1628"/>
      <c r="AA7" s="1628"/>
      <c r="AB7" s="1635"/>
      <c r="AC7" s="1592"/>
      <c r="AD7" s="316" t="s">
        <v>2177</v>
      </c>
      <c r="AE7" s="5"/>
      <c r="AF7" s="5"/>
      <c r="AG7" s="5"/>
      <c r="AH7" s="5"/>
      <c r="AI7" s="5"/>
      <c r="AJ7" s="5"/>
      <c r="AK7" s="5"/>
      <c r="AL7" s="5"/>
      <c r="AM7" s="1592"/>
    </row>
    <row r="8" spans="2:39" ht="33" customHeight="1">
      <c r="B8" s="326" t="s">
        <v>2178</v>
      </c>
      <c r="C8" s="317" t="s">
        <v>813</v>
      </c>
      <c r="D8" s="317">
        <v>3</v>
      </c>
      <c r="E8" s="1710">
        <v>10.105</v>
      </c>
      <c r="F8" s="1710">
        <v>0</v>
      </c>
      <c r="G8" s="1710">
        <v>321.38900000000001</v>
      </c>
      <c r="H8" s="1710">
        <v>5671.7280000000001</v>
      </c>
      <c r="I8" s="1710">
        <v>7324.9369999999999</v>
      </c>
      <c r="J8" s="1710">
        <v>734.81399999999996</v>
      </c>
      <c r="K8" s="1710">
        <v>0</v>
      </c>
      <c r="L8" s="432">
        <f>SUM(E8:K8)</f>
        <v>14062.973</v>
      </c>
      <c r="M8" s="5"/>
      <c r="N8" s="1116" t="s">
        <v>2179</v>
      </c>
      <c r="O8" s="1592"/>
      <c r="P8" s="1632"/>
      <c r="Q8" s="1592"/>
      <c r="R8" s="1631"/>
      <c r="S8" s="271">
        <f>IF( SUM( U8:AA8 ) = 0, 0, $U$5 )</f>
        <v>0</v>
      </c>
      <c r="T8" s="1635"/>
      <c r="U8" s="273">
        <f t="shared" ref="U8:AA12" si="0" xml:space="preserve"> IF( ISNUMBER( E8 ), 0, 1 )</f>
        <v>0</v>
      </c>
      <c r="V8" s="273">
        <f t="shared" si="0"/>
        <v>0</v>
      </c>
      <c r="W8" s="273">
        <f t="shared" si="0"/>
        <v>0</v>
      </c>
      <c r="X8" s="273">
        <f t="shared" si="0"/>
        <v>0</v>
      </c>
      <c r="Y8" s="273">
        <f t="shared" si="0"/>
        <v>0</v>
      </c>
      <c r="Z8" s="273">
        <f t="shared" si="0"/>
        <v>0</v>
      </c>
      <c r="AA8" s="273">
        <f t="shared" si="0"/>
        <v>0</v>
      </c>
      <c r="AB8" s="1635"/>
      <c r="AC8" s="1592"/>
      <c r="AD8" s="326" t="s">
        <v>2178</v>
      </c>
      <c r="AE8" s="607" t="s">
        <v>2180</v>
      </c>
      <c r="AF8" s="318" t="s">
        <v>2181</v>
      </c>
      <c r="AG8" s="318" t="s">
        <v>2182</v>
      </c>
      <c r="AH8" s="318" t="s">
        <v>2183</v>
      </c>
      <c r="AI8" s="318" t="s">
        <v>2184</v>
      </c>
      <c r="AJ8" s="318" t="s">
        <v>2185</v>
      </c>
      <c r="AK8" s="318" t="s">
        <v>2186</v>
      </c>
      <c r="AL8" s="396" t="s">
        <v>2187</v>
      </c>
      <c r="AM8" s="1592"/>
    </row>
    <row r="9" spans="2:39" ht="33" customHeight="1">
      <c r="B9" s="327" t="s">
        <v>2188</v>
      </c>
      <c r="C9" s="313" t="s">
        <v>813</v>
      </c>
      <c r="D9" s="313">
        <v>3</v>
      </c>
      <c r="E9" s="1711">
        <v>-4.8000000000000001E-2</v>
      </c>
      <c r="F9" s="1711">
        <v>0</v>
      </c>
      <c r="G9" s="1711">
        <v>-3.9E-2</v>
      </c>
      <c r="H9" s="1711">
        <v>-19.739000000000001</v>
      </c>
      <c r="I9" s="1711">
        <v>-5.2160000000000002</v>
      </c>
      <c r="J9" s="1711">
        <v>-1.359</v>
      </c>
      <c r="K9" s="1711">
        <v>0</v>
      </c>
      <c r="L9" s="433">
        <f t="shared" ref="L9:L12" si="1">SUM(E9:K9)</f>
        <v>-26.401000000000003</v>
      </c>
      <c r="M9" s="5"/>
      <c r="N9" s="1117" t="s">
        <v>2189</v>
      </c>
      <c r="O9" s="1592"/>
      <c r="P9" s="1633"/>
      <c r="Q9" s="1592"/>
      <c r="R9" s="1636"/>
      <c r="S9" s="271">
        <f t="shared" ref="S9:S12" si="2">IF( SUM( U9:AA9 ) = 0, 0, $U$5 )</f>
        <v>0</v>
      </c>
      <c r="T9" s="1635"/>
      <c r="U9" s="273">
        <f t="shared" si="0"/>
        <v>0</v>
      </c>
      <c r="V9" s="273">
        <f t="shared" si="0"/>
        <v>0</v>
      </c>
      <c r="W9" s="273">
        <f t="shared" si="0"/>
        <v>0</v>
      </c>
      <c r="X9" s="273">
        <f t="shared" si="0"/>
        <v>0</v>
      </c>
      <c r="Y9" s="273">
        <f t="shared" si="0"/>
        <v>0</v>
      </c>
      <c r="Z9" s="273">
        <f t="shared" si="0"/>
        <v>0</v>
      </c>
      <c r="AA9" s="273">
        <f t="shared" si="0"/>
        <v>0</v>
      </c>
      <c r="AB9" s="1635"/>
      <c r="AC9" s="1592"/>
      <c r="AD9" s="327" t="s">
        <v>2188</v>
      </c>
      <c r="AE9" s="314" t="s">
        <v>2190</v>
      </c>
      <c r="AF9" s="314" t="s">
        <v>2191</v>
      </c>
      <c r="AG9" s="314" t="s">
        <v>2192</v>
      </c>
      <c r="AH9" s="314" t="s">
        <v>2193</v>
      </c>
      <c r="AI9" s="314" t="s">
        <v>2194</v>
      </c>
      <c r="AJ9" s="314" t="s">
        <v>2195</v>
      </c>
      <c r="AK9" s="314" t="s">
        <v>2196</v>
      </c>
      <c r="AL9" s="397" t="s">
        <v>2197</v>
      </c>
      <c r="AM9" s="1592"/>
    </row>
    <row r="10" spans="2:39" ht="33" customHeight="1">
      <c r="B10" s="327" t="s">
        <v>2198</v>
      </c>
      <c r="C10" s="313" t="s">
        <v>813</v>
      </c>
      <c r="D10" s="313">
        <v>3</v>
      </c>
      <c r="E10" s="1711">
        <v>0.51800000000000002</v>
      </c>
      <c r="F10" s="1711">
        <v>0</v>
      </c>
      <c r="G10" s="1711">
        <v>10.206</v>
      </c>
      <c r="H10" s="1711">
        <v>183.977</v>
      </c>
      <c r="I10" s="1711">
        <v>152.61799999999999</v>
      </c>
      <c r="J10" s="1711">
        <v>15.92</v>
      </c>
      <c r="K10" s="1711">
        <v>0</v>
      </c>
      <c r="L10" s="433">
        <f t="shared" si="1"/>
        <v>363.23899999999998</v>
      </c>
      <c r="M10" s="5"/>
      <c r="N10" s="1118" t="s">
        <v>2199</v>
      </c>
      <c r="O10" s="1592"/>
      <c r="P10" s="1633"/>
      <c r="Q10" s="1592"/>
      <c r="R10" s="1636"/>
      <c r="S10" s="271">
        <f t="shared" si="2"/>
        <v>0</v>
      </c>
      <c r="T10" s="1635"/>
      <c r="U10" s="273">
        <f t="shared" si="0"/>
        <v>0</v>
      </c>
      <c r="V10" s="273">
        <f t="shared" si="0"/>
        <v>0</v>
      </c>
      <c r="W10" s="273">
        <f t="shared" si="0"/>
        <v>0</v>
      </c>
      <c r="X10" s="273">
        <f t="shared" si="0"/>
        <v>0</v>
      </c>
      <c r="Y10" s="273">
        <f t="shared" si="0"/>
        <v>0</v>
      </c>
      <c r="Z10" s="273">
        <f t="shared" si="0"/>
        <v>0</v>
      </c>
      <c r="AA10" s="273">
        <f t="shared" si="0"/>
        <v>0</v>
      </c>
      <c r="AB10" s="1635"/>
      <c r="AC10" s="1592"/>
      <c r="AD10" s="327" t="s">
        <v>2198</v>
      </c>
      <c r="AE10" s="314" t="s">
        <v>2200</v>
      </c>
      <c r="AF10" s="314" t="s">
        <v>2201</v>
      </c>
      <c r="AG10" s="314" t="s">
        <v>2202</v>
      </c>
      <c r="AH10" s="314" t="s">
        <v>2203</v>
      </c>
      <c r="AI10" s="314" t="s">
        <v>2204</v>
      </c>
      <c r="AJ10" s="314" t="s">
        <v>2205</v>
      </c>
      <c r="AK10" s="314" t="s">
        <v>2206</v>
      </c>
      <c r="AL10" s="397" t="s">
        <v>2207</v>
      </c>
      <c r="AM10" s="1592"/>
    </row>
    <row r="11" spans="2:39" ht="33" customHeight="1">
      <c r="B11" s="327" t="s">
        <v>804</v>
      </c>
      <c r="C11" s="313" t="s">
        <v>813</v>
      </c>
      <c r="D11" s="313">
        <v>3</v>
      </c>
      <c r="E11" s="1711">
        <v>0</v>
      </c>
      <c r="F11" s="1711">
        <v>0</v>
      </c>
      <c r="G11" s="1711">
        <v>0</v>
      </c>
      <c r="H11" s="1711">
        <v>0</v>
      </c>
      <c r="I11" s="1711">
        <v>0</v>
      </c>
      <c r="J11" s="1711">
        <v>0</v>
      </c>
      <c r="K11" s="1711">
        <v>0</v>
      </c>
      <c r="L11" s="433">
        <f t="shared" si="1"/>
        <v>0</v>
      </c>
      <c r="M11" s="5"/>
      <c r="N11" s="1119" t="s">
        <v>2208</v>
      </c>
      <c r="O11" s="1592"/>
      <c r="P11" s="1633"/>
      <c r="Q11" s="1592"/>
      <c r="R11" s="1636"/>
      <c r="S11" s="271">
        <f t="shared" si="2"/>
        <v>0</v>
      </c>
      <c r="T11" s="1635"/>
      <c r="U11" s="273">
        <f t="shared" si="0"/>
        <v>0</v>
      </c>
      <c r="V11" s="273">
        <f t="shared" si="0"/>
        <v>0</v>
      </c>
      <c r="W11" s="273">
        <f t="shared" si="0"/>
        <v>0</v>
      </c>
      <c r="X11" s="273">
        <f t="shared" si="0"/>
        <v>0</v>
      </c>
      <c r="Y11" s="273">
        <f t="shared" si="0"/>
        <v>0</v>
      </c>
      <c r="Z11" s="273">
        <f t="shared" si="0"/>
        <v>0</v>
      </c>
      <c r="AA11" s="273">
        <f t="shared" si="0"/>
        <v>0</v>
      </c>
      <c r="AB11" s="1635"/>
      <c r="AC11" s="1592"/>
      <c r="AD11" s="327" t="s">
        <v>804</v>
      </c>
      <c r="AE11" s="314" t="s">
        <v>2209</v>
      </c>
      <c r="AF11" s="314" t="s">
        <v>2210</v>
      </c>
      <c r="AG11" s="314" t="s">
        <v>2211</v>
      </c>
      <c r="AH11" s="314" t="s">
        <v>2212</v>
      </c>
      <c r="AI11" s="314" t="s">
        <v>2213</v>
      </c>
      <c r="AJ11" s="314" t="s">
        <v>2214</v>
      </c>
      <c r="AK11" s="314" t="s">
        <v>2215</v>
      </c>
      <c r="AL11" s="397" t="s">
        <v>2216</v>
      </c>
      <c r="AM11" s="1592"/>
    </row>
    <row r="12" spans="2:39" ht="33" customHeight="1">
      <c r="B12" s="327" t="s">
        <v>2217</v>
      </c>
      <c r="C12" s="313" t="s">
        <v>813</v>
      </c>
      <c r="D12" s="313">
        <v>3</v>
      </c>
      <c r="E12" s="1711">
        <v>0</v>
      </c>
      <c r="F12" s="1711">
        <v>0</v>
      </c>
      <c r="G12" s="1711">
        <v>0</v>
      </c>
      <c r="H12" s="1711">
        <v>0</v>
      </c>
      <c r="I12" s="1711">
        <v>29.294</v>
      </c>
      <c r="J12" s="1711">
        <v>0</v>
      </c>
      <c r="K12" s="1711">
        <v>0</v>
      </c>
      <c r="L12" s="433">
        <f t="shared" si="1"/>
        <v>29.294</v>
      </c>
      <c r="M12" s="5"/>
      <c r="N12" s="1117" t="s">
        <v>2218</v>
      </c>
      <c r="O12" s="1592"/>
      <c r="P12" s="1633"/>
      <c r="Q12" s="1592"/>
      <c r="R12" s="1636"/>
      <c r="S12" s="271">
        <f t="shared" si="2"/>
        <v>0</v>
      </c>
      <c r="T12" s="1635"/>
      <c r="U12" s="273">
        <f t="shared" si="0"/>
        <v>0</v>
      </c>
      <c r="V12" s="273">
        <f t="shared" si="0"/>
        <v>0</v>
      </c>
      <c r="W12" s="273">
        <f t="shared" si="0"/>
        <v>0</v>
      </c>
      <c r="X12" s="273">
        <f t="shared" si="0"/>
        <v>0</v>
      </c>
      <c r="Y12" s="273">
        <f t="shared" si="0"/>
        <v>0</v>
      </c>
      <c r="Z12" s="273">
        <f t="shared" si="0"/>
        <v>0</v>
      </c>
      <c r="AA12" s="273">
        <f t="shared" si="0"/>
        <v>0</v>
      </c>
      <c r="AB12" s="1635"/>
      <c r="AC12" s="1592"/>
      <c r="AD12" s="327" t="s">
        <v>2217</v>
      </c>
      <c r="AE12" s="314" t="s">
        <v>2219</v>
      </c>
      <c r="AF12" s="314" t="s">
        <v>2220</v>
      </c>
      <c r="AG12" s="314" t="s">
        <v>2221</v>
      </c>
      <c r="AH12" s="314" t="s">
        <v>2222</v>
      </c>
      <c r="AI12" s="314" t="s">
        <v>2223</v>
      </c>
      <c r="AJ12" s="314" t="s">
        <v>2224</v>
      </c>
      <c r="AK12" s="314" t="s">
        <v>2225</v>
      </c>
      <c r="AL12" s="397" t="s">
        <v>2226</v>
      </c>
      <c r="AM12" s="1592"/>
    </row>
    <row r="13" spans="2:39" ht="33" customHeight="1" thickBot="1">
      <c r="B13" s="1850" t="s">
        <v>2227</v>
      </c>
      <c r="C13" s="320" t="s">
        <v>813</v>
      </c>
      <c r="D13" s="320">
        <v>3</v>
      </c>
      <c r="E13" s="1794">
        <f>SUM(E8:E12)</f>
        <v>10.575000000000001</v>
      </c>
      <c r="F13" s="1794">
        <f t="shared" ref="F13:K13" si="3">SUM(F8:F12)</f>
        <v>0</v>
      </c>
      <c r="G13" s="1794">
        <f t="shared" si="3"/>
        <v>331.55600000000004</v>
      </c>
      <c r="H13" s="1794">
        <f t="shared" si="3"/>
        <v>5835.9660000000003</v>
      </c>
      <c r="I13" s="1794">
        <f t="shared" si="3"/>
        <v>7501.6329999999998</v>
      </c>
      <c r="J13" s="1794">
        <f t="shared" si="3"/>
        <v>749.37499999999989</v>
      </c>
      <c r="K13" s="1794">
        <f t="shared" si="3"/>
        <v>0</v>
      </c>
      <c r="L13" s="329">
        <f>SUM(E13:K13)</f>
        <v>14429.105</v>
      </c>
      <c r="M13" s="5"/>
      <c r="N13" s="429" t="s">
        <v>2228</v>
      </c>
      <c r="O13" s="1592"/>
      <c r="P13" s="1634"/>
      <c r="Q13" s="1592"/>
      <c r="R13" s="1636"/>
      <c r="S13" s="271"/>
      <c r="T13" s="1635"/>
      <c r="U13" s="270"/>
      <c r="V13" s="270"/>
      <c r="W13" s="270"/>
      <c r="X13" s="270"/>
      <c r="Y13" s="270"/>
      <c r="Z13" s="270"/>
      <c r="AA13" s="270"/>
      <c r="AB13" s="1635"/>
      <c r="AC13" s="1592"/>
      <c r="AD13" s="1850" t="s">
        <v>2227</v>
      </c>
      <c r="AE13" s="321" t="s">
        <v>2229</v>
      </c>
      <c r="AF13" s="321" t="s">
        <v>2230</v>
      </c>
      <c r="AG13" s="321" t="s">
        <v>2231</v>
      </c>
      <c r="AH13" s="321" t="s">
        <v>2232</v>
      </c>
      <c r="AI13" s="321" t="s">
        <v>2233</v>
      </c>
      <c r="AJ13" s="321" t="s">
        <v>2234</v>
      </c>
      <c r="AK13" s="321" t="s">
        <v>2235</v>
      </c>
      <c r="AL13" s="322" t="s">
        <v>2236</v>
      </c>
      <c r="AM13" s="1592"/>
    </row>
    <row r="14" spans="2:39" ht="14.25" customHeight="1" thickBot="1">
      <c r="B14" s="1120"/>
      <c r="C14" s="1120"/>
      <c r="D14" s="1120"/>
      <c r="E14" s="5"/>
      <c r="F14" s="5"/>
      <c r="G14" s="5"/>
      <c r="H14" s="5"/>
      <c r="I14" s="5"/>
      <c r="J14" s="5"/>
      <c r="K14" s="5"/>
      <c r="L14" s="5"/>
      <c r="M14" s="5"/>
      <c r="N14" s="40"/>
      <c r="O14" s="1592"/>
      <c r="P14" s="1592"/>
      <c r="Q14" s="1592"/>
      <c r="R14" s="1636"/>
      <c r="S14" s="271"/>
      <c r="T14" s="1635"/>
      <c r="U14" s="270"/>
      <c r="V14" s="270"/>
      <c r="W14" s="270"/>
      <c r="X14" s="270"/>
      <c r="Y14" s="270"/>
      <c r="Z14" s="270"/>
      <c r="AA14" s="270"/>
      <c r="AB14" s="1635"/>
      <c r="AC14" s="1592"/>
      <c r="AD14" s="1120"/>
      <c r="AE14" s="5"/>
      <c r="AF14" s="5"/>
      <c r="AG14" s="5"/>
      <c r="AH14" s="5"/>
      <c r="AI14" s="5"/>
      <c r="AJ14" s="5"/>
      <c r="AK14" s="5"/>
      <c r="AL14" s="5"/>
      <c r="AM14" s="1592"/>
    </row>
    <row r="15" spans="2:39" ht="21" customHeight="1" thickBot="1">
      <c r="B15" s="328" t="s">
        <v>1215</v>
      </c>
      <c r="C15" s="238"/>
      <c r="D15" s="238"/>
      <c r="E15" s="5"/>
      <c r="F15" s="5"/>
      <c r="G15" s="5"/>
      <c r="H15" s="5"/>
      <c r="I15" s="5"/>
      <c r="J15" s="5"/>
      <c r="K15" s="5"/>
      <c r="L15" s="5"/>
      <c r="M15" s="5"/>
      <c r="N15" s="40"/>
      <c r="O15" s="1592"/>
      <c r="P15" s="1592"/>
      <c r="Q15" s="1592"/>
      <c r="R15" s="1636"/>
      <c r="S15" s="271"/>
      <c r="T15" s="1635"/>
      <c r="U15" s="270"/>
      <c r="V15" s="270"/>
      <c r="W15" s="270"/>
      <c r="X15" s="270"/>
      <c r="Y15" s="270"/>
      <c r="Z15" s="270"/>
      <c r="AA15" s="270"/>
      <c r="AB15" s="1635"/>
      <c r="AC15" s="1592"/>
      <c r="AD15" s="316" t="s">
        <v>1215</v>
      </c>
      <c r="AE15" s="5"/>
      <c r="AF15" s="5"/>
      <c r="AG15" s="5"/>
      <c r="AH15" s="5"/>
      <c r="AI15" s="5"/>
      <c r="AJ15" s="5"/>
      <c r="AK15" s="5"/>
      <c r="AL15" s="5"/>
      <c r="AM15" s="1592"/>
    </row>
    <row r="16" spans="2:39" ht="33" customHeight="1">
      <c r="B16" s="326" t="s">
        <v>2178</v>
      </c>
      <c r="C16" s="317" t="s">
        <v>813</v>
      </c>
      <c r="D16" s="317">
        <v>3</v>
      </c>
      <c r="E16" s="1710">
        <v>-8.952</v>
      </c>
      <c r="F16" s="1710">
        <v>0</v>
      </c>
      <c r="G16" s="1710">
        <v>-93.066999999999993</v>
      </c>
      <c r="H16" s="1710">
        <v>-1519.2460000000001</v>
      </c>
      <c r="I16" s="1710">
        <v>-2444.9229999999998</v>
      </c>
      <c r="J16" s="1710">
        <v>-410.04500000000002</v>
      </c>
      <c r="K16" s="1710">
        <v>0</v>
      </c>
      <c r="L16" s="432">
        <f>SUM(E16:K16)</f>
        <v>-4476.2330000000002</v>
      </c>
      <c r="M16" s="5"/>
      <c r="N16" s="323" t="s">
        <v>2237</v>
      </c>
      <c r="O16" s="1592"/>
      <c r="P16" s="1632"/>
      <c r="Q16" s="1592"/>
      <c r="R16" s="1636"/>
      <c r="S16" s="271">
        <f>IF( SUM( U16:AA16 ) = 0, 0, $U$5 )</f>
        <v>0</v>
      </c>
      <c r="T16" s="1635"/>
      <c r="U16" s="273">
        <f t="shared" ref="U16:AA19" si="4" xml:space="preserve"> IF( ISNUMBER( E16 ), 0, 1 )</f>
        <v>0</v>
      </c>
      <c r="V16" s="273">
        <f t="shared" si="4"/>
        <v>0</v>
      </c>
      <c r="W16" s="273">
        <f t="shared" si="4"/>
        <v>0</v>
      </c>
      <c r="X16" s="273">
        <f t="shared" si="4"/>
        <v>0</v>
      </c>
      <c r="Y16" s="273">
        <f t="shared" si="4"/>
        <v>0</v>
      </c>
      <c r="Z16" s="273">
        <f t="shared" si="4"/>
        <v>0</v>
      </c>
      <c r="AA16" s="273">
        <f t="shared" si="4"/>
        <v>0</v>
      </c>
      <c r="AB16" s="1635"/>
      <c r="AC16" s="1592"/>
      <c r="AD16" s="326" t="s">
        <v>2178</v>
      </c>
      <c r="AE16" s="607" t="s">
        <v>2238</v>
      </c>
      <c r="AF16" s="318" t="s">
        <v>2239</v>
      </c>
      <c r="AG16" s="318" t="s">
        <v>2240</v>
      </c>
      <c r="AH16" s="318" t="s">
        <v>2241</v>
      </c>
      <c r="AI16" s="318" t="s">
        <v>2242</v>
      </c>
      <c r="AJ16" s="318" t="s">
        <v>2243</v>
      </c>
      <c r="AK16" s="318" t="s">
        <v>2244</v>
      </c>
      <c r="AL16" s="396" t="s">
        <v>2245</v>
      </c>
      <c r="AM16" s="1592"/>
    </row>
    <row r="17" spans="2:39" ht="33" customHeight="1">
      <c r="B17" s="327" t="s">
        <v>2188</v>
      </c>
      <c r="C17" s="313" t="s">
        <v>813</v>
      </c>
      <c r="D17" s="313">
        <v>3</v>
      </c>
      <c r="E17" s="1711">
        <v>4.8000000000000001E-2</v>
      </c>
      <c r="F17" s="1711">
        <v>0</v>
      </c>
      <c r="G17" s="1711">
        <v>3.7999999999999999E-2</v>
      </c>
      <c r="H17" s="1711">
        <v>19.725000000000001</v>
      </c>
      <c r="I17" s="1711">
        <v>5.0270000000000001</v>
      </c>
      <c r="J17" s="1711">
        <v>1.254</v>
      </c>
      <c r="K17" s="1711">
        <v>0</v>
      </c>
      <c r="L17" s="433">
        <f>SUM(E17:K17)</f>
        <v>26.092000000000002</v>
      </c>
      <c r="M17" s="5"/>
      <c r="N17" s="324" t="s">
        <v>2246</v>
      </c>
      <c r="O17" s="1592"/>
      <c r="P17" s="1633"/>
      <c r="Q17" s="1592"/>
      <c r="R17" s="1636"/>
      <c r="S17" s="271">
        <f t="shared" ref="S17:S19" si="5">IF( SUM( U17:AA17 ) = 0, 0, $U$5 )</f>
        <v>0</v>
      </c>
      <c r="T17" s="1635"/>
      <c r="U17" s="273">
        <f t="shared" si="4"/>
        <v>0</v>
      </c>
      <c r="V17" s="273">
        <f t="shared" si="4"/>
        <v>0</v>
      </c>
      <c r="W17" s="273">
        <f t="shared" si="4"/>
        <v>0</v>
      </c>
      <c r="X17" s="273">
        <f t="shared" si="4"/>
        <v>0</v>
      </c>
      <c r="Y17" s="273">
        <f t="shared" si="4"/>
        <v>0</v>
      </c>
      <c r="Z17" s="273">
        <f t="shared" si="4"/>
        <v>0</v>
      </c>
      <c r="AA17" s="273">
        <f t="shared" si="4"/>
        <v>0</v>
      </c>
      <c r="AB17" s="1635"/>
      <c r="AC17" s="1592"/>
      <c r="AD17" s="327" t="s">
        <v>2188</v>
      </c>
      <c r="AE17" s="414" t="s">
        <v>2247</v>
      </c>
      <c r="AF17" s="314" t="s">
        <v>2248</v>
      </c>
      <c r="AG17" s="314" t="s">
        <v>2249</v>
      </c>
      <c r="AH17" s="314" t="s">
        <v>2250</v>
      </c>
      <c r="AI17" s="314" t="s">
        <v>2251</v>
      </c>
      <c r="AJ17" s="314" t="s">
        <v>2252</v>
      </c>
      <c r="AK17" s="314" t="s">
        <v>2253</v>
      </c>
      <c r="AL17" s="397" t="s">
        <v>2254</v>
      </c>
      <c r="AM17" s="1592"/>
    </row>
    <row r="18" spans="2:39" ht="33" customHeight="1">
      <c r="B18" s="327" t="s">
        <v>804</v>
      </c>
      <c r="C18" s="313" t="s">
        <v>813</v>
      </c>
      <c r="D18" s="313">
        <v>3</v>
      </c>
      <c r="E18" s="1711">
        <v>0</v>
      </c>
      <c r="F18" s="1711">
        <v>0</v>
      </c>
      <c r="G18" s="1711">
        <v>0</v>
      </c>
      <c r="H18" s="1711">
        <v>0</v>
      </c>
      <c r="I18" s="1711">
        <v>0</v>
      </c>
      <c r="J18" s="1711">
        <v>0</v>
      </c>
      <c r="K18" s="1711">
        <v>0</v>
      </c>
      <c r="L18" s="433">
        <f>SUM(E18:K18)</f>
        <v>0</v>
      </c>
      <c r="M18" s="5"/>
      <c r="N18" s="324" t="s">
        <v>2255</v>
      </c>
      <c r="O18" s="1592"/>
      <c r="P18" s="1633"/>
      <c r="Q18" s="1592"/>
      <c r="R18" s="1636"/>
      <c r="S18" s="271">
        <f t="shared" si="5"/>
        <v>0</v>
      </c>
      <c r="T18" s="1635"/>
      <c r="U18" s="273">
        <f t="shared" si="4"/>
        <v>0</v>
      </c>
      <c r="V18" s="273">
        <f t="shared" si="4"/>
        <v>0</v>
      </c>
      <c r="W18" s="273">
        <f t="shared" si="4"/>
        <v>0</v>
      </c>
      <c r="X18" s="273">
        <f t="shared" si="4"/>
        <v>0</v>
      </c>
      <c r="Y18" s="273">
        <f t="shared" si="4"/>
        <v>0</v>
      </c>
      <c r="Z18" s="273">
        <f t="shared" si="4"/>
        <v>0</v>
      </c>
      <c r="AA18" s="273">
        <f t="shared" si="4"/>
        <v>0</v>
      </c>
      <c r="AB18" s="1635"/>
      <c r="AC18" s="1592"/>
      <c r="AD18" s="327" t="s">
        <v>804</v>
      </c>
      <c r="AE18" s="414" t="s">
        <v>2256</v>
      </c>
      <c r="AF18" s="314" t="s">
        <v>2257</v>
      </c>
      <c r="AG18" s="314" t="s">
        <v>2258</v>
      </c>
      <c r="AH18" s="314" t="s">
        <v>2259</v>
      </c>
      <c r="AI18" s="314" t="s">
        <v>2260</v>
      </c>
      <c r="AJ18" s="314" t="s">
        <v>2261</v>
      </c>
      <c r="AK18" s="314" t="s">
        <v>2262</v>
      </c>
      <c r="AL18" s="397" t="s">
        <v>2263</v>
      </c>
      <c r="AM18" s="1592"/>
    </row>
    <row r="19" spans="2:39" ht="33" customHeight="1">
      <c r="B19" s="327" t="s">
        <v>2264</v>
      </c>
      <c r="C19" s="313" t="s">
        <v>813</v>
      </c>
      <c r="D19" s="313">
        <v>3</v>
      </c>
      <c r="E19" s="1711">
        <v>-0.158</v>
      </c>
      <c r="F19" s="1711">
        <v>0</v>
      </c>
      <c r="G19" s="1711">
        <v>-8.7710000000000008</v>
      </c>
      <c r="H19" s="1711">
        <v>-112.502</v>
      </c>
      <c r="I19" s="1711">
        <v>-146.70599999999999</v>
      </c>
      <c r="J19" s="1711">
        <v>-22.957999999999998</v>
      </c>
      <c r="K19" s="1711">
        <v>0</v>
      </c>
      <c r="L19" s="433">
        <f>SUM(E19:K19)</f>
        <v>-291.09500000000003</v>
      </c>
      <c r="M19" s="5"/>
      <c r="N19" s="324" t="s">
        <v>2265</v>
      </c>
      <c r="O19" s="1592"/>
      <c r="P19" s="1633"/>
      <c r="Q19" s="1592"/>
      <c r="R19" s="1636"/>
      <c r="S19" s="271">
        <f t="shared" si="5"/>
        <v>0</v>
      </c>
      <c r="T19" s="1635"/>
      <c r="U19" s="273">
        <f t="shared" si="4"/>
        <v>0</v>
      </c>
      <c r="V19" s="273">
        <f t="shared" si="4"/>
        <v>0</v>
      </c>
      <c r="W19" s="273">
        <f t="shared" si="4"/>
        <v>0</v>
      </c>
      <c r="X19" s="273">
        <f t="shared" si="4"/>
        <v>0</v>
      </c>
      <c r="Y19" s="273">
        <f t="shared" si="4"/>
        <v>0</v>
      </c>
      <c r="Z19" s="273">
        <f t="shared" si="4"/>
        <v>0</v>
      </c>
      <c r="AA19" s="273">
        <f t="shared" si="4"/>
        <v>0</v>
      </c>
      <c r="AB19" s="1635"/>
      <c r="AC19" s="1592"/>
      <c r="AD19" s="327" t="s">
        <v>2264</v>
      </c>
      <c r="AE19" s="414" t="s">
        <v>2266</v>
      </c>
      <c r="AF19" s="314" t="s">
        <v>2267</v>
      </c>
      <c r="AG19" s="314" t="s">
        <v>2268</v>
      </c>
      <c r="AH19" s="314" t="s">
        <v>2269</v>
      </c>
      <c r="AI19" s="314" t="s">
        <v>2270</v>
      </c>
      <c r="AJ19" s="314" t="s">
        <v>2271</v>
      </c>
      <c r="AK19" s="314" t="s">
        <v>2272</v>
      </c>
      <c r="AL19" s="397" t="s">
        <v>2273</v>
      </c>
      <c r="AM19" s="1592"/>
    </row>
    <row r="20" spans="2:39" ht="33" customHeight="1" thickBot="1">
      <c r="B20" s="1850" t="s">
        <v>2227</v>
      </c>
      <c r="C20" s="320" t="s">
        <v>813</v>
      </c>
      <c r="D20" s="320">
        <v>3</v>
      </c>
      <c r="E20" s="1794">
        <f>SUM(E16:E19)</f>
        <v>-9.0619999999999994</v>
      </c>
      <c r="F20" s="1794">
        <f>SUM(F16:F19)</f>
        <v>0</v>
      </c>
      <c r="G20" s="1794">
        <f>SUM(G16:G19)</f>
        <v>-101.8</v>
      </c>
      <c r="H20" s="1794">
        <f>SUM(H16:H19)</f>
        <v>-1612.0230000000001</v>
      </c>
      <c r="I20" s="1794">
        <f t="shared" ref="I20" si="6">SUM(I16:I19)</f>
        <v>-2586.6019999999999</v>
      </c>
      <c r="J20" s="1794">
        <f>SUM(J16:J19)</f>
        <v>-431.74900000000002</v>
      </c>
      <c r="K20" s="1794">
        <f>SUM(K16:K19)</f>
        <v>0</v>
      </c>
      <c r="L20" s="329">
        <f>SUM(E20:K20)</f>
        <v>-4741.2359999999999</v>
      </c>
      <c r="M20" s="5"/>
      <c r="N20" s="325" t="s">
        <v>2274</v>
      </c>
      <c r="O20" s="1592"/>
      <c r="P20" s="1634"/>
      <c r="Q20" s="1592"/>
      <c r="R20" s="1636"/>
      <c r="S20" s="271"/>
      <c r="T20" s="1635"/>
      <c r="U20" s="270"/>
      <c r="V20" s="270"/>
      <c r="W20" s="270"/>
      <c r="X20" s="270"/>
      <c r="Y20" s="270"/>
      <c r="Z20" s="270"/>
      <c r="AA20" s="270"/>
      <c r="AB20" s="1635"/>
      <c r="AC20" s="1592"/>
      <c r="AD20" s="1850" t="s">
        <v>2227</v>
      </c>
      <c r="AE20" s="1794" t="s">
        <v>2275</v>
      </c>
      <c r="AF20" s="321" t="s">
        <v>2276</v>
      </c>
      <c r="AG20" s="321" t="s">
        <v>2277</v>
      </c>
      <c r="AH20" s="321" t="s">
        <v>2278</v>
      </c>
      <c r="AI20" s="321" t="s">
        <v>2279</v>
      </c>
      <c r="AJ20" s="321" t="s">
        <v>2280</v>
      </c>
      <c r="AK20" s="321" t="s">
        <v>2281</v>
      </c>
      <c r="AL20" s="322" t="s">
        <v>2282</v>
      </c>
      <c r="AM20" s="1592"/>
    </row>
    <row r="21" spans="2:39" ht="14.25" customHeight="1" thickBot="1">
      <c r="B21" s="5"/>
      <c r="C21" s="5"/>
      <c r="D21" s="5"/>
      <c r="E21" s="5"/>
      <c r="F21" s="5"/>
      <c r="G21" s="5"/>
      <c r="H21" s="5"/>
      <c r="I21" s="5"/>
      <c r="J21" s="5"/>
      <c r="K21" s="5"/>
      <c r="L21" s="5"/>
      <c r="M21" s="5"/>
      <c r="N21" s="40"/>
      <c r="O21" s="1592"/>
      <c r="P21" s="1592"/>
      <c r="Q21" s="1592"/>
      <c r="R21" s="1636"/>
      <c r="S21" s="271"/>
      <c r="T21" s="1635"/>
      <c r="U21" s="270"/>
      <c r="V21" s="270"/>
      <c r="W21" s="270"/>
      <c r="X21" s="270"/>
      <c r="Y21" s="270"/>
      <c r="Z21" s="270"/>
      <c r="AA21" s="270"/>
      <c r="AB21" s="1635"/>
      <c r="AC21" s="1592"/>
      <c r="AD21" s="5"/>
      <c r="AE21" s="5"/>
      <c r="AF21" s="5"/>
      <c r="AG21" s="5"/>
      <c r="AH21" s="5"/>
      <c r="AI21" s="5"/>
      <c r="AJ21" s="5"/>
      <c r="AK21" s="5"/>
      <c r="AL21" s="5"/>
      <c r="AM21" s="1592"/>
    </row>
    <row r="22" spans="2:39" ht="33" customHeight="1" thickBot="1">
      <c r="B22" s="1121" t="s">
        <v>2283</v>
      </c>
      <c r="C22" s="348" t="s">
        <v>813</v>
      </c>
      <c r="D22" s="348">
        <v>3</v>
      </c>
      <c r="E22" s="1122">
        <f>E13+E20</f>
        <v>1.5130000000000017</v>
      </c>
      <c r="F22" s="1122">
        <f>F13+F20</f>
        <v>0</v>
      </c>
      <c r="G22" s="1122">
        <f t="shared" ref="G22" si="7">G13+G20</f>
        <v>229.75600000000003</v>
      </c>
      <c r="H22" s="1122">
        <f>H13+H20</f>
        <v>4223.9430000000002</v>
      </c>
      <c r="I22" s="1122">
        <f>I13+I20</f>
        <v>4915.0309999999999</v>
      </c>
      <c r="J22" s="1122">
        <f>J13+J20</f>
        <v>317.62599999999986</v>
      </c>
      <c r="K22" s="1122">
        <f>K13+K20</f>
        <v>0</v>
      </c>
      <c r="L22" s="1123">
        <f>SUM(E22:K22)</f>
        <v>9687.8690000000006</v>
      </c>
      <c r="M22" s="5"/>
      <c r="N22" s="488" t="s">
        <v>2284</v>
      </c>
      <c r="O22" s="1592"/>
      <c r="P22" s="1637"/>
      <c r="Q22" s="1592"/>
      <c r="R22" s="1636"/>
      <c r="S22" s="271"/>
      <c r="T22" s="1635"/>
      <c r="U22" s="270"/>
      <c r="V22" s="270"/>
      <c r="W22" s="270"/>
      <c r="X22" s="270"/>
      <c r="Y22" s="270"/>
      <c r="Z22" s="270"/>
      <c r="AA22" s="270"/>
      <c r="AB22" s="1635"/>
      <c r="AC22" s="1592"/>
      <c r="AD22" s="1121" t="s">
        <v>2283</v>
      </c>
      <c r="AE22" s="1122" t="s">
        <v>2285</v>
      </c>
      <c r="AF22" s="1124" t="s">
        <v>2286</v>
      </c>
      <c r="AG22" s="1124" t="s">
        <v>2287</v>
      </c>
      <c r="AH22" s="1124" t="s">
        <v>2288</v>
      </c>
      <c r="AI22" s="1124" t="s">
        <v>2289</v>
      </c>
      <c r="AJ22" s="1124" t="s">
        <v>2290</v>
      </c>
      <c r="AK22" s="1124" t="s">
        <v>2291</v>
      </c>
      <c r="AL22" s="1125" t="s">
        <v>2292</v>
      </c>
      <c r="AM22" s="1592"/>
    </row>
    <row r="23" spans="2:39" ht="14.25" customHeight="1" thickBot="1">
      <c r="B23" s="1126"/>
      <c r="C23" s="1126"/>
      <c r="D23" s="1126"/>
      <c r="E23" s="5"/>
      <c r="F23" s="5"/>
      <c r="G23" s="5"/>
      <c r="H23" s="5"/>
      <c r="I23" s="5"/>
      <c r="J23" s="5"/>
      <c r="K23" s="5"/>
      <c r="L23" s="5"/>
      <c r="M23" s="5"/>
      <c r="N23" s="40"/>
      <c r="O23" s="1592"/>
      <c r="P23" s="1592"/>
      <c r="Q23" s="1592"/>
      <c r="R23" s="1636"/>
      <c r="S23" s="271"/>
      <c r="T23" s="300"/>
      <c r="U23" s="270"/>
      <c r="V23" s="270"/>
      <c r="W23" s="270"/>
      <c r="X23" s="270"/>
      <c r="Y23" s="270"/>
      <c r="Z23" s="270"/>
      <c r="AA23" s="270"/>
      <c r="AB23" s="300"/>
      <c r="AC23" s="1592"/>
      <c r="AD23" s="1126"/>
      <c r="AE23" s="5"/>
      <c r="AF23" s="5"/>
      <c r="AG23" s="5"/>
      <c r="AH23" s="5"/>
      <c r="AI23" s="5"/>
      <c r="AJ23" s="5"/>
      <c r="AK23" s="5"/>
      <c r="AL23" s="5"/>
      <c r="AM23" s="1592"/>
    </row>
    <row r="24" spans="2:39" ht="33" customHeight="1" thickBot="1">
      <c r="B24" s="1121" t="s">
        <v>2293</v>
      </c>
      <c r="C24" s="348" t="s">
        <v>813</v>
      </c>
      <c r="D24" s="348">
        <v>3</v>
      </c>
      <c r="E24" s="1122">
        <f>E8+E16</f>
        <v>1.1530000000000005</v>
      </c>
      <c r="F24" s="1122">
        <f t="shared" ref="F24:K24" si="8">F8+F16</f>
        <v>0</v>
      </c>
      <c r="G24" s="1122">
        <f t="shared" si="8"/>
        <v>228.322</v>
      </c>
      <c r="H24" s="1122">
        <f t="shared" si="8"/>
        <v>4152.482</v>
      </c>
      <c r="I24" s="1122">
        <f t="shared" si="8"/>
        <v>4880.0140000000001</v>
      </c>
      <c r="J24" s="1122">
        <f t="shared" si="8"/>
        <v>324.76899999999995</v>
      </c>
      <c r="K24" s="1122">
        <f t="shared" si="8"/>
        <v>0</v>
      </c>
      <c r="L24" s="1123">
        <f>SUM(E24:K24)</f>
        <v>9586.7400000000016</v>
      </c>
      <c r="M24" s="5"/>
      <c r="N24" s="488" t="s">
        <v>2294</v>
      </c>
      <c r="O24" s="1592"/>
      <c r="P24" s="1637"/>
      <c r="Q24" s="1592"/>
      <c r="R24" s="1636"/>
      <c r="S24" s="271"/>
      <c r="T24" s="300"/>
      <c r="U24" s="270"/>
      <c r="V24" s="270"/>
      <c r="W24" s="270"/>
      <c r="X24" s="270"/>
      <c r="Y24" s="270"/>
      <c r="Z24" s="270"/>
      <c r="AA24" s="270"/>
      <c r="AB24" s="300"/>
      <c r="AC24" s="1592"/>
      <c r="AD24" s="1121" t="s">
        <v>2293</v>
      </c>
      <c r="AE24" s="1122" t="s">
        <v>2295</v>
      </c>
      <c r="AF24" s="1124" t="s">
        <v>2296</v>
      </c>
      <c r="AG24" s="1124" t="s">
        <v>2297</v>
      </c>
      <c r="AH24" s="1124" t="s">
        <v>2298</v>
      </c>
      <c r="AI24" s="1124" t="s">
        <v>2299</v>
      </c>
      <c r="AJ24" s="1124" t="s">
        <v>2300</v>
      </c>
      <c r="AK24" s="1124" t="s">
        <v>2301</v>
      </c>
      <c r="AL24" s="1125" t="s">
        <v>2302</v>
      </c>
      <c r="AM24" s="1592"/>
    </row>
    <row r="25" spans="2:39" ht="14.25" customHeight="1" thickBot="1">
      <c r="B25" s="5"/>
      <c r="C25" s="5"/>
      <c r="D25" s="5"/>
      <c r="E25" s="5"/>
      <c r="F25" s="5"/>
      <c r="G25" s="5"/>
      <c r="H25" s="5"/>
      <c r="I25" s="5"/>
      <c r="J25" s="5"/>
      <c r="K25" s="5"/>
      <c r="L25" s="5"/>
      <c r="M25" s="5"/>
      <c r="O25" s="13"/>
      <c r="P25" s="13"/>
      <c r="Q25" s="1592"/>
      <c r="R25" s="1636"/>
      <c r="S25" s="271"/>
      <c r="T25" s="300"/>
      <c r="U25" s="270"/>
      <c r="V25" s="270"/>
      <c r="W25" s="270"/>
      <c r="X25" s="270"/>
      <c r="Y25" s="270"/>
      <c r="Z25" s="270"/>
      <c r="AA25" s="270"/>
      <c r="AB25" s="300"/>
      <c r="AC25" s="1592"/>
      <c r="AD25" s="5"/>
      <c r="AE25" s="5"/>
      <c r="AF25" s="5"/>
      <c r="AG25" s="5"/>
      <c r="AH25" s="5"/>
      <c r="AI25" s="5"/>
      <c r="AJ25" s="5"/>
      <c r="AK25" s="5"/>
      <c r="AL25" s="5"/>
      <c r="AM25" s="1592"/>
    </row>
    <row r="26" spans="2:39" ht="21" customHeight="1" thickBot="1">
      <c r="B26" s="328" t="s">
        <v>2303</v>
      </c>
      <c r="C26" s="238"/>
      <c r="D26" s="238"/>
      <c r="E26" s="5"/>
      <c r="F26" s="5"/>
      <c r="G26" s="5"/>
      <c r="H26" s="5"/>
      <c r="I26" s="5"/>
      <c r="J26" s="5"/>
      <c r="K26" s="5"/>
      <c r="L26" s="5"/>
      <c r="M26" s="5"/>
      <c r="O26" s="13"/>
      <c r="P26" s="13"/>
      <c r="Q26" s="1592"/>
      <c r="R26" s="1636"/>
      <c r="S26" s="271"/>
      <c r="T26" s="300"/>
      <c r="U26" s="270"/>
      <c r="V26" s="270"/>
      <c r="W26" s="270"/>
      <c r="X26" s="270"/>
      <c r="Y26" s="270"/>
      <c r="Z26" s="270"/>
      <c r="AA26" s="270"/>
      <c r="AB26" s="300"/>
      <c r="AC26" s="1592"/>
      <c r="AD26" s="316" t="s">
        <v>2303</v>
      </c>
      <c r="AE26" s="5"/>
      <c r="AF26" s="5"/>
      <c r="AG26" s="5"/>
      <c r="AH26" s="5"/>
      <c r="AI26" s="5"/>
      <c r="AJ26" s="5"/>
      <c r="AK26" s="5"/>
      <c r="AL26" s="5"/>
      <c r="AM26" s="1592"/>
    </row>
    <row r="27" spans="2:39" ht="22.5" customHeight="1">
      <c r="B27" s="326" t="s">
        <v>2304</v>
      </c>
      <c r="C27" s="317" t="s">
        <v>813</v>
      </c>
      <c r="D27" s="317">
        <v>3</v>
      </c>
      <c r="E27" s="1710">
        <v>-0.158</v>
      </c>
      <c r="F27" s="1710">
        <v>0</v>
      </c>
      <c r="G27" s="1710">
        <v>-8.7710000000000008</v>
      </c>
      <c r="H27" s="1710">
        <v>-112.474</v>
      </c>
      <c r="I27" s="1710">
        <v>-146.70599999999999</v>
      </c>
      <c r="J27" s="1710">
        <v>-22.957999999999998</v>
      </c>
      <c r="K27" s="1710">
        <v>0</v>
      </c>
      <c r="L27" s="432">
        <f>SUM(E27:K27)</f>
        <v>-291.06700000000001</v>
      </c>
      <c r="M27" s="5"/>
      <c r="N27" s="323" t="s">
        <v>2305</v>
      </c>
      <c r="O27" s="13"/>
      <c r="P27" s="1127"/>
      <c r="Q27" s="1592"/>
      <c r="R27" s="1636"/>
      <c r="S27" s="271">
        <f t="shared" ref="S27:S28" si="9">IF( SUM( U27:AA27 ) = 0, 0, $U$5 )</f>
        <v>0</v>
      </c>
      <c r="T27" s="1635"/>
      <c r="U27" s="273">
        <f t="shared" ref="U27:W28" si="10" xml:space="preserve"> IF( ISNUMBER( E27 ), 0, 1 )</f>
        <v>0</v>
      </c>
      <c r="V27" s="273">
        <f t="shared" si="10"/>
        <v>0</v>
      </c>
      <c r="W27" s="273">
        <f t="shared" si="10"/>
        <v>0</v>
      </c>
      <c r="X27" s="273">
        <f xml:space="preserve"> IF( ISNUMBER( H27 ), 0, 1 )</f>
        <v>0</v>
      </c>
      <c r="Y27" s="273">
        <f xml:space="preserve"> IF( ISNUMBER( I27 ), 0, 1 )</f>
        <v>0</v>
      </c>
      <c r="Z27" s="273">
        <f t="shared" ref="Z27:AA28" si="11" xml:space="preserve"> IF( ISNUMBER( J27 ), 0, 1 )</f>
        <v>0</v>
      </c>
      <c r="AA27" s="273">
        <f t="shared" si="11"/>
        <v>0</v>
      </c>
      <c r="AB27" s="300"/>
      <c r="AC27" s="1592"/>
      <c r="AD27" s="326" t="s">
        <v>2304</v>
      </c>
      <c r="AE27" s="607" t="s">
        <v>2306</v>
      </c>
      <c r="AF27" s="318" t="s">
        <v>2307</v>
      </c>
      <c r="AG27" s="318" t="s">
        <v>2308</v>
      </c>
      <c r="AH27" s="318" t="s">
        <v>2309</v>
      </c>
      <c r="AI27" s="318" t="s">
        <v>2310</v>
      </c>
      <c r="AJ27" s="318" t="s">
        <v>2311</v>
      </c>
      <c r="AK27" s="318" t="s">
        <v>2312</v>
      </c>
      <c r="AL27" s="396" t="s">
        <v>2313</v>
      </c>
      <c r="AM27" s="1592"/>
    </row>
    <row r="28" spans="2:39" ht="22.5" customHeight="1">
      <c r="B28" s="327" t="s">
        <v>1936</v>
      </c>
      <c r="C28" s="313" t="s">
        <v>813</v>
      </c>
      <c r="D28" s="313">
        <v>3</v>
      </c>
      <c r="E28" s="1711">
        <v>0</v>
      </c>
      <c r="F28" s="1711">
        <v>0</v>
      </c>
      <c r="G28" s="1711">
        <v>0</v>
      </c>
      <c r="H28" s="1711">
        <v>-2.8000000000000001E-2</v>
      </c>
      <c r="I28" s="1711">
        <v>0</v>
      </c>
      <c r="J28" s="1711">
        <v>0</v>
      </c>
      <c r="K28" s="1711">
        <v>0</v>
      </c>
      <c r="L28" s="433">
        <f>SUM(E28:K28)</f>
        <v>-2.8000000000000001E-2</v>
      </c>
      <c r="M28" s="5"/>
      <c r="N28" s="324" t="s">
        <v>2314</v>
      </c>
      <c r="O28" s="13"/>
      <c r="P28" s="1128"/>
      <c r="Q28" s="1592"/>
      <c r="R28" s="1636"/>
      <c r="S28" s="271">
        <f t="shared" si="9"/>
        <v>0</v>
      </c>
      <c r="T28" s="1635"/>
      <c r="U28" s="273">
        <f t="shared" si="10"/>
        <v>0</v>
      </c>
      <c r="V28" s="273">
        <f t="shared" si="10"/>
        <v>0</v>
      </c>
      <c r="W28" s="273">
        <f t="shared" si="10"/>
        <v>0</v>
      </c>
      <c r="X28" s="273">
        <f xml:space="preserve"> IF( ISNUMBER( H28 ), 0, 1 )</f>
        <v>0</v>
      </c>
      <c r="Y28" s="273">
        <f xml:space="preserve"> IF( ISNUMBER( I28 ), 0, 1 )</f>
        <v>0</v>
      </c>
      <c r="Z28" s="273">
        <f t="shared" si="11"/>
        <v>0</v>
      </c>
      <c r="AA28" s="273">
        <f t="shared" si="11"/>
        <v>0</v>
      </c>
      <c r="AB28" s="300"/>
      <c r="AC28" s="1592"/>
      <c r="AD28" s="327" t="s">
        <v>1936</v>
      </c>
      <c r="AE28" s="414" t="s">
        <v>2315</v>
      </c>
      <c r="AF28" s="314" t="s">
        <v>2316</v>
      </c>
      <c r="AG28" s="314" t="s">
        <v>2317</v>
      </c>
      <c r="AH28" s="314" t="s">
        <v>2318</v>
      </c>
      <c r="AI28" s="314" t="s">
        <v>2319</v>
      </c>
      <c r="AJ28" s="314" t="s">
        <v>2320</v>
      </c>
      <c r="AK28" s="314" t="s">
        <v>2321</v>
      </c>
      <c r="AL28" s="397" t="s">
        <v>2322</v>
      </c>
      <c r="AM28" s="1592"/>
    </row>
    <row r="29" spans="2:39" ht="22.5" customHeight="1" thickBot="1">
      <c r="B29" s="1850" t="s">
        <v>1016</v>
      </c>
      <c r="C29" s="320" t="s">
        <v>813</v>
      </c>
      <c r="D29" s="320">
        <v>3</v>
      </c>
      <c r="E29" s="1794">
        <f>E27+E28</f>
        <v>-0.158</v>
      </c>
      <c r="F29" s="1794">
        <f>F27+F28</f>
        <v>0</v>
      </c>
      <c r="G29" s="1794">
        <f t="shared" ref="G29:K29" si="12">G27+G28</f>
        <v>-8.7710000000000008</v>
      </c>
      <c r="H29" s="1794">
        <f t="shared" si="12"/>
        <v>-112.50200000000001</v>
      </c>
      <c r="I29" s="1794">
        <f t="shared" si="12"/>
        <v>-146.70599999999999</v>
      </c>
      <c r="J29" s="1794">
        <f t="shared" si="12"/>
        <v>-22.957999999999998</v>
      </c>
      <c r="K29" s="1794">
        <f t="shared" si="12"/>
        <v>0</v>
      </c>
      <c r="L29" s="329">
        <f>SUM(E29:K29)</f>
        <v>-291.09500000000003</v>
      </c>
      <c r="M29" s="5"/>
      <c r="N29" s="325" t="s">
        <v>2323</v>
      </c>
      <c r="O29" s="13"/>
      <c r="P29" s="1129"/>
      <c r="Q29" s="1592"/>
      <c r="R29" s="1636"/>
      <c r="S29" s="271">
        <f>IF( SUM( U29:AA29 ) = 0, 0, "2D.16 should equal 2D.10" )</f>
        <v>0</v>
      </c>
      <c r="T29" s="300"/>
      <c r="U29" s="273">
        <f t="shared" ref="U29:AA29" si="13">IF(E29=E19,0,1)</f>
        <v>0</v>
      </c>
      <c r="V29" s="273">
        <f t="shared" si="13"/>
        <v>0</v>
      </c>
      <c r="W29" s="273">
        <f t="shared" si="13"/>
        <v>0</v>
      </c>
      <c r="X29" s="273">
        <f t="shared" si="13"/>
        <v>0</v>
      </c>
      <c r="Y29" s="273">
        <f t="shared" si="13"/>
        <v>0</v>
      </c>
      <c r="Z29" s="273">
        <f t="shared" si="13"/>
        <v>0</v>
      </c>
      <c r="AA29" s="273">
        <f t="shared" si="13"/>
        <v>0</v>
      </c>
      <c r="AB29" s="300"/>
      <c r="AC29" s="1592"/>
      <c r="AD29" s="1850" t="s">
        <v>1016</v>
      </c>
      <c r="AE29" s="1794" t="s">
        <v>2324</v>
      </c>
      <c r="AF29" s="321" t="s">
        <v>2325</v>
      </c>
      <c r="AG29" s="321" t="s">
        <v>2326</v>
      </c>
      <c r="AH29" s="321" t="s">
        <v>2327</v>
      </c>
      <c r="AI29" s="321" t="s">
        <v>2328</v>
      </c>
      <c r="AJ29" s="321" t="s">
        <v>2329</v>
      </c>
      <c r="AK29" s="321" t="s">
        <v>2330</v>
      </c>
      <c r="AL29" s="322" t="s">
        <v>2331</v>
      </c>
      <c r="AM29" s="1592"/>
    </row>
    <row r="30" spans="2:39" ht="12" customHeight="1">
      <c r="B30" s="5"/>
      <c r="C30" s="5"/>
      <c r="D30" s="5"/>
      <c r="E30" s="5"/>
      <c r="F30" s="5"/>
      <c r="G30" s="5"/>
      <c r="H30" s="5"/>
      <c r="I30" s="5"/>
      <c r="J30" s="5"/>
      <c r="K30" s="5"/>
      <c r="L30" s="5"/>
      <c r="M30" s="48"/>
      <c r="O30" s="1592"/>
      <c r="P30" s="1592"/>
      <c r="Q30" s="1592"/>
      <c r="R30" s="1592"/>
      <c r="S30" s="301">
        <f t="shared" ref="S30:S38" si="14">IF( SUM( U30:W30 ) = 0, 0, $S$5 )</f>
        <v>0</v>
      </c>
      <c r="T30" s="1627"/>
      <c r="U30" s="270"/>
      <c r="V30" s="270"/>
      <c r="W30" s="270"/>
      <c r="X30" s="270"/>
      <c r="Y30" s="270"/>
      <c r="Z30" s="270"/>
      <c r="AA30" s="270"/>
      <c r="AB30" s="1627"/>
      <c r="AC30" s="1592"/>
      <c r="AD30" s="1592"/>
      <c r="AE30" s="1592"/>
      <c r="AF30" s="1592"/>
      <c r="AG30" s="1592"/>
      <c r="AH30" s="1592"/>
      <c r="AI30" s="1592"/>
      <c r="AJ30" s="1592"/>
      <c r="AK30" s="1592"/>
      <c r="AL30" s="1592"/>
      <c r="AM30" s="1592"/>
    </row>
    <row r="31" spans="2:39" ht="15.75" customHeight="1">
      <c r="B31" s="2042" t="s">
        <v>2332</v>
      </c>
      <c r="C31" s="2042"/>
      <c r="D31" s="2042"/>
      <c r="E31" s="2042"/>
      <c r="F31" s="2042"/>
      <c r="G31" s="2042"/>
      <c r="H31" s="2042"/>
      <c r="I31" s="2042"/>
      <c r="J31" s="2042"/>
      <c r="K31" s="2042"/>
      <c r="L31" s="1592"/>
      <c r="O31" s="1592"/>
      <c r="P31" s="1592"/>
      <c r="Q31" s="1592"/>
      <c r="R31" s="1592"/>
      <c r="S31" s="301">
        <f t="shared" si="14"/>
        <v>0</v>
      </c>
      <c r="T31" s="296"/>
      <c r="U31" s="270"/>
      <c r="V31" s="270"/>
      <c r="W31" s="270"/>
      <c r="X31" s="270"/>
      <c r="Y31" s="270"/>
      <c r="Z31" s="270"/>
      <c r="AA31" s="270"/>
      <c r="AB31" s="296"/>
      <c r="AC31" s="1592"/>
      <c r="AD31" s="1592"/>
      <c r="AE31" s="1592"/>
      <c r="AF31" s="1592"/>
      <c r="AG31" s="1592"/>
      <c r="AH31" s="1592"/>
      <c r="AI31" s="1592"/>
      <c r="AJ31" s="1592"/>
      <c r="AK31" s="1592"/>
      <c r="AL31" s="1592"/>
      <c r="AM31" s="1592"/>
    </row>
    <row r="32" spans="2:39">
      <c r="B32" s="1592"/>
      <c r="C32" s="1592"/>
      <c r="D32" s="1592"/>
      <c r="E32" s="1592"/>
      <c r="F32" s="1592"/>
      <c r="G32" s="1592"/>
      <c r="H32" s="1592"/>
      <c r="I32" s="1592"/>
      <c r="J32" s="1592"/>
      <c r="K32" s="1592"/>
      <c r="L32" s="1592"/>
      <c r="O32" s="1592"/>
      <c r="P32" s="1592"/>
      <c r="Q32" s="1592"/>
      <c r="R32" s="1592"/>
      <c r="S32" s="301">
        <f t="shared" si="14"/>
        <v>0</v>
      </c>
      <c r="T32" s="1627"/>
      <c r="U32" s="270"/>
      <c r="V32" s="270"/>
      <c r="W32" s="270"/>
      <c r="X32" s="270"/>
      <c r="Y32" s="270"/>
      <c r="Z32" s="270"/>
      <c r="AA32" s="270"/>
      <c r="AB32" s="1627"/>
      <c r="AC32" s="1592"/>
      <c r="AD32" s="1592"/>
      <c r="AE32" s="1592"/>
      <c r="AF32" s="1592"/>
      <c r="AG32" s="1592"/>
      <c r="AH32" s="1592"/>
      <c r="AI32" s="1592"/>
      <c r="AJ32" s="1592"/>
      <c r="AK32" s="1592"/>
      <c r="AL32" s="1592"/>
      <c r="AM32" s="1592"/>
    </row>
    <row r="33" spans="19:27">
      <c r="S33" s="301">
        <f t="shared" si="14"/>
        <v>0</v>
      </c>
      <c r="T33" s="1627"/>
      <c r="U33" s="270"/>
      <c r="V33" s="270"/>
      <c r="W33" s="270"/>
      <c r="X33" s="270"/>
      <c r="Y33" s="270"/>
      <c r="Z33" s="270"/>
      <c r="AA33" s="270"/>
    </row>
    <row r="34" spans="19:27">
      <c r="S34" s="301">
        <f t="shared" si="14"/>
        <v>0</v>
      </c>
      <c r="T34" s="1627"/>
      <c r="U34" s="270"/>
      <c r="V34" s="270"/>
      <c r="W34" s="270"/>
      <c r="X34" s="270"/>
      <c r="Y34" s="270"/>
      <c r="Z34" s="270"/>
      <c r="AA34" s="270"/>
    </row>
    <row r="35" spans="19:27">
      <c r="S35" s="301">
        <f t="shared" si="14"/>
        <v>0</v>
      </c>
      <c r="T35" s="1627"/>
      <c r="U35" s="270"/>
      <c r="V35" s="270"/>
      <c r="W35" s="270"/>
      <c r="X35" s="270"/>
      <c r="Y35" s="270"/>
      <c r="Z35" s="270"/>
      <c r="AA35" s="270"/>
    </row>
    <row r="36" spans="19:27">
      <c r="S36" s="301">
        <f t="shared" si="14"/>
        <v>0</v>
      </c>
      <c r="T36" s="1627"/>
      <c r="U36" s="270"/>
      <c r="V36" s="270"/>
      <c r="W36" s="270"/>
      <c r="X36" s="270"/>
      <c r="Y36" s="270"/>
      <c r="Z36" s="270"/>
      <c r="AA36" s="270"/>
    </row>
    <row r="37" spans="19:27">
      <c r="S37" s="301">
        <f t="shared" si="14"/>
        <v>0</v>
      </c>
      <c r="T37" s="1627"/>
      <c r="U37" s="270"/>
      <c r="V37" s="270"/>
      <c r="W37" s="270"/>
      <c r="X37" s="270"/>
      <c r="Y37" s="270"/>
      <c r="Z37" s="270"/>
      <c r="AA37" s="270"/>
    </row>
    <row r="38" spans="19:27">
      <c r="S38" s="301">
        <f t="shared" si="14"/>
        <v>0</v>
      </c>
      <c r="T38" s="1627"/>
      <c r="U38" s="270"/>
      <c r="V38" s="270"/>
      <c r="W38" s="270"/>
      <c r="X38" s="270"/>
      <c r="Y38" s="270"/>
      <c r="Z38" s="270"/>
      <c r="AA38" s="270"/>
    </row>
    <row r="44" spans="19:27">
      <c r="S44" s="301">
        <f t="shared" ref="S44:S45" si="15">IF( SUM( U44:W44 ) = 0, 0, $S$5 )</f>
        <v>0</v>
      </c>
      <c r="T44" s="1627"/>
      <c r="U44" s="270"/>
      <c r="V44" s="270"/>
      <c r="W44" s="270"/>
      <c r="X44" s="270"/>
      <c r="Y44" s="270"/>
      <c r="Z44" s="270"/>
      <c r="AA44" s="270"/>
    </row>
    <row r="45" spans="19:27">
      <c r="S45" s="301">
        <f t="shared" si="15"/>
        <v>0</v>
      </c>
      <c r="T45" s="1627"/>
      <c r="U45" s="270"/>
      <c r="V45" s="270"/>
      <c r="W45" s="270"/>
      <c r="X45" s="270"/>
      <c r="Y45" s="270"/>
      <c r="Z45" s="270"/>
      <c r="AA45" s="270"/>
    </row>
  </sheetData>
  <sheetProtection algorithmName="SHA-512" hashValue="htnRRAZ6CLMEWjgs4fsf8hEJVDwImhaOE4vUvNH2BQd44t7gJT+sOtWqe4m24L/fSAjZ73ESjgU5tsJVpbY1/g==" saltValue="8RkBoDOthaXNiT2C3JTEbw==" spinCount="100000" sheet="1" objects="1" scenarios="1"/>
  <mergeCells count="6">
    <mergeCell ref="K1:N1"/>
    <mergeCell ref="AD3:AL3"/>
    <mergeCell ref="B3:P3"/>
    <mergeCell ref="B2:J2"/>
    <mergeCell ref="B31:K31"/>
    <mergeCell ref="U4:AA4"/>
  </mergeCells>
  <conditionalFormatting sqref="S8:S38">
    <cfRule type="cellIs" dxfId="98" priority="1" operator="equal">
      <formula>0</formula>
    </cfRule>
  </conditionalFormatting>
  <conditionalFormatting sqref="S44:S45">
    <cfRule type="cellIs" dxfId="97" priority="5" operator="equal">
      <formula>0</formula>
    </cfRule>
  </conditionalFormatting>
  <pageMargins left="0.7" right="0.7" top="0.75" bottom="0.75" header="0.3" footer="0.3"/>
  <pageSetup paperSize="8" scale="75" fitToHeight="0" orientation="portrait" r:id="rId1"/>
  <headerFooter>
    <oddHeader>&amp;L&amp;F&amp;CSheet: &amp;A&amp;ROFFICIAL</oddHeader>
    <oddFooter>&amp;LPrinted on: &amp;D at &amp;T&amp;CPage &amp;P of &amp;N&amp;ROfwat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B1:Z55"/>
  <sheetViews>
    <sheetView showFormulas="1" showGridLines="0" zoomScale="80" zoomScaleNormal="80" zoomScaleSheetLayoutView="100" workbookViewId="0">
      <selection activeCell="E10" sqref="E10:G10"/>
    </sheetView>
  </sheetViews>
  <sheetFormatPr defaultColWidth="8.625" defaultRowHeight="15"/>
  <cols>
    <col min="1" max="1" width="1.625" style="264" customWidth="1"/>
    <col min="2" max="2" width="36.125" style="264" customWidth="1"/>
    <col min="3" max="3" width="7" style="264" customWidth="1"/>
    <col min="4" max="4" width="5.375" style="264" customWidth="1"/>
    <col min="5" max="8" width="12.5" style="264" customWidth="1"/>
    <col min="9" max="9" width="1.625" style="264" customWidth="1"/>
    <col min="10" max="10" width="12.5" style="155" customWidth="1"/>
    <col min="11" max="11" width="1.625" style="264" customWidth="1"/>
    <col min="12" max="12" width="33.625" style="264" customWidth="1"/>
    <col min="13" max="14" width="1.625" style="264" customWidth="1"/>
    <col min="15" max="15" width="25" style="264" customWidth="1"/>
    <col min="16" max="16" width="1.625" style="268" customWidth="1"/>
    <col min="17" max="19" width="8.125" style="268" hidden="1" customWidth="1"/>
    <col min="20" max="20" width="1.625" style="268" hidden="1" customWidth="1"/>
    <col min="21" max="21" width="1.625" style="264" customWidth="1"/>
    <col min="22" max="22" width="36.125" style="264" customWidth="1"/>
    <col min="23" max="26" width="15" style="264" customWidth="1"/>
    <col min="27" max="27" width="1.625" style="264" customWidth="1"/>
    <col min="28" max="16384" width="8.625" style="264"/>
  </cols>
  <sheetData>
    <row r="1" spans="2:26" s="109" customFormat="1" ht="30" customHeight="1">
      <c r="B1" s="279" t="s">
        <v>673</v>
      </c>
      <c r="C1" s="279"/>
      <c r="D1" s="279"/>
      <c r="E1" s="279"/>
      <c r="F1" s="279"/>
      <c r="G1" s="279"/>
      <c r="H1" s="279"/>
      <c r="J1" s="257"/>
      <c r="N1" s="299"/>
      <c r="O1" s="176"/>
      <c r="P1" s="1635"/>
      <c r="Q1" s="1627"/>
      <c r="R1" s="1627"/>
      <c r="S1" s="1627"/>
      <c r="T1" s="1635"/>
      <c r="V1" s="279" t="s">
        <v>673</v>
      </c>
    </row>
    <row r="2" spans="2:26" s="109" customFormat="1" ht="30" customHeight="1">
      <c r="B2" s="279" t="str">
        <f>Validation!B4</f>
        <v>Anglian Water</v>
      </c>
      <c r="C2" s="14"/>
      <c r="D2" s="14"/>
      <c r="E2" s="14"/>
      <c r="F2" s="14"/>
      <c r="G2" s="14"/>
      <c r="H2" s="14"/>
      <c r="J2" s="257"/>
      <c r="N2" s="299"/>
      <c r="O2" s="176"/>
      <c r="P2" s="1635"/>
      <c r="Q2" s="1627"/>
      <c r="R2" s="1627"/>
      <c r="S2" s="1627"/>
      <c r="T2" s="1635"/>
      <c r="V2" s="279" t="str">
        <f>Validation!B4</f>
        <v>Anglian Water</v>
      </c>
    </row>
    <row r="3" spans="2:26" ht="45" customHeight="1">
      <c r="B3" s="1989" t="s">
        <v>674</v>
      </c>
      <c r="C3" s="1990"/>
      <c r="D3" s="1990"/>
      <c r="E3" s="1990"/>
      <c r="F3" s="1990"/>
      <c r="G3" s="1990"/>
      <c r="H3" s="1990"/>
      <c r="I3" s="1990"/>
      <c r="J3" s="1990"/>
      <c r="K3" s="1990"/>
      <c r="L3" s="1990"/>
      <c r="M3" s="1592"/>
      <c r="N3" s="235"/>
      <c r="O3" s="362" t="s">
        <v>798</v>
      </c>
      <c r="P3" s="1635"/>
      <c r="Q3" s="1627"/>
      <c r="R3" s="1627"/>
      <c r="S3" s="1627"/>
      <c r="T3" s="1635"/>
      <c r="U3" s="1592"/>
      <c r="V3" s="1991" t="s">
        <v>674</v>
      </c>
      <c r="W3" s="1992"/>
      <c r="X3" s="1992"/>
      <c r="Y3" s="1992"/>
      <c r="Z3" s="1992"/>
    </row>
    <row r="4" spans="2:26" ht="15" customHeight="1" thickBot="1">
      <c r="B4" s="149"/>
      <c r="C4" s="149"/>
      <c r="D4" s="149"/>
      <c r="E4" s="149"/>
      <c r="F4" s="149"/>
      <c r="G4" s="149"/>
      <c r="H4" s="149"/>
      <c r="I4" s="5"/>
      <c r="J4" s="170"/>
      <c r="K4" s="1592"/>
      <c r="L4" s="1592"/>
      <c r="M4" s="1592"/>
      <c r="N4" s="1631"/>
      <c r="O4" s="1592"/>
      <c r="P4" s="1635"/>
      <c r="Q4" s="1957" t="s">
        <v>799</v>
      </c>
      <c r="R4" s="1957"/>
      <c r="S4" s="1957"/>
      <c r="T4" s="1635"/>
      <c r="U4" s="1592"/>
      <c r="V4" s="149"/>
      <c r="W4" s="149"/>
      <c r="X4" s="149"/>
      <c r="Y4" s="149"/>
      <c r="Z4" s="149"/>
    </row>
    <row r="5" spans="2:26" s="4" customFormat="1" ht="55.5" customHeight="1" thickBot="1">
      <c r="B5" s="439" t="s">
        <v>800</v>
      </c>
      <c r="C5" s="419" t="s">
        <v>801</v>
      </c>
      <c r="D5" s="419" t="s">
        <v>802</v>
      </c>
      <c r="E5" s="419" t="s">
        <v>2333</v>
      </c>
      <c r="F5" s="419" t="s">
        <v>2334</v>
      </c>
      <c r="G5" s="419" t="s">
        <v>2335</v>
      </c>
      <c r="H5" s="440" t="s">
        <v>1016</v>
      </c>
      <c r="I5" s="3"/>
      <c r="J5" s="441" t="s">
        <v>806</v>
      </c>
      <c r="L5" s="441" t="s">
        <v>807</v>
      </c>
      <c r="N5" s="1631"/>
      <c r="O5" s="1592"/>
      <c r="P5" s="1635"/>
      <c r="Q5" s="267" t="s">
        <v>808</v>
      </c>
      <c r="R5" s="270"/>
      <c r="S5" s="270"/>
      <c r="T5" s="1635"/>
      <c r="V5" s="439" t="s">
        <v>800</v>
      </c>
      <c r="W5" s="419" t="s">
        <v>2333</v>
      </c>
      <c r="X5" s="419" t="s">
        <v>2334</v>
      </c>
      <c r="Y5" s="419" t="s">
        <v>2335</v>
      </c>
      <c r="Z5" s="440" t="s">
        <v>1016</v>
      </c>
    </row>
    <row r="6" spans="2:26" s="4" customFormat="1" ht="15" customHeight="1" thickBot="1">
      <c r="B6" s="11"/>
      <c r="C6" s="11"/>
      <c r="D6" s="11"/>
      <c r="E6" s="11"/>
      <c r="F6" s="11"/>
      <c r="G6" s="11"/>
      <c r="H6" s="11"/>
      <c r="I6" s="3"/>
      <c r="J6" s="11"/>
      <c r="N6" s="1631"/>
      <c r="O6" s="1592"/>
      <c r="P6" s="1635"/>
      <c r="Q6" s="1592"/>
      <c r="R6" s="1592"/>
      <c r="S6" s="1592"/>
      <c r="T6" s="1635"/>
      <c r="V6" s="11"/>
      <c r="W6" s="11"/>
      <c r="X6" s="11"/>
      <c r="Y6" s="11"/>
      <c r="Z6" s="11"/>
    </row>
    <row r="7" spans="2:26" s="37" customFormat="1" ht="20.25" customHeight="1" thickBot="1">
      <c r="B7" s="316" t="s">
        <v>2336</v>
      </c>
      <c r="C7" s="238"/>
      <c r="D7" s="238"/>
      <c r="E7" s="11"/>
      <c r="F7" s="11"/>
      <c r="G7" s="11"/>
      <c r="H7" s="11"/>
      <c r="J7" s="3"/>
      <c r="N7" s="1631"/>
      <c r="O7" s="1628"/>
      <c r="P7" s="1635"/>
      <c r="Q7" s="1628"/>
      <c r="R7" s="1628"/>
      <c r="S7" s="1628"/>
      <c r="T7" s="1635"/>
      <c r="V7" s="316" t="s">
        <v>2336</v>
      </c>
      <c r="W7" s="11"/>
      <c r="X7" s="11"/>
      <c r="Y7" s="11"/>
      <c r="Z7" s="11"/>
    </row>
    <row r="8" spans="2:26" s="37" customFormat="1" ht="33" customHeight="1">
      <c r="B8" s="326" t="s">
        <v>2337</v>
      </c>
      <c r="C8" s="317" t="s">
        <v>813</v>
      </c>
      <c r="D8" s="317">
        <v>3</v>
      </c>
      <c r="E8" s="1710">
        <v>0</v>
      </c>
      <c r="F8" s="1710">
        <v>0</v>
      </c>
      <c r="G8" s="1710">
        <v>0</v>
      </c>
      <c r="H8" s="432">
        <f>SUM(E8:G8)</f>
        <v>0</v>
      </c>
      <c r="J8" s="323" t="s">
        <v>2338</v>
      </c>
      <c r="L8" s="1130"/>
      <c r="N8" s="1631"/>
      <c r="O8" s="271">
        <f>IF( SUM( Q8:S8 ) = 0, 0, $Q$5 )</f>
        <v>0</v>
      </c>
      <c r="P8" s="1635"/>
      <c r="Q8" s="273">
        <f xml:space="preserve"> IF( ISNUMBER( E8 ), 0, 1 )</f>
        <v>0</v>
      </c>
      <c r="R8" s="273">
        <f t="shared" ref="Q8:S9" si="0" xml:space="preserve"> IF( ISNUMBER( F8 ), 0, 1 )</f>
        <v>0</v>
      </c>
      <c r="S8" s="273">
        <f t="shared" si="0"/>
        <v>0</v>
      </c>
      <c r="T8" s="1635"/>
      <c r="V8" s="326" t="s">
        <v>2337</v>
      </c>
      <c r="W8" s="331" t="s">
        <v>2339</v>
      </c>
      <c r="X8" s="331" t="s">
        <v>2340</v>
      </c>
      <c r="Y8" s="331" t="s">
        <v>2341</v>
      </c>
      <c r="Z8" s="332" t="s">
        <v>2342</v>
      </c>
    </row>
    <row r="9" spans="2:26" s="37" customFormat="1" ht="33" customHeight="1">
      <c r="B9" s="327" t="s">
        <v>2343</v>
      </c>
      <c r="C9" s="313" t="s">
        <v>813</v>
      </c>
      <c r="D9" s="313">
        <v>3</v>
      </c>
      <c r="E9" s="1711">
        <v>0</v>
      </c>
      <c r="F9" s="1711">
        <v>0</v>
      </c>
      <c r="G9" s="1711">
        <v>0</v>
      </c>
      <c r="H9" s="433">
        <f t="shared" ref="H9:H14" si="1">SUM(E9:G9)</f>
        <v>0</v>
      </c>
      <c r="J9" s="324" t="s">
        <v>2344</v>
      </c>
      <c r="L9" s="1131"/>
      <c r="N9" s="1636"/>
      <c r="O9" s="271">
        <f>IF( SUM( Q9:S9 ) = 0, 0, $Q$5 )</f>
        <v>0</v>
      </c>
      <c r="P9" s="1635"/>
      <c r="Q9" s="273">
        <f t="shared" si="0"/>
        <v>0</v>
      </c>
      <c r="R9" s="273">
        <f t="shared" si="0"/>
        <v>0</v>
      </c>
      <c r="S9" s="273">
        <f t="shared" si="0"/>
        <v>0</v>
      </c>
      <c r="T9" s="1635"/>
      <c r="V9" s="327" t="s">
        <v>2343</v>
      </c>
      <c r="W9" s="330" t="s">
        <v>2345</v>
      </c>
      <c r="X9" s="330" t="s">
        <v>2346</v>
      </c>
      <c r="Y9" s="330" t="s">
        <v>2347</v>
      </c>
      <c r="Z9" s="333" t="s">
        <v>2348</v>
      </c>
    </row>
    <row r="10" spans="2:26" s="37" customFormat="1" ht="33" customHeight="1">
      <c r="B10" s="327" t="s">
        <v>2349</v>
      </c>
      <c r="C10" s="313" t="s">
        <v>813</v>
      </c>
      <c r="D10" s="313">
        <v>3</v>
      </c>
      <c r="E10" s="1738">
        <f>SUM(E8:E9)</f>
        <v>0</v>
      </c>
      <c r="F10" s="1738">
        <f>SUM(F8:F9)</f>
        <v>0</v>
      </c>
      <c r="G10" s="1738">
        <f>SUM(G8:G9)</f>
        <v>0</v>
      </c>
      <c r="H10" s="433">
        <f>SUM(E10:G10)</f>
        <v>0</v>
      </c>
      <c r="J10" s="324" t="s">
        <v>2350</v>
      </c>
      <c r="L10" s="1131"/>
      <c r="N10" s="1636"/>
      <c r="O10" s="271"/>
      <c r="P10" s="1635"/>
      <c r="Q10" s="270"/>
      <c r="R10" s="270"/>
      <c r="S10" s="270"/>
      <c r="T10" s="1635"/>
      <c r="V10" s="327" t="s">
        <v>2349</v>
      </c>
      <c r="W10" s="330" t="s">
        <v>2351</v>
      </c>
      <c r="X10" s="330" t="s">
        <v>2352</v>
      </c>
      <c r="Y10" s="330" t="s">
        <v>2353</v>
      </c>
      <c r="Z10" s="333" t="s">
        <v>2354</v>
      </c>
    </row>
    <row r="11" spans="2:26" s="37" customFormat="1" ht="33" customHeight="1">
      <c r="B11" s="327" t="s">
        <v>2355</v>
      </c>
      <c r="C11" s="313" t="s">
        <v>813</v>
      </c>
      <c r="D11" s="313">
        <v>3</v>
      </c>
      <c r="E11" s="1711">
        <v>0</v>
      </c>
      <c r="F11" s="1711">
        <v>0</v>
      </c>
      <c r="G11" s="1711">
        <v>0</v>
      </c>
      <c r="H11" s="433">
        <f t="shared" si="1"/>
        <v>0</v>
      </c>
      <c r="J11" s="324" t="s">
        <v>2356</v>
      </c>
      <c r="L11" s="1131"/>
      <c r="N11" s="1636"/>
      <c r="O11" s="271">
        <f>IF( SUM( Q11:S11 ) = 0, 0, $Q$5 )</f>
        <v>0</v>
      </c>
      <c r="P11" s="1635"/>
      <c r="Q11" s="273">
        <f t="shared" ref="Q11:S13" si="2" xml:space="preserve"> IF( ISNUMBER( E11 ), 0, 1 )</f>
        <v>0</v>
      </c>
      <c r="R11" s="273">
        <f t="shared" si="2"/>
        <v>0</v>
      </c>
      <c r="S11" s="273">
        <f t="shared" si="2"/>
        <v>0</v>
      </c>
      <c r="T11" s="1635"/>
      <c r="V11" s="327" t="s">
        <v>2355</v>
      </c>
      <c r="W11" s="330" t="s">
        <v>2357</v>
      </c>
      <c r="X11" s="330" t="s">
        <v>2358</v>
      </c>
      <c r="Y11" s="330" t="s">
        <v>2359</v>
      </c>
      <c r="Z11" s="333" t="s">
        <v>2360</v>
      </c>
    </row>
    <row r="12" spans="2:26" s="37" customFormat="1" ht="33" customHeight="1">
      <c r="B12" s="327" t="s">
        <v>2361</v>
      </c>
      <c r="C12" s="313" t="s">
        <v>813</v>
      </c>
      <c r="D12" s="313">
        <v>3</v>
      </c>
      <c r="E12" s="1711">
        <v>2E-3</v>
      </c>
      <c r="F12" s="1711">
        <v>0</v>
      </c>
      <c r="G12" s="1711">
        <v>0</v>
      </c>
      <c r="H12" s="433">
        <f t="shared" si="1"/>
        <v>2E-3</v>
      </c>
      <c r="J12" s="324" t="s">
        <v>2362</v>
      </c>
      <c r="L12" s="1131"/>
      <c r="N12" s="1636"/>
      <c r="O12" s="271">
        <f t="shared" ref="O12:O13" si="3">IF( SUM( Q12:S12 ) = 0, 0, $Q$5 )</f>
        <v>0</v>
      </c>
      <c r="P12" s="1635"/>
      <c r="Q12" s="273">
        <f t="shared" si="2"/>
        <v>0</v>
      </c>
      <c r="R12" s="273">
        <f t="shared" si="2"/>
        <v>0</v>
      </c>
      <c r="S12" s="273">
        <f t="shared" si="2"/>
        <v>0</v>
      </c>
      <c r="T12" s="1635"/>
      <c r="V12" s="327" t="s">
        <v>2361</v>
      </c>
      <c r="W12" s="330" t="s">
        <v>2363</v>
      </c>
      <c r="X12" s="330" t="s">
        <v>2364</v>
      </c>
      <c r="Y12" s="330" t="s">
        <v>2365</v>
      </c>
      <c r="Z12" s="333" t="s">
        <v>2366</v>
      </c>
    </row>
    <row r="13" spans="2:26" s="37" customFormat="1" ht="33" customHeight="1">
      <c r="B13" s="327" t="s">
        <v>2367</v>
      </c>
      <c r="C13" s="313" t="s">
        <v>813</v>
      </c>
      <c r="D13" s="313">
        <v>3</v>
      </c>
      <c r="E13" s="1711">
        <v>0</v>
      </c>
      <c r="F13" s="1711">
        <v>0</v>
      </c>
      <c r="G13" s="1711">
        <v>0</v>
      </c>
      <c r="H13" s="433">
        <f t="shared" si="1"/>
        <v>0</v>
      </c>
      <c r="J13" s="324" t="s">
        <v>2368</v>
      </c>
      <c r="L13" s="1131"/>
      <c r="N13" s="1636"/>
      <c r="O13" s="271">
        <f t="shared" si="3"/>
        <v>0</v>
      </c>
      <c r="P13" s="1635"/>
      <c r="Q13" s="273">
        <f t="shared" si="2"/>
        <v>0</v>
      </c>
      <c r="R13" s="273">
        <f t="shared" si="2"/>
        <v>0</v>
      </c>
      <c r="S13" s="273">
        <f t="shared" si="2"/>
        <v>0</v>
      </c>
      <c r="T13" s="1635"/>
      <c r="V13" s="327" t="s">
        <v>2367</v>
      </c>
      <c r="W13" s="330" t="s">
        <v>2369</v>
      </c>
      <c r="X13" s="330" t="s">
        <v>2370</v>
      </c>
      <c r="Y13" s="330" t="s">
        <v>2371</v>
      </c>
      <c r="Z13" s="333" t="s">
        <v>2372</v>
      </c>
    </row>
    <row r="14" spans="2:26" s="37" customFormat="1" ht="33" customHeight="1" thickBot="1">
      <c r="B14" s="1850" t="s">
        <v>1016</v>
      </c>
      <c r="C14" s="320" t="s">
        <v>813</v>
      </c>
      <c r="D14" s="320">
        <v>3</v>
      </c>
      <c r="E14" s="1794">
        <f>SUM(E10:E13)</f>
        <v>2E-3</v>
      </c>
      <c r="F14" s="1794">
        <f>SUM(F10:F13)</f>
        <v>0</v>
      </c>
      <c r="G14" s="1794">
        <f>SUM(G10:G13)</f>
        <v>0</v>
      </c>
      <c r="H14" s="329">
        <f t="shared" si="1"/>
        <v>2E-3</v>
      </c>
      <c r="J14" s="325" t="s">
        <v>2373</v>
      </c>
      <c r="L14" s="1132"/>
      <c r="N14" s="1636"/>
      <c r="O14" s="271">
        <f>IF( SUM( Q14:S14 ) = 0, 0, $U$5 )</f>
        <v>0</v>
      </c>
      <c r="P14" s="1635"/>
      <c r="Q14" s="270"/>
      <c r="R14" s="270"/>
      <c r="S14" s="270"/>
      <c r="T14" s="1635"/>
      <c r="V14" s="1850" t="s">
        <v>1016</v>
      </c>
      <c r="W14" s="434" t="s">
        <v>2374</v>
      </c>
      <c r="X14" s="434" t="s">
        <v>2375</v>
      </c>
      <c r="Y14" s="434" t="s">
        <v>2376</v>
      </c>
      <c r="Z14" s="435" t="s">
        <v>2377</v>
      </c>
    </row>
    <row r="15" spans="2:26" s="37" customFormat="1" ht="15" customHeight="1" thickBot="1">
      <c r="B15" s="1133"/>
      <c r="C15" s="1133"/>
      <c r="D15" s="1133"/>
      <c r="E15" s="29"/>
      <c r="F15" s="29"/>
      <c r="G15" s="29"/>
      <c r="H15" s="29"/>
      <c r="J15" s="40"/>
      <c r="N15" s="1636"/>
      <c r="O15" s="271"/>
      <c r="P15" s="1635"/>
      <c r="Q15" s="270"/>
      <c r="R15" s="270"/>
      <c r="S15" s="270"/>
      <c r="T15" s="1635"/>
      <c r="V15" s="1133"/>
      <c r="W15" s="29"/>
      <c r="X15" s="29"/>
      <c r="Y15" s="29"/>
      <c r="Z15" s="29"/>
    </row>
    <row r="16" spans="2:26" s="37" customFormat="1" ht="33" customHeight="1" thickBot="1">
      <c r="B16" s="1852" t="s">
        <v>2378</v>
      </c>
      <c r="C16" s="389" t="s">
        <v>813</v>
      </c>
      <c r="D16" s="389">
        <v>3</v>
      </c>
      <c r="E16" s="806">
        <v>0</v>
      </c>
      <c r="F16" s="806">
        <v>0</v>
      </c>
      <c r="G16" s="1134"/>
      <c r="H16" s="405">
        <f>SUM(E16:F16)</f>
        <v>0</v>
      </c>
      <c r="J16" s="1135" t="s">
        <v>2379</v>
      </c>
      <c r="L16" s="1136"/>
      <c r="N16" s="1636"/>
      <c r="O16" s="271">
        <f t="shared" ref="O16" si="4">IF( SUM( Q16:S16 ) = 0, 0, $Q$5 )</f>
        <v>0</v>
      </c>
      <c r="P16" s="1635"/>
      <c r="Q16" s="273">
        <f xml:space="preserve"> IF( ISNUMBER( E16 ), 0, 1 )</f>
        <v>0</v>
      </c>
      <c r="R16" s="273">
        <f xml:space="preserve"> IF( ISNUMBER( F16 ), 0, 1 )</f>
        <v>0</v>
      </c>
      <c r="S16" s="270"/>
      <c r="T16" s="1635"/>
      <c r="V16" s="1852" t="s">
        <v>2378</v>
      </c>
      <c r="W16" s="416" t="s">
        <v>2380</v>
      </c>
      <c r="X16" s="416" t="s">
        <v>2381</v>
      </c>
      <c r="Y16" s="416" t="s">
        <v>2382</v>
      </c>
      <c r="Z16" s="760" t="s">
        <v>2383</v>
      </c>
    </row>
    <row r="17" spans="2:26" s="37" customFormat="1" ht="15" customHeight="1" thickBot="1">
      <c r="B17" s="1137"/>
      <c r="C17" s="1137"/>
      <c r="D17" s="1137"/>
      <c r="E17" s="29"/>
      <c r="F17" s="29"/>
      <c r="G17" s="29"/>
      <c r="H17" s="29"/>
      <c r="J17" s="40"/>
      <c r="N17" s="1636"/>
      <c r="O17" s="271">
        <f xml:space="preserve"> IF( SUM( Q17:S17 ) = 0, 0,#REF! )</f>
        <v>0</v>
      </c>
      <c r="P17" s="1635"/>
      <c r="Q17" s="270"/>
      <c r="R17" s="270"/>
      <c r="S17" s="270"/>
      <c r="T17" s="1635"/>
      <c r="V17" s="1137"/>
      <c r="W17" s="29"/>
      <c r="X17" s="29"/>
      <c r="Y17" s="29"/>
      <c r="Z17" s="29"/>
    </row>
    <row r="18" spans="2:26" ht="20.25" customHeight="1" thickBot="1">
      <c r="B18" s="316" t="s">
        <v>2384</v>
      </c>
      <c r="C18" s="238"/>
      <c r="D18" s="238"/>
      <c r="E18" s="11"/>
      <c r="F18" s="11"/>
      <c r="G18" s="11"/>
      <c r="H18" s="11"/>
      <c r="I18" s="37"/>
      <c r="J18" s="3"/>
      <c r="K18" s="1592"/>
      <c r="L18" s="1592"/>
      <c r="M18" s="1592"/>
      <c r="N18" s="1636"/>
      <c r="O18" s="271"/>
      <c r="P18" s="1635"/>
      <c r="Q18" s="270"/>
      <c r="R18" s="270"/>
      <c r="S18" s="270"/>
      <c r="T18" s="1635"/>
      <c r="U18" s="1592"/>
      <c r="V18" s="316" t="s">
        <v>2384</v>
      </c>
      <c r="W18" s="11"/>
      <c r="X18" s="11"/>
      <c r="Y18" s="11"/>
      <c r="Z18" s="11"/>
    </row>
    <row r="19" spans="2:26" ht="33" customHeight="1">
      <c r="B19" s="326" t="s">
        <v>2385</v>
      </c>
      <c r="C19" s="317" t="s">
        <v>813</v>
      </c>
      <c r="D19" s="317">
        <v>3</v>
      </c>
      <c r="E19" s="1710">
        <v>11.675000000000001</v>
      </c>
      <c r="F19" s="1710">
        <v>0</v>
      </c>
      <c r="G19" s="1710">
        <v>0</v>
      </c>
      <c r="H19" s="432">
        <f t="shared" ref="H19:H30" si="5">SUM(E19:G19)</f>
        <v>11.675000000000001</v>
      </c>
      <c r="I19" s="37"/>
      <c r="J19" s="323" t="s">
        <v>2386</v>
      </c>
      <c r="K19" s="1592"/>
      <c r="L19" s="1632"/>
      <c r="M19" s="1592"/>
      <c r="N19" s="1636"/>
      <c r="O19" s="271">
        <f t="shared" ref="O19" si="6">IF( SUM( Q19:S19 ) = 0, 0, $Q$5 )</f>
        <v>0</v>
      </c>
      <c r="P19" s="1635"/>
      <c r="Q19" s="273">
        <f t="shared" ref="Q19:S23" si="7" xml:space="preserve"> IF( ISNUMBER( E19 ), 0, 1 )</f>
        <v>0</v>
      </c>
      <c r="R19" s="273">
        <f t="shared" si="7"/>
        <v>0</v>
      </c>
      <c r="S19" s="273">
        <f t="shared" si="7"/>
        <v>0</v>
      </c>
      <c r="T19" s="1635"/>
      <c r="U19" s="1592"/>
      <c r="V19" s="326" t="s">
        <v>2385</v>
      </c>
      <c r="W19" s="331" t="s">
        <v>2387</v>
      </c>
      <c r="X19" s="331" t="s">
        <v>2388</v>
      </c>
      <c r="Y19" s="331" t="s">
        <v>2389</v>
      </c>
      <c r="Z19" s="332" t="s">
        <v>2390</v>
      </c>
    </row>
    <row r="20" spans="2:26" ht="33" customHeight="1">
      <c r="B20" s="327" t="s">
        <v>2391</v>
      </c>
      <c r="C20" s="313" t="s">
        <v>813</v>
      </c>
      <c r="D20" s="313">
        <v>3</v>
      </c>
      <c r="E20" s="1711">
        <v>10.000999999999999</v>
      </c>
      <c r="F20" s="1711">
        <v>0</v>
      </c>
      <c r="G20" s="1711">
        <v>0</v>
      </c>
      <c r="H20" s="433">
        <f t="shared" si="5"/>
        <v>10.000999999999999</v>
      </c>
      <c r="I20" s="37"/>
      <c r="J20" s="324" t="s">
        <v>2392</v>
      </c>
      <c r="K20" s="1592"/>
      <c r="L20" s="1633"/>
      <c r="M20" s="1592"/>
      <c r="N20" s="1636"/>
      <c r="O20" s="271">
        <f t="shared" ref="O20:O23" si="8">IF( SUM( Q20:S20 ) = 0, 0, $Q$5 )</f>
        <v>0</v>
      </c>
      <c r="P20" s="1635"/>
      <c r="Q20" s="273">
        <f t="shared" si="7"/>
        <v>0</v>
      </c>
      <c r="R20" s="273">
        <f t="shared" si="7"/>
        <v>0</v>
      </c>
      <c r="S20" s="273">
        <f t="shared" si="7"/>
        <v>0</v>
      </c>
      <c r="T20" s="1635"/>
      <c r="U20" s="1592"/>
      <c r="V20" s="327" t="s">
        <v>2391</v>
      </c>
      <c r="W20" s="330" t="s">
        <v>2393</v>
      </c>
      <c r="X20" s="330" t="s">
        <v>2394</v>
      </c>
      <c r="Y20" s="330" t="s">
        <v>2395</v>
      </c>
      <c r="Z20" s="333" t="s">
        <v>2396</v>
      </c>
    </row>
    <row r="21" spans="2:26" ht="33" customHeight="1">
      <c r="B21" s="327" t="s">
        <v>2397</v>
      </c>
      <c r="C21" s="313" t="s">
        <v>813</v>
      </c>
      <c r="D21" s="313">
        <v>3</v>
      </c>
      <c r="E21" s="1711">
        <v>2.399</v>
      </c>
      <c r="F21" s="1711">
        <v>0</v>
      </c>
      <c r="G21" s="1711">
        <v>0</v>
      </c>
      <c r="H21" s="433">
        <f t="shared" si="5"/>
        <v>2.399</v>
      </c>
      <c r="I21" s="37"/>
      <c r="J21" s="324" t="s">
        <v>2398</v>
      </c>
      <c r="K21" s="1592"/>
      <c r="L21" s="1633"/>
      <c r="M21" s="1592"/>
      <c r="N21" s="1636"/>
      <c r="O21" s="271">
        <f t="shared" si="8"/>
        <v>0</v>
      </c>
      <c r="P21" s="1635"/>
      <c r="Q21" s="273">
        <f t="shared" si="7"/>
        <v>0</v>
      </c>
      <c r="R21" s="273">
        <f t="shared" si="7"/>
        <v>0</v>
      </c>
      <c r="S21" s="273">
        <f t="shared" si="7"/>
        <v>0</v>
      </c>
      <c r="T21" s="1635"/>
      <c r="U21" s="1592"/>
      <c r="V21" s="327" t="s">
        <v>2397</v>
      </c>
      <c r="W21" s="330" t="s">
        <v>2399</v>
      </c>
      <c r="X21" s="330" t="s">
        <v>2400</v>
      </c>
      <c r="Y21" s="330" t="s">
        <v>2401</v>
      </c>
      <c r="Z21" s="333" t="s">
        <v>2402</v>
      </c>
    </row>
    <row r="22" spans="2:26" ht="33" customHeight="1">
      <c r="B22" s="327" t="s">
        <v>2337</v>
      </c>
      <c r="C22" s="313" t="s">
        <v>813</v>
      </c>
      <c r="D22" s="313">
        <v>3</v>
      </c>
      <c r="E22" s="1711">
        <v>0.97</v>
      </c>
      <c r="F22" s="1711">
        <v>0</v>
      </c>
      <c r="G22" s="1711">
        <v>0</v>
      </c>
      <c r="H22" s="433">
        <f t="shared" si="5"/>
        <v>0.97</v>
      </c>
      <c r="I22" s="37"/>
      <c r="J22" s="324" t="s">
        <v>2403</v>
      </c>
      <c r="K22" s="1592"/>
      <c r="L22" s="1633"/>
      <c r="M22" s="1592"/>
      <c r="N22" s="1636"/>
      <c r="O22" s="271">
        <f t="shared" si="8"/>
        <v>0</v>
      </c>
      <c r="P22" s="1635"/>
      <c r="Q22" s="273">
        <f t="shared" si="7"/>
        <v>0</v>
      </c>
      <c r="R22" s="273">
        <f t="shared" si="7"/>
        <v>0</v>
      </c>
      <c r="S22" s="273">
        <f t="shared" si="7"/>
        <v>0</v>
      </c>
      <c r="T22" s="1635"/>
      <c r="U22" s="1592"/>
      <c r="V22" s="327" t="s">
        <v>2337</v>
      </c>
      <c r="W22" s="330" t="s">
        <v>2404</v>
      </c>
      <c r="X22" s="330" t="s">
        <v>2405</v>
      </c>
      <c r="Y22" s="330" t="s">
        <v>2406</v>
      </c>
      <c r="Z22" s="333" t="s">
        <v>2407</v>
      </c>
    </row>
    <row r="23" spans="2:26" ht="33" customHeight="1">
      <c r="B23" s="327" t="s">
        <v>2343</v>
      </c>
      <c r="C23" s="313" t="s">
        <v>813</v>
      </c>
      <c r="D23" s="313">
        <v>3</v>
      </c>
      <c r="E23" s="1711">
        <v>0</v>
      </c>
      <c r="F23" s="1711">
        <v>0</v>
      </c>
      <c r="G23" s="1711">
        <v>0</v>
      </c>
      <c r="H23" s="433">
        <f t="shared" si="5"/>
        <v>0</v>
      </c>
      <c r="I23" s="37"/>
      <c r="J23" s="324" t="s">
        <v>2408</v>
      </c>
      <c r="K23" s="1592"/>
      <c r="L23" s="1633"/>
      <c r="M23" s="1592"/>
      <c r="N23" s="1636"/>
      <c r="O23" s="271">
        <f t="shared" si="8"/>
        <v>0</v>
      </c>
      <c r="P23" s="1635"/>
      <c r="Q23" s="273">
        <f t="shared" si="7"/>
        <v>0</v>
      </c>
      <c r="R23" s="273">
        <f t="shared" si="7"/>
        <v>0</v>
      </c>
      <c r="S23" s="273">
        <f t="shared" si="7"/>
        <v>0</v>
      </c>
      <c r="T23" s="300"/>
      <c r="U23" s="1592"/>
      <c r="V23" s="327" t="s">
        <v>2343</v>
      </c>
      <c r="W23" s="330" t="s">
        <v>2409</v>
      </c>
      <c r="X23" s="330" t="s">
        <v>2410</v>
      </c>
      <c r="Y23" s="330" t="s">
        <v>2411</v>
      </c>
      <c r="Z23" s="333" t="s">
        <v>2412</v>
      </c>
    </row>
    <row r="24" spans="2:26" ht="33" customHeight="1">
      <c r="B24" s="327" t="s">
        <v>2413</v>
      </c>
      <c r="C24" s="313" t="s">
        <v>813</v>
      </c>
      <c r="D24" s="313">
        <v>3</v>
      </c>
      <c r="E24" s="1795">
        <f>SUM(E19:E23)</f>
        <v>25.045000000000002</v>
      </c>
      <c r="F24" s="1795">
        <f>SUM(F19:F23)</f>
        <v>0</v>
      </c>
      <c r="G24" s="1795">
        <f>SUM(G19:G23)</f>
        <v>0</v>
      </c>
      <c r="H24" s="433">
        <f t="shared" si="5"/>
        <v>25.045000000000002</v>
      </c>
      <c r="I24" s="5"/>
      <c r="J24" s="324" t="s">
        <v>2414</v>
      </c>
      <c r="K24" s="1592"/>
      <c r="L24" s="1633"/>
      <c r="M24" s="1592"/>
      <c r="N24" s="1636"/>
      <c r="O24" s="271"/>
      <c r="P24" s="300"/>
      <c r="Q24" s="270"/>
      <c r="R24" s="270"/>
      <c r="S24" s="270"/>
      <c r="T24" s="300"/>
      <c r="U24" s="1592"/>
      <c r="V24" s="327" t="s">
        <v>2413</v>
      </c>
      <c r="W24" s="330" t="s">
        <v>2415</v>
      </c>
      <c r="X24" s="330" t="s">
        <v>2416</v>
      </c>
      <c r="Y24" s="330" t="s">
        <v>2417</v>
      </c>
      <c r="Z24" s="333" t="s">
        <v>2418</v>
      </c>
    </row>
    <row r="25" spans="2:26" ht="33" customHeight="1">
      <c r="B25" s="327" t="s">
        <v>2419</v>
      </c>
      <c r="C25" s="313" t="s">
        <v>813</v>
      </c>
      <c r="D25" s="313">
        <v>3</v>
      </c>
      <c r="E25" s="1711">
        <v>1.085</v>
      </c>
      <c r="F25" s="1711">
        <v>0</v>
      </c>
      <c r="G25" s="1711">
        <v>0</v>
      </c>
      <c r="H25" s="433">
        <f t="shared" si="5"/>
        <v>1.085</v>
      </c>
      <c r="I25" s="5"/>
      <c r="J25" s="324" t="s">
        <v>2420</v>
      </c>
      <c r="K25" s="1592"/>
      <c r="L25" s="1633"/>
      <c r="M25" s="1592"/>
      <c r="N25" s="1636"/>
      <c r="O25" s="271">
        <f t="shared" ref="O25" si="9">IF( SUM( Q25:S25 ) = 0, 0, $Q$5 )</f>
        <v>0</v>
      </c>
      <c r="P25" s="1635"/>
      <c r="Q25" s="273">
        <f xml:space="preserve"> IF( ISNUMBER( E25 ), 0, 1 )</f>
        <v>0</v>
      </c>
      <c r="R25" s="273">
        <f xml:space="preserve"> IF( ISNUMBER( F25 ), 0, 1 )</f>
        <v>0</v>
      </c>
      <c r="S25" s="273">
        <f xml:space="preserve"> IF( ISNUMBER( G25 ), 0, 1 )</f>
        <v>0</v>
      </c>
      <c r="T25" s="300"/>
      <c r="U25" s="1592"/>
      <c r="V25" s="327" t="s">
        <v>2419</v>
      </c>
      <c r="W25" s="330" t="s">
        <v>2421</v>
      </c>
      <c r="X25" s="330" t="s">
        <v>2422</v>
      </c>
      <c r="Y25" s="330" t="s">
        <v>2423</v>
      </c>
      <c r="Z25" s="333" t="s">
        <v>2424</v>
      </c>
    </row>
    <row r="26" spans="2:26" ht="33" customHeight="1">
      <c r="B26" s="327" t="s">
        <v>2425</v>
      </c>
      <c r="C26" s="313" t="s">
        <v>813</v>
      </c>
      <c r="D26" s="313">
        <v>3</v>
      </c>
      <c r="E26" s="1795">
        <f>E24-E25</f>
        <v>23.96</v>
      </c>
      <c r="F26" s="1795">
        <f>F24-F25</f>
        <v>0</v>
      </c>
      <c r="G26" s="1795">
        <f>G24-G25</f>
        <v>0</v>
      </c>
      <c r="H26" s="433">
        <f t="shared" si="5"/>
        <v>23.96</v>
      </c>
      <c r="I26" s="5"/>
      <c r="J26" s="324" t="s">
        <v>2426</v>
      </c>
      <c r="K26" s="1592"/>
      <c r="L26" s="1633"/>
      <c r="M26" s="1592"/>
      <c r="N26" s="1636"/>
      <c r="O26" s="271"/>
      <c r="P26" s="1635"/>
      <c r="Q26" s="270"/>
      <c r="R26" s="270"/>
      <c r="S26" s="270"/>
      <c r="T26" s="1635"/>
      <c r="U26" s="1592"/>
      <c r="V26" s="327" t="s">
        <v>2425</v>
      </c>
      <c r="W26" s="330" t="s">
        <v>2427</v>
      </c>
      <c r="X26" s="330" t="s">
        <v>2428</v>
      </c>
      <c r="Y26" s="330" t="s">
        <v>2429</v>
      </c>
      <c r="Z26" s="333" t="s">
        <v>2430</v>
      </c>
    </row>
    <row r="27" spans="2:26" ht="33" customHeight="1">
      <c r="B27" s="327" t="s">
        <v>2355</v>
      </c>
      <c r="C27" s="313" t="s">
        <v>813</v>
      </c>
      <c r="D27" s="313">
        <v>3</v>
      </c>
      <c r="E27" s="1711">
        <v>0.17499999999999999</v>
      </c>
      <c r="F27" s="1711">
        <v>0</v>
      </c>
      <c r="G27" s="1711">
        <v>0</v>
      </c>
      <c r="H27" s="433">
        <f t="shared" si="5"/>
        <v>0.17499999999999999</v>
      </c>
      <c r="I27" s="5"/>
      <c r="J27" s="324" t="s">
        <v>2431</v>
      </c>
      <c r="K27" s="1592"/>
      <c r="L27" s="1633"/>
      <c r="M27" s="1592"/>
      <c r="N27" s="1636"/>
      <c r="O27" s="271">
        <f t="shared" ref="O27:O29" si="10">IF( SUM( Q27:S27 ) = 0, 0, $Q$5 )</f>
        <v>0</v>
      </c>
      <c r="P27" s="1635"/>
      <c r="Q27" s="273">
        <f xml:space="preserve"> IF( ISNUMBER( E27 ), 0, 1 )</f>
        <v>0</v>
      </c>
      <c r="R27" s="273">
        <f t="shared" ref="R27:S29" si="11" xml:space="preserve"> IF( ISNUMBER( F27 ), 0, 1 )</f>
        <v>0</v>
      </c>
      <c r="S27" s="273">
        <f t="shared" si="11"/>
        <v>0</v>
      </c>
      <c r="T27" s="1635"/>
      <c r="U27" s="1592"/>
      <c r="V27" s="327" t="s">
        <v>2355</v>
      </c>
      <c r="W27" s="330" t="s">
        <v>2432</v>
      </c>
      <c r="X27" s="330" t="s">
        <v>2433</v>
      </c>
      <c r="Y27" s="330" t="s">
        <v>2434</v>
      </c>
      <c r="Z27" s="333" t="s">
        <v>2435</v>
      </c>
    </row>
    <row r="28" spans="2:26" ht="33" customHeight="1">
      <c r="B28" s="327" t="s">
        <v>2361</v>
      </c>
      <c r="C28" s="313" t="s">
        <v>813</v>
      </c>
      <c r="D28" s="313">
        <v>3</v>
      </c>
      <c r="E28" s="1711">
        <v>1.181</v>
      </c>
      <c r="F28" s="1711">
        <v>0</v>
      </c>
      <c r="G28" s="1711">
        <v>0</v>
      </c>
      <c r="H28" s="433">
        <f t="shared" si="5"/>
        <v>1.181</v>
      </c>
      <c r="I28" s="5"/>
      <c r="J28" s="324" t="s">
        <v>2436</v>
      </c>
      <c r="K28" s="1592"/>
      <c r="L28" s="1633"/>
      <c r="M28" s="1592"/>
      <c r="N28" s="1636"/>
      <c r="O28" s="271">
        <f t="shared" si="10"/>
        <v>0</v>
      </c>
      <c r="P28" s="1635"/>
      <c r="Q28" s="273">
        <f xml:space="preserve"> IF( ISNUMBER( E28 ), 0, 1 )</f>
        <v>0</v>
      </c>
      <c r="R28" s="273">
        <f t="shared" si="11"/>
        <v>0</v>
      </c>
      <c r="S28" s="273">
        <f t="shared" si="11"/>
        <v>0</v>
      </c>
      <c r="T28" s="1635"/>
      <c r="U28" s="1592"/>
      <c r="V28" s="327" t="s">
        <v>2361</v>
      </c>
      <c r="W28" s="330" t="s">
        <v>2437</v>
      </c>
      <c r="X28" s="330" t="s">
        <v>2438</v>
      </c>
      <c r="Y28" s="330" t="s">
        <v>2439</v>
      </c>
      <c r="Z28" s="333" t="s">
        <v>2440</v>
      </c>
    </row>
    <row r="29" spans="2:26" ht="33" customHeight="1">
      <c r="B29" s="327" t="s">
        <v>2367</v>
      </c>
      <c r="C29" s="313" t="s">
        <v>813</v>
      </c>
      <c r="D29" s="313">
        <v>3</v>
      </c>
      <c r="E29" s="1711">
        <v>2.2069999999999999</v>
      </c>
      <c r="F29" s="1711">
        <v>0</v>
      </c>
      <c r="G29" s="1711">
        <v>0</v>
      </c>
      <c r="H29" s="433">
        <f t="shared" si="5"/>
        <v>2.2069999999999999</v>
      </c>
      <c r="I29" s="5"/>
      <c r="J29" s="324" t="s">
        <v>2441</v>
      </c>
      <c r="K29" s="1592"/>
      <c r="L29" s="1633"/>
      <c r="M29" s="1592"/>
      <c r="N29" s="1635"/>
      <c r="O29" s="271">
        <f t="shared" si="10"/>
        <v>0</v>
      </c>
      <c r="P29" s="1635"/>
      <c r="Q29" s="273">
        <f xml:space="preserve"> IF( ISNUMBER( E29 ), 0, 1 )</f>
        <v>0</v>
      </c>
      <c r="R29" s="273">
        <f t="shared" si="11"/>
        <v>0</v>
      </c>
      <c r="S29" s="273">
        <f t="shared" si="11"/>
        <v>0</v>
      </c>
      <c r="T29" s="1635"/>
      <c r="U29" s="1592"/>
      <c r="V29" s="327" t="s">
        <v>2367</v>
      </c>
      <c r="W29" s="330" t="s">
        <v>2442</v>
      </c>
      <c r="X29" s="330" t="s">
        <v>2443</v>
      </c>
      <c r="Y29" s="330" t="s">
        <v>2444</v>
      </c>
      <c r="Z29" s="333" t="s">
        <v>2445</v>
      </c>
    </row>
    <row r="30" spans="2:26" ht="33" customHeight="1" thickBot="1">
      <c r="B30" s="1850" t="s">
        <v>1016</v>
      </c>
      <c r="C30" s="320" t="s">
        <v>813</v>
      </c>
      <c r="D30" s="320">
        <v>3</v>
      </c>
      <c r="E30" s="1794">
        <f>SUM(E26:E29)</f>
        <v>27.523000000000003</v>
      </c>
      <c r="F30" s="1794">
        <f>SUM(F26:F29)</f>
        <v>0</v>
      </c>
      <c r="G30" s="1794">
        <f>SUM(G26:G29)</f>
        <v>0</v>
      </c>
      <c r="H30" s="329">
        <f t="shared" si="5"/>
        <v>27.523000000000003</v>
      </c>
      <c r="I30" s="37"/>
      <c r="J30" s="325" t="s">
        <v>2446</v>
      </c>
      <c r="K30" s="1592"/>
      <c r="L30" s="1634"/>
      <c r="M30" s="1592"/>
      <c r="N30" s="1635"/>
      <c r="O30" s="271"/>
      <c r="P30" s="1635"/>
      <c r="Q30" s="270"/>
      <c r="R30" s="270"/>
      <c r="S30" s="270"/>
      <c r="T30" s="1635"/>
      <c r="U30" s="1592"/>
      <c r="V30" s="1850" t="s">
        <v>1016</v>
      </c>
      <c r="W30" s="434" t="s">
        <v>2447</v>
      </c>
      <c r="X30" s="434" t="s">
        <v>2448</v>
      </c>
      <c r="Y30" s="434" t="s">
        <v>2449</v>
      </c>
      <c r="Z30" s="435" t="s">
        <v>2450</v>
      </c>
    </row>
    <row r="31" spans="2:26" ht="15" customHeight="1" thickBot="1">
      <c r="B31" s="1133"/>
      <c r="C31" s="1133"/>
      <c r="D31" s="1133"/>
      <c r="E31" s="29"/>
      <c r="F31" s="29"/>
      <c r="G31" s="29"/>
      <c r="H31" s="29"/>
      <c r="I31" s="5"/>
      <c r="J31" s="40"/>
      <c r="K31" s="1592"/>
      <c r="L31" s="1592"/>
      <c r="M31" s="1592"/>
      <c r="N31" s="1635"/>
      <c r="O31" s="271"/>
      <c r="P31" s="1635"/>
      <c r="Q31" s="1629"/>
      <c r="R31" s="1630"/>
      <c r="S31" s="1630"/>
      <c r="T31" s="1635"/>
      <c r="U31" s="1592"/>
      <c r="V31" s="1133"/>
      <c r="W31" s="29"/>
      <c r="X31" s="29"/>
      <c r="Y31" s="29"/>
      <c r="Z31" s="29"/>
    </row>
    <row r="32" spans="2:26" ht="33" customHeight="1" thickBot="1">
      <c r="B32" s="1852" t="s">
        <v>2378</v>
      </c>
      <c r="C32" s="389" t="s">
        <v>813</v>
      </c>
      <c r="D32" s="389">
        <v>3</v>
      </c>
      <c r="E32" s="1743">
        <v>0</v>
      </c>
      <c r="F32" s="1743">
        <v>0</v>
      </c>
      <c r="G32" s="1134"/>
      <c r="H32" s="405">
        <f>SUM(E32:F32)</f>
        <v>0</v>
      </c>
      <c r="I32" s="1592"/>
      <c r="J32" s="1135" t="s">
        <v>2451</v>
      </c>
      <c r="K32" s="1592"/>
      <c r="L32" s="1637"/>
      <c r="M32" s="1592"/>
      <c r="N32" s="1635"/>
      <c r="O32" s="271">
        <f t="shared" ref="O32" si="12">IF( SUM( Q32:S32 ) = 0, 0, $Q$5 )</f>
        <v>0</v>
      </c>
      <c r="P32" s="1635"/>
      <c r="Q32" s="273">
        <f xml:space="preserve"> IF( ISNUMBER( E32 ), 0, 1 )</f>
        <v>0</v>
      </c>
      <c r="R32" s="273">
        <f xml:space="preserve"> IF( ISNUMBER( F32 ), 0, 1 )</f>
        <v>0</v>
      </c>
      <c r="S32" s="1630"/>
      <c r="T32" s="1635"/>
      <c r="U32" s="1592"/>
      <c r="V32" s="1592"/>
      <c r="W32" s="1592"/>
      <c r="X32" s="1592"/>
      <c r="Y32" s="1592"/>
      <c r="Z32" s="1592"/>
    </row>
    <row r="33" spans="2:26" ht="15" customHeight="1" thickBot="1">
      <c r="B33" s="1592"/>
      <c r="C33" s="1592"/>
      <c r="D33" s="1592"/>
      <c r="E33" s="1592"/>
      <c r="F33" s="1592"/>
      <c r="G33" s="1592"/>
      <c r="H33" s="1592"/>
      <c r="I33" s="1592"/>
      <c r="J33" s="1592"/>
      <c r="K33" s="1592"/>
      <c r="L33" s="1592"/>
      <c r="M33" s="1592"/>
      <c r="N33" s="1635"/>
      <c r="O33" s="271"/>
      <c r="P33" s="1635"/>
      <c r="Q33" s="1629"/>
      <c r="R33" s="1630"/>
      <c r="S33" s="1630"/>
      <c r="T33" s="1635"/>
      <c r="U33" s="1592"/>
      <c r="V33" s="1592"/>
      <c r="W33" s="1592"/>
      <c r="X33" s="1592"/>
      <c r="Y33" s="1592"/>
      <c r="Z33" s="1592"/>
    </row>
    <row r="34" spans="2:26" ht="30" customHeight="1" thickBot="1">
      <c r="B34" s="316" t="s">
        <v>2452</v>
      </c>
      <c r="C34" s="238"/>
      <c r="D34" s="238"/>
      <c r="E34" s="11"/>
      <c r="F34" s="11"/>
      <c r="G34" s="11"/>
      <c r="H34" s="11"/>
      <c r="I34" s="37"/>
      <c r="J34" s="3"/>
      <c r="K34" s="1592"/>
      <c r="L34" s="1592"/>
      <c r="M34" s="1592"/>
      <c r="N34" s="1635"/>
      <c r="O34" s="271"/>
      <c r="P34" s="1635"/>
      <c r="Q34" s="1592"/>
      <c r="R34" s="1592"/>
      <c r="S34" s="1592"/>
      <c r="T34" s="1635"/>
      <c r="U34" s="1592"/>
      <c r="V34" s="316" t="s">
        <v>2452</v>
      </c>
      <c r="W34" s="11"/>
      <c r="X34" s="11"/>
      <c r="Y34" s="11"/>
      <c r="Z34" s="11"/>
    </row>
    <row r="35" spans="2:26" ht="33" customHeight="1">
      <c r="B35" s="326" t="s">
        <v>2453</v>
      </c>
      <c r="C35" s="317" t="s">
        <v>813</v>
      </c>
      <c r="D35" s="317">
        <v>3</v>
      </c>
      <c r="E35" s="1710">
        <v>0.67</v>
      </c>
      <c r="F35" s="1710">
        <v>0</v>
      </c>
      <c r="G35" s="1710">
        <v>0</v>
      </c>
      <c r="H35" s="432">
        <f t="shared" ref="H35:H45" si="13">SUM(E35:G35)</f>
        <v>0.67</v>
      </c>
      <c r="I35" s="37"/>
      <c r="J35" s="323" t="s">
        <v>2454</v>
      </c>
      <c r="K35" s="1592"/>
      <c r="L35" s="1632"/>
      <c r="M35" s="1592"/>
      <c r="N35" s="1635"/>
      <c r="O35" s="271">
        <f t="shared" ref="O35:O36" si="14">IF( SUM( Q35:S35 ) = 0, 0, $Q$5 )</f>
        <v>0</v>
      </c>
      <c r="P35" s="1635"/>
      <c r="Q35" s="273">
        <f t="shared" ref="Q35:S38" si="15" xml:space="preserve"> IF( ISNUMBER( E35 ), 0, 1 )</f>
        <v>0</v>
      </c>
      <c r="R35" s="273">
        <f t="shared" si="15"/>
        <v>0</v>
      </c>
      <c r="S35" s="273">
        <f t="shared" si="15"/>
        <v>0</v>
      </c>
      <c r="T35" s="1635"/>
      <c r="U35" s="1592"/>
      <c r="V35" s="326" t="s">
        <v>2453</v>
      </c>
      <c r="W35" s="331" t="s">
        <v>2455</v>
      </c>
      <c r="X35" s="331" t="s">
        <v>2456</v>
      </c>
      <c r="Y35" s="331" t="s">
        <v>2457</v>
      </c>
      <c r="Z35" s="332" t="s">
        <v>2458</v>
      </c>
    </row>
    <row r="36" spans="2:26" ht="33" customHeight="1">
      <c r="B36" s="327" t="s">
        <v>2391</v>
      </c>
      <c r="C36" s="313" t="s">
        <v>813</v>
      </c>
      <c r="D36" s="313">
        <v>3</v>
      </c>
      <c r="E36" s="1711">
        <v>10.509</v>
      </c>
      <c r="F36" s="1711">
        <v>0</v>
      </c>
      <c r="G36" s="1711">
        <v>0</v>
      </c>
      <c r="H36" s="433">
        <f t="shared" si="13"/>
        <v>10.509</v>
      </c>
      <c r="I36" s="37"/>
      <c r="J36" s="324" t="s">
        <v>2459</v>
      </c>
      <c r="K36" s="1592"/>
      <c r="L36" s="1633"/>
      <c r="M36" s="1592"/>
      <c r="N36" s="1635"/>
      <c r="O36" s="271">
        <f t="shared" si="14"/>
        <v>0</v>
      </c>
      <c r="P36" s="1635"/>
      <c r="Q36" s="273">
        <f t="shared" si="15"/>
        <v>0</v>
      </c>
      <c r="R36" s="273">
        <f t="shared" si="15"/>
        <v>0</v>
      </c>
      <c r="S36" s="273">
        <f t="shared" si="15"/>
        <v>0</v>
      </c>
      <c r="T36" s="1635"/>
      <c r="U36" s="1592"/>
      <c r="V36" s="327" t="s">
        <v>2391</v>
      </c>
      <c r="W36" s="414" t="s">
        <v>2460</v>
      </c>
      <c r="X36" s="314" t="s">
        <v>2461</v>
      </c>
      <c r="Y36" s="314" t="s">
        <v>2462</v>
      </c>
      <c r="Z36" s="397" t="s">
        <v>2463</v>
      </c>
    </row>
    <row r="37" spans="2:26" ht="33" customHeight="1">
      <c r="B37" s="327" t="s">
        <v>2337</v>
      </c>
      <c r="C37" s="313" t="s">
        <v>813</v>
      </c>
      <c r="D37" s="313">
        <v>3</v>
      </c>
      <c r="E37" s="1711">
        <v>0.67600000000000005</v>
      </c>
      <c r="F37" s="1711">
        <v>0</v>
      </c>
      <c r="G37" s="1711">
        <v>0</v>
      </c>
      <c r="H37" s="433">
        <f t="shared" si="13"/>
        <v>0.67600000000000005</v>
      </c>
      <c r="I37" s="37"/>
      <c r="J37" s="324" t="s">
        <v>2464</v>
      </c>
      <c r="K37" s="1592"/>
      <c r="L37" s="1633"/>
      <c r="M37" s="1592"/>
      <c r="N37" s="1635"/>
      <c r="O37" s="271">
        <f t="shared" ref="O37:O38" si="16">IF( SUM( Q37:S37 ) = 0, 0, $Q$5 )</f>
        <v>0</v>
      </c>
      <c r="P37" s="1635"/>
      <c r="Q37" s="273">
        <f t="shared" si="15"/>
        <v>0</v>
      </c>
      <c r="R37" s="273">
        <f t="shared" si="15"/>
        <v>0</v>
      </c>
      <c r="S37" s="273">
        <f t="shared" si="15"/>
        <v>0</v>
      </c>
      <c r="T37" s="1635"/>
      <c r="U37" s="1592"/>
      <c r="V37" s="327" t="s">
        <v>2337</v>
      </c>
      <c r="W37" s="1138" t="s">
        <v>2465</v>
      </c>
      <c r="X37" s="330" t="s">
        <v>2466</v>
      </c>
      <c r="Y37" s="330" t="s">
        <v>2467</v>
      </c>
      <c r="Z37" s="333" t="s">
        <v>2468</v>
      </c>
    </row>
    <row r="38" spans="2:26" ht="33" customHeight="1">
      <c r="B38" s="327" t="s">
        <v>2343</v>
      </c>
      <c r="C38" s="313" t="s">
        <v>813</v>
      </c>
      <c r="D38" s="313">
        <v>3</v>
      </c>
      <c r="E38" s="1711">
        <v>3.6989999999999998</v>
      </c>
      <c r="F38" s="1711">
        <v>0</v>
      </c>
      <c r="G38" s="1711">
        <v>0</v>
      </c>
      <c r="H38" s="433">
        <f t="shared" si="13"/>
        <v>3.6989999999999998</v>
      </c>
      <c r="I38" s="37"/>
      <c r="J38" s="324" t="s">
        <v>2469</v>
      </c>
      <c r="K38" s="1592"/>
      <c r="L38" s="1633"/>
      <c r="M38" s="1592"/>
      <c r="N38" s="1635"/>
      <c r="O38" s="271">
        <f t="shared" si="16"/>
        <v>0</v>
      </c>
      <c r="P38" s="1635"/>
      <c r="Q38" s="273">
        <f t="shared" si="15"/>
        <v>0</v>
      </c>
      <c r="R38" s="273">
        <f t="shared" si="15"/>
        <v>0</v>
      </c>
      <c r="S38" s="273">
        <f t="shared" si="15"/>
        <v>0</v>
      </c>
      <c r="T38" s="1635"/>
      <c r="U38" s="1592"/>
      <c r="V38" s="327" t="s">
        <v>2343</v>
      </c>
      <c r="W38" s="1138" t="s">
        <v>2470</v>
      </c>
      <c r="X38" s="330" t="s">
        <v>2471</v>
      </c>
      <c r="Y38" s="330" t="s">
        <v>2472</v>
      </c>
      <c r="Z38" s="333" t="s">
        <v>2473</v>
      </c>
    </row>
    <row r="39" spans="2:26" ht="33" customHeight="1">
      <c r="B39" s="327" t="s">
        <v>2413</v>
      </c>
      <c r="C39" s="313" t="s">
        <v>813</v>
      </c>
      <c r="D39" s="313">
        <v>3</v>
      </c>
      <c r="E39" s="1795">
        <f>SUM(E35:E38)</f>
        <v>15.554</v>
      </c>
      <c r="F39" s="1795">
        <f>SUM(F35:F38)</f>
        <v>0</v>
      </c>
      <c r="G39" s="1795">
        <f>SUM(G35:G38)</f>
        <v>0</v>
      </c>
      <c r="H39" s="433">
        <f t="shared" si="13"/>
        <v>15.554</v>
      </c>
      <c r="I39" s="37"/>
      <c r="J39" s="324" t="s">
        <v>2474</v>
      </c>
      <c r="K39" s="1592"/>
      <c r="L39" s="1633"/>
      <c r="M39" s="1592"/>
      <c r="N39" s="1635"/>
      <c r="O39" s="271"/>
      <c r="P39" s="1635"/>
      <c r="Q39" s="270"/>
      <c r="R39" s="270"/>
      <c r="S39" s="270"/>
      <c r="T39" s="1635"/>
      <c r="U39" s="1592"/>
      <c r="V39" s="327" t="s">
        <v>2413</v>
      </c>
      <c r="W39" s="330" t="s">
        <v>2475</v>
      </c>
      <c r="X39" s="330" t="s">
        <v>2476</v>
      </c>
      <c r="Y39" s="330" t="s">
        <v>2477</v>
      </c>
      <c r="Z39" s="333" t="s">
        <v>2478</v>
      </c>
    </row>
    <row r="40" spans="2:26" ht="33" customHeight="1">
      <c r="B40" s="327" t="s">
        <v>2419</v>
      </c>
      <c r="C40" s="313" t="s">
        <v>813</v>
      </c>
      <c r="D40" s="313">
        <v>3</v>
      </c>
      <c r="E40" s="1711">
        <v>0</v>
      </c>
      <c r="F40" s="1711">
        <v>0</v>
      </c>
      <c r="G40" s="1711">
        <v>0</v>
      </c>
      <c r="H40" s="433">
        <f t="shared" si="13"/>
        <v>0</v>
      </c>
      <c r="I40" s="37"/>
      <c r="J40" s="324" t="s">
        <v>2479</v>
      </c>
      <c r="K40" s="1592"/>
      <c r="L40" s="1633"/>
      <c r="M40" s="1592"/>
      <c r="N40" s="1635"/>
      <c r="O40" s="271">
        <f t="shared" ref="O40" si="17">IF( SUM( Q40:S40 ) = 0, 0, $Q$5 )</f>
        <v>0</v>
      </c>
      <c r="P40" s="1635"/>
      <c r="Q40" s="273">
        <f t="shared" ref="Q40:S40" si="18" xml:space="preserve"> IF( ISNUMBER( E40 ), 0, 1 )</f>
        <v>0</v>
      </c>
      <c r="R40" s="273">
        <f t="shared" si="18"/>
        <v>0</v>
      </c>
      <c r="S40" s="273">
        <f t="shared" si="18"/>
        <v>0</v>
      </c>
      <c r="T40" s="1635"/>
      <c r="U40" s="1592"/>
      <c r="V40" s="327" t="s">
        <v>2419</v>
      </c>
      <c r="W40" s="330" t="s">
        <v>2480</v>
      </c>
      <c r="X40" s="330" t="s">
        <v>2481</v>
      </c>
      <c r="Y40" s="330" t="s">
        <v>2482</v>
      </c>
      <c r="Z40" s="333" t="s">
        <v>2483</v>
      </c>
    </row>
    <row r="41" spans="2:26" ht="33" customHeight="1">
      <c r="B41" s="327" t="s">
        <v>2425</v>
      </c>
      <c r="C41" s="313" t="s">
        <v>813</v>
      </c>
      <c r="D41" s="313">
        <v>3</v>
      </c>
      <c r="E41" s="1795">
        <f>E39-E40</f>
        <v>15.554</v>
      </c>
      <c r="F41" s="1795">
        <f>F39-F40</f>
        <v>0</v>
      </c>
      <c r="G41" s="1795">
        <f>G39-G40</f>
        <v>0</v>
      </c>
      <c r="H41" s="433">
        <f t="shared" si="13"/>
        <v>15.554</v>
      </c>
      <c r="I41" s="37"/>
      <c r="J41" s="324" t="s">
        <v>2484</v>
      </c>
      <c r="K41" s="1592"/>
      <c r="L41" s="1633"/>
      <c r="M41" s="1592"/>
      <c r="N41" s="1635"/>
      <c r="O41" s="271"/>
      <c r="P41" s="1635"/>
      <c r="Q41" s="270"/>
      <c r="R41" s="270"/>
      <c r="S41" s="270"/>
      <c r="T41" s="1635"/>
      <c r="U41" s="1592"/>
      <c r="V41" s="327" t="s">
        <v>2425</v>
      </c>
      <c r="W41" s="330" t="s">
        <v>2485</v>
      </c>
      <c r="X41" s="330" t="s">
        <v>2486</v>
      </c>
      <c r="Y41" s="330" t="s">
        <v>2487</v>
      </c>
      <c r="Z41" s="333" t="s">
        <v>2488</v>
      </c>
    </row>
    <row r="42" spans="2:26" ht="33" customHeight="1">
      <c r="B42" s="327" t="s">
        <v>2355</v>
      </c>
      <c r="C42" s="313" t="s">
        <v>813</v>
      </c>
      <c r="D42" s="313">
        <v>3</v>
      </c>
      <c r="E42" s="1711">
        <v>7.2999999999999995E-2</v>
      </c>
      <c r="F42" s="1711">
        <v>0</v>
      </c>
      <c r="G42" s="1711">
        <v>0</v>
      </c>
      <c r="H42" s="433">
        <f t="shared" si="13"/>
        <v>7.2999999999999995E-2</v>
      </c>
      <c r="I42" s="37"/>
      <c r="J42" s="324" t="s">
        <v>2489</v>
      </c>
      <c r="K42" s="1592"/>
      <c r="L42" s="1633"/>
      <c r="M42" s="1592"/>
      <c r="N42" s="1635"/>
      <c r="O42" s="271">
        <f t="shared" ref="O42:O43" si="19">IF( SUM( Q42:S42 ) = 0, 0, $Q$5 )</f>
        <v>0</v>
      </c>
      <c r="P42" s="1635"/>
      <c r="Q42" s="273">
        <f t="shared" ref="Q42:S44" si="20" xml:space="preserve"> IF( ISNUMBER( E42 ), 0, 1 )</f>
        <v>0</v>
      </c>
      <c r="R42" s="273">
        <f t="shared" si="20"/>
        <v>0</v>
      </c>
      <c r="S42" s="273">
        <f t="shared" si="20"/>
        <v>0</v>
      </c>
      <c r="T42" s="1635"/>
      <c r="U42" s="1592"/>
      <c r="V42" s="327" t="s">
        <v>2355</v>
      </c>
      <c r="W42" s="330" t="s">
        <v>2490</v>
      </c>
      <c r="X42" s="330" t="s">
        <v>2491</v>
      </c>
      <c r="Y42" s="330" t="s">
        <v>2492</v>
      </c>
      <c r="Z42" s="333" t="s">
        <v>2493</v>
      </c>
    </row>
    <row r="43" spans="2:26" ht="33" customHeight="1">
      <c r="B43" s="327" t="s">
        <v>2361</v>
      </c>
      <c r="C43" s="313" t="s">
        <v>813</v>
      </c>
      <c r="D43" s="313">
        <v>3</v>
      </c>
      <c r="E43" s="1711">
        <v>2.8109999999999999</v>
      </c>
      <c r="F43" s="1711">
        <v>0</v>
      </c>
      <c r="G43" s="1711">
        <v>0</v>
      </c>
      <c r="H43" s="433">
        <f t="shared" si="13"/>
        <v>2.8109999999999999</v>
      </c>
      <c r="I43" s="37"/>
      <c r="J43" s="324" t="s">
        <v>2494</v>
      </c>
      <c r="K43" s="1592"/>
      <c r="L43" s="1633"/>
      <c r="M43" s="1592"/>
      <c r="N43" s="1635"/>
      <c r="O43" s="271">
        <f t="shared" si="19"/>
        <v>0</v>
      </c>
      <c r="P43" s="1635"/>
      <c r="Q43" s="273">
        <f t="shared" si="20"/>
        <v>0</v>
      </c>
      <c r="R43" s="273">
        <f t="shared" si="20"/>
        <v>0</v>
      </c>
      <c r="S43" s="273">
        <f t="shared" si="20"/>
        <v>0</v>
      </c>
      <c r="T43" s="1635"/>
      <c r="U43" s="1592"/>
      <c r="V43" s="327" t="s">
        <v>2361</v>
      </c>
      <c r="W43" s="330" t="s">
        <v>2495</v>
      </c>
      <c r="X43" s="330" t="s">
        <v>2496</v>
      </c>
      <c r="Y43" s="330" t="s">
        <v>2497</v>
      </c>
      <c r="Z43" s="333" t="s">
        <v>2498</v>
      </c>
    </row>
    <row r="44" spans="2:26" ht="33" customHeight="1">
      <c r="B44" s="327" t="s">
        <v>2499</v>
      </c>
      <c r="C44" s="313" t="s">
        <v>813</v>
      </c>
      <c r="D44" s="313">
        <v>3</v>
      </c>
      <c r="E44" s="1711">
        <v>0.42599999999999999</v>
      </c>
      <c r="F44" s="1711">
        <v>0</v>
      </c>
      <c r="G44" s="1711">
        <v>0</v>
      </c>
      <c r="H44" s="433">
        <f t="shared" si="13"/>
        <v>0.42599999999999999</v>
      </c>
      <c r="I44" s="37"/>
      <c r="J44" s="324" t="s">
        <v>2500</v>
      </c>
      <c r="K44" s="1592"/>
      <c r="L44" s="1633"/>
      <c r="M44" s="1592"/>
      <c r="N44" s="1635"/>
      <c r="O44" s="271">
        <f t="shared" ref="O44" si="21">IF( SUM( Q44:S44 ) = 0, 0, $Q$5 )</f>
        <v>0</v>
      </c>
      <c r="P44" s="1635"/>
      <c r="Q44" s="273">
        <f t="shared" si="20"/>
        <v>0</v>
      </c>
      <c r="R44" s="273">
        <f t="shared" si="20"/>
        <v>0</v>
      </c>
      <c r="S44" s="273">
        <f t="shared" si="20"/>
        <v>0</v>
      </c>
      <c r="T44" s="1635"/>
      <c r="U44" s="1592"/>
      <c r="V44" s="327" t="s">
        <v>2499</v>
      </c>
      <c r="W44" s="1138" t="s">
        <v>2501</v>
      </c>
      <c r="X44" s="330" t="s">
        <v>2502</v>
      </c>
      <c r="Y44" s="330" t="s">
        <v>2503</v>
      </c>
      <c r="Z44" s="333" t="s">
        <v>2504</v>
      </c>
    </row>
    <row r="45" spans="2:26" ht="33" customHeight="1" thickBot="1">
      <c r="B45" s="1850" t="s">
        <v>1016</v>
      </c>
      <c r="C45" s="320" t="s">
        <v>813</v>
      </c>
      <c r="D45" s="320">
        <v>3</v>
      </c>
      <c r="E45" s="1794">
        <f>SUM(E41:E44)</f>
        <v>18.864000000000001</v>
      </c>
      <c r="F45" s="1794">
        <f>SUM(F41:F44)</f>
        <v>0</v>
      </c>
      <c r="G45" s="1794">
        <f>SUM(G41:G44)</f>
        <v>0</v>
      </c>
      <c r="H45" s="329">
        <f t="shared" si="13"/>
        <v>18.864000000000001</v>
      </c>
      <c r="I45" s="37"/>
      <c r="J45" s="325" t="s">
        <v>2505</v>
      </c>
      <c r="K45" s="1592"/>
      <c r="L45" s="1634"/>
      <c r="M45" s="1592"/>
      <c r="N45" s="1635"/>
      <c r="O45" s="271"/>
      <c r="P45" s="1635"/>
      <c r="Q45" s="270"/>
      <c r="R45" s="270"/>
      <c r="S45" s="270"/>
      <c r="T45" s="1635"/>
      <c r="U45" s="1592"/>
      <c r="V45" s="1850" t="s">
        <v>1016</v>
      </c>
      <c r="W45" s="1794" t="s">
        <v>2506</v>
      </c>
      <c r="X45" s="1794" t="s">
        <v>2507</v>
      </c>
      <c r="Y45" s="1794" t="s">
        <v>2508</v>
      </c>
      <c r="Z45" s="329" t="s">
        <v>2509</v>
      </c>
    </row>
    <row r="46" spans="2:26" ht="15" customHeight="1" thickBot="1">
      <c r="B46" s="1133"/>
      <c r="C46" s="1133"/>
      <c r="D46" s="1133"/>
      <c r="E46" s="1592"/>
      <c r="F46" s="1592"/>
      <c r="G46" s="1592"/>
      <c r="H46" s="1592"/>
      <c r="I46" s="5"/>
      <c r="J46" s="40"/>
      <c r="K46" s="1592"/>
      <c r="L46" s="1592"/>
      <c r="M46" s="1592"/>
      <c r="N46" s="1635"/>
      <c r="O46" s="271"/>
      <c r="P46" s="1635"/>
      <c r="Q46" s="270"/>
      <c r="R46" s="270"/>
      <c r="S46" s="270"/>
      <c r="T46" s="1635"/>
      <c r="U46" s="1592"/>
      <c r="V46" s="1133"/>
      <c r="W46" s="29"/>
      <c r="X46" s="29"/>
      <c r="Y46" s="29"/>
      <c r="Z46" s="29"/>
    </row>
    <row r="47" spans="2:26" ht="33" customHeight="1" thickBot="1">
      <c r="B47" s="1852" t="s">
        <v>2378</v>
      </c>
      <c r="C47" s="389" t="s">
        <v>813</v>
      </c>
      <c r="D47" s="389">
        <v>3</v>
      </c>
      <c r="E47" s="1743">
        <v>29.294</v>
      </c>
      <c r="F47" s="1743">
        <v>0</v>
      </c>
      <c r="G47" s="1744"/>
      <c r="H47" s="405">
        <f>SUM(E47:F47)</f>
        <v>29.294</v>
      </c>
      <c r="I47" s="37"/>
      <c r="J47" s="1135" t="s">
        <v>2510</v>
      </c>
      <c r="K47" s="1592"/>
      <c r="L47" s="1637"/>
      <c r="M47" s="1592"/>
      <c r="N47" s="1635"/>
      <c r="O47" s="271">
        <f t="shared" ref="O47" si="22">IF( SUM( Q47:S47 ) = 0, 0, $Q$5 )</f>
        <v>0</v>
      </c>
      <c r="P47" s="1635"/>
      <c r="Q47" s="273">
        <f t="shared" ref="Q47:R47" si="23" xml:space="preserve"> IF( ISNUMBER( E47 ), 0, 1 )</f>
        <v>0</v>
      </c>
      <c r="R47" s="273">
        <f t="shared" si="23"/>
        <v>0</v>
      </c>
      <c r="S47" s="1627"/>
      <c r="T47" s="1635"/>
      <c r="U47" s="1592"/>
      <c r="V47" s="1852" t="s">
        <v>2378</v>
      </c>
      <c r="W47" s="418" t="s">
        <v>2511</v>
      </c>
      <c r="X47" s="418" t="s">
        <v>2512</v>
      </c>
      <c r="Y47" s="1134"/>
      <c r="Z47" s="405" t="s">
        <v>2513</v>
      </c>
    </row>
    <row r="48" spans="2:26" ht="15" customHeight="1" thickBot="1">
      <c r="B48" s="1133"/>
      <c r="C48" s="1133"/>
      <c r="D48" s="1133"/>
      <c r="E48" s="3"/>
      <c r="F48" s="3"/>
      <c r="G48" s="3"/>
      <c r="H48" s="3"/>
      <c r="I48" s="5"/>
      <c r="J48" s="40"/>
      <c r="K48" s="1592"/>
      <c r="L48" s="1592"/>
      <c r="M48" s="1592"/>
      <c r="N48" s="1635"/>
      <c r="O48" s="271"/>
      <c r="P48" s="1635"/>
      <c r="Q48" s="270"/>
      <c r="R48" s="270"/>
      <c r="S48" s="1627"/>
      <c r="T48" s="1635"/>
      <c r="U48" s="1592"/>
      <c r="V48" s="1133"/>
      <c r="W48" s="3"/>
      <c r="X48" s="3"/>
      <c r="Y48" s="3"/>
      <c r="Z48" s="3"/>
    </row>
    <row r="49" spans="2:26" ht="56.25" customHeight="1" thickBot="1">
      <c r="B49" s="439" t="s">
        <v>800</v>
      </c>
      <c r="C49" s="419" t="s">
        <v>801</v>
      </c>
      <c r="D49" s="419" t="s">
        <v>802</v>
      </c>
      <c r="E49" s="419" t="s">
        <v>2514</v>
      </c>
      <c r="F49" s="419" t="s">
        <v>2515</v>
      </c>
      <c r="G49" s="419" t="s">
        <v>2516</v>
      </c>
      <c r="H49" s="440" t="s">
        <v>1016</v>
      </c>
      <c r="I49" s="11"/>
      <c r="J49" s="5"/>
      <c r="K49" s="1592"/>
      <c r="L49" s="1592"/>
      <c r="M49" s="1592"/>
      <c r="N49" s="1635"/>
      <c r="O49" s="271"/>
      <c r="P49" s="1635"/>
      <c r="Q49" s="1627"/>
      <c r="R49" s="1627"/>
      <c r="S49" s="1627"/>
      <c r="T49" s="1635"/>
      <c r="U49" s="1592"/>
      <c r="V49" s="439"/>
      <c r="W49" s="419" t="s">
        <v>2514</v>
      </c>
      <c r="X49" s="419" t="s">
        <v>2515</v>
      </c>
      <c r="Y49" s="419" t="s">
        <v>2516</v>
      </c>
      <c r="Z49" s="440" t="s">
        <v>1016</v>
      </c>
    </row>
    <row r="50" spans="2:26" ht="15" customHeight="1" thickBot="1">
      <c r="B50" s="11"/>
      <c r="C50" s="11"/>
      <c r="D50" s="11"/>
      <c r="E50" s="11"/>
      <c r="F50" s="11"/>
      <c r="G50" s="11"/>
      <c r="H50" s="11"/>
      <c r="I50" s="11"/>
      <c r="J50" s="5"/>
      <c r="K50" s="1592"/>
      <c r="L50" s="1592"/>
      <c r="M50" s="1592"/>
      <c r="N50" s="1635"/>
      <c r="O50" s="271"/>
      <c r="P50" s="1635"/>
      <c r="Q50" s="1627"/>
      <c r="R50" s="1627"/>
      <c r="S50" s="1627"/>
      <c r="T50" s="1635"/>
      <c r="U50" s="1592"/>
      <c r="V50" s="11"/>
      <c r="W50" s="11"/>
      <c r="X50" s="11"/>
      <c r="Y50" s="11"/>
      <c r="Z50" s="11"/>
    </row>
    <row r="51" spans="2:26" ht="30" customHeight="1" thickBot="1">
      <c r="B51" s="441" t="s">
        <v>2517</v>
      </c>
      <c r="C51" s="11"/>
      <c r="D51" s="11"/>
      <c r="E51" s="11"/>
      <c r="F51" s="11"/>
      <c r="G51" s="11"/>
      <c r="H51" s="11"/>
      <c r="I51" s="11"/>
      <c r="J51" s="5"/>
      <c r="K51" s="1592"/>
      <c r="L51" s="1592"/>
      <c r="M51" s="1592"/>
      <c r="N51" s="1635"/>
      <c r="O51" s="271"/>
      <c r="P51" s="1635"/>
      <c r="Q51" s="1627"/>
      <c r="R51" s="1627"/>
      <c r="S51" s="1627"/>
      <c r="T51" s="1635"/>
      <c r="U51" s="1592"/>
      <c r="V51" s="441" t="s">
        <v>2517</v>
      </c>
      <c r="W51" s="11"/>
      <c r="X51" s="11"/>
      <c r="Y51" s="11"/>
      <c r="Z51" s="11"/>
    </row>
    <row r="52" spans="2:26" ht="33" customHeight="1">
      <c r="B52" s="326" t="s">
        <v>2518</v>
      </c>
      <c r="C52" s="317" t="s">
        <v>813</v>
      </c>
      <c r="D52" s="317">
        <v>3</v>
      </c>
      <c r="E52" s="1710">
        <v>0</v>
      </c>
      <c r="F52" s="1710">
        <v>0</v>
      </c>
      <c r="G52" s="1710">
        <v>0</v>
      </c>
      <c r="H52" s="432">
        <f>SUM(E52:G52)</f>
        <v>0</v>
      </c>
      <c r="I52" s="8"/>
      <c r="J52" s="323" t="s">
        <v>2519</v>
      </c>
      <c r="K52" s="1592"/>
      <c r="L52" s="1592"/>
      <c r="M52" s="1592"/>
      <c r="N52" s="1635"/>
      <c r="O52" s="271">
        <f t="shared" ref="O52:O54" si="24">IF( SUM( Q52:S52 ) = 0, 0, $Q$5 )</f>
        <v>0</v>
      </c>
      <c r="P52" s="1635"/>
      <c r="Q52" s="273">
        <f xml:space="preserve"> IF( ISNUMBER( E52 ), 0, 1 )</f>
        <v>0</v>
      </c>
      <c r="R52" s="273">
        <f xml:space="preserve"> IF( ISNUMBER( F52 ), 0, 1 )</f>
        <v>0</v>
      </c>
      <c r="S52" s="273">
        <f xml:space="preserve"> IF( ISNUMBER( G52 ), 0, 1 )</f>
        <v>0</v>
      </c>
      <c r="T52" s="1635"/>
      <c r="U52" s="1592"/>
      <c r="V52" s="326" t="s">
        <v>2518</v>
      </c>
      <c r="W52" s="607" t="s">
        <v>2520</v>
      </c>
      <c r="X52" s="607" t="s">
        <v>2521</v>
      </c>
      <c r="Y52" s="318" t="s">
        <v>2522</v>
      </c>
      <c r="Z52" s="396" t="s">
        <v>2523</v>
      </c>
    </row>
    <row r="53" spans="2:26" ht="33" customHeight="1">
      <c r="B53" s="327" t="s">
        <v>2524</v>
      </c>
      <c r="C53" s="313" t="s">
        <v>813</v>
      </c>
      <c r="D53" s="313">
        <v>3</v>
      </c>
      <c r="E53" s="1795">
        <f>F14</f>
        <v>0</v>
      </c>
      <c r="F53" s="1795">
        <f>F30</f>
        <v>0</v>
      </c>
      <c r="G53" s="1795">
        <f>F45</f>
        <v>0</v>
      </c>
      <c r="H53" s="433">
        <f>SUM(E53:G53)</f>
        <v>0</v>
      </c>
      <c r="I53" s="8"/>
      <c r="J53" s="324" t="s">
        <v>2525</v>
      </c>
      <c r="K53" s="1592"/>
      <c r="L53" s="1592"/>
      <c r="M53" s="1592"/>
      <c r="N53" s="1635"/>
      <c r="O53" s="271"/>
      <c r="P53" s="1635"/>
      <c r="Q53" s="270"/>
      <c r="R53" s="270"/>
      <c r="S53" s="270"/>
      <c r="T53" s="1635"/>
      <c r="U53" s="1592"/>
      <c r="V53" s="327" t="s">
        <v>2524</v>
      </c>
      <c r="W53" s="1795" t="s">
        <v>2526</v>
      </c>
      <c r="X53" s="315" t="s">
        <v>2507</v>
      </c>
      <c r="Y53" s="315" t="s">
        <v>2527</v>
      </c>
      <c r="Z53" s="397" t="s">
        <v>2528</v>
      </c>
    </row>
    <row r="54" spans="2:26" ht="33" customHeight="1">
      <c r="B54" s="327" t="s">
        <v>2529</v>
      </c>
      <c r="C54" s="313" t="s">
        <v>813</v>
      </c>
      <c r="D54" s="313">
        <v>3</v>
      </c>
      <c r="E54" s="1711">
        <v>0</v>
      </c>
      <c r="F54" s="1711">
        <v>0</v>
      </c>
      <c r="G54" s="1711">
        <v>0</v>
      </c>
      <c r="H54" s="433">
        <f>SUM(E54:G54)</f>
        <v>0</v>
      </c>
      <c r="I54" s="8"/>
      <c r="J54" s="324" t="s">
        <v>2530</v>
      </c>
      <c r="K54" s="1592"/>
      <c r="L54" s="1592"/>
      <c r="M54" s="1592"/>
      <c r="N54" s="1635"/>
      <c r="O54" s="271">
        <f t="shared" si="24"/>
        <v>0</v>
      </c>
      <c r="P54" s="1635"/>
      <c r="Q54" s="273">
        <f xml:space="preserve"> IF( ISNUMBER( E54 ), 0, 1 )</f>
        <v>0</v>
      </c>
      <c r="R54" s="273">
        <f xml:space="preserve"> IF( ISNUMBER( F54 ), 0, 1 )</f>
        <v>0</v>
      </c>
      <c r="S54" s="273">
        <f xml:space="preserve"> IF( ISNUMBER( G54 ), 0, 1 )</f>
        <v>0</v>
      </c>
      <c r="T54" s="1635"/>
      <c r="U54" s="1592"/>
      <c r="V54" s="327" t="s">
        <v>2529</v>
      </c>
      <c r="W54" s="414" t="s">
        <v>2531</v>
      </c>
      <c r="X54" s="314" t="s">
        <v>2532</v>
      </c>
      <c r="Y54" s="314" t="s">
        <v>2533</v>
      </c>
      <c r="Z54" s="397" t="s">
        <v>2534</v>
      </c>
    </row>
    <row r="55" spans="2:26" ht="33" customHeight="1" thickBot="1">
      <c r="B55" s="1850" t="s">
        <v>2535</v>
      </c>
      <c r="C55" s="320" t="s">
        <v>813</v>
      </c>
      <c r="D55" s="320">
        <v>3</v>
      </c>
      <c r="E55" s="1794">
        <f>SUM(E52:E54)</f>
        <v>0</v>
      </c>
      <c r="F55" s="1794">
        <f>SUM(F52:F54)</f>
        <v>0</v>
      </c>
      <c r="G55" s="1794">
        <f>SUM(G52:G54)</f>
        <v>0</v>
      </c>
      <c r="H55" s="329">
        <f>SUM(E55:G55)</f>
        <v>0</v>
      </c>
      <c r="I55" s="8"/>
      <c r="J55" s="325" t="s">
        <v>2536</v>
      </c>
      <c r="K55" s="1592"/>
      <c r="L55" s="1592"/>
      <c r="M55" s="1592"/>
      <c r="N55" s="1635"/>
      <c r="O55" s="271"/>
      <c r="P55" s="1635"/>
      <c r="Q55" s="1592"/>
      <c r="R55" s="1592"/>
      <c r="S55" s="1592"/>
      <c r="T55" s="1635"/>
      <c r="U55" s="1592"/>
      <c r="V55" s="1850" t="s">
        <v>2535</v>
      </c>
      <c r="W55" s="1794" t="s">
        <v>2537</v>
      </c>
      <c r="X55" s="321" t="s">
        <v>2538</v>
      </c>
      <c r="Y55" s="321" t="s">
        <v>2539</v>
      </c>
      <c r="Z55" s="322" t="s">
        <v>2540</v>
      </c>
    </row>
  </sheetData>
  <mergeCells count="3">
    <mergeCell ref="B3:L3"/>
    <mergeCell ref="V3:Z3"/>
    <mergeCell ref="Q4:S4"/>
  </mergeCells>
  <conditionalFormatting sqref="O8:O56">
    <cfRule type="cellIs" dxfId="96" priority="1" operator="equal">
      <formula>0</formula>
    </cfRule>
  </conditionalFormatting>
  <dataValidations count="1">
    <dataValidation type="custom" allowBlank="1" showErrorMessage="1" errorTitle="Input Error" error="Please input a numeric value." sqref="E16:F16" xr:uid="{00000000-0002-0000-1000-000000000000}">
      <formula1>ISNUMBER(E16)</formula1>
    </dataValidation>
  </dataValidations>
  <pageMargins left="0.7" right="0.7" top="0.75" bottom="0.75" header="0.3" footer="0.3"/>
  <pageSetup paperSize="8" scale="67" orientation="portrait" r:id="rId1"/>
  <headerFooter>
    <oddHeader>&amp;L&amp;F&amp;CSheet: &amp;A&amp;ROFFICIAL</oddHeader>
    <oddFooter>&amp;LPrinted on: &amp;D at &amp;T&amp;CPage &amp;P of &amp;N&amp;ROfwat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B1:U35"/>
  <sheetViews>
    <sheetView showFormulas="1" showGridLines="0" topLeftCell="A4" zoomScale="80" zoomScaleNormal="80" zoomScaleSheetLayoutView="100" workbookViewId="0">
      <selection activeCell="E28" sqref="E28"/>
    </sheetView>
  </sheetViews>
  <sheetFormatPr defaultColWidth="8.625" defaultRowHeight="15"/>
  <cols>
    <col min="1" max="1" width="1.625" style="264" customWidth="1"/>
    <col min="2" max="2" width="40" style="264" customWidth="1"/>
    <col min="3" max="5" width="12.625" style="264" customWidth="1"/>
    <col min="6" max="6" width="1.625" style="264" customWidth="1"/>
    <col min="7" max="7" width="12.625" style="264" customWidth="1"/>
    <col min="8" max="8" width="1.625" style="264" customWidth="1"/>
    <col min="9" max="9" width="33.875" style="264" customWidth="1"/>
    <col min="10" max="11" width="1.625" style="264" customWidth="1"/>
    <col min="12" max="12" width="25.125" style="264" customWidth="1"/>
    <col min="13" max="13" width="1.625" style="268" customWidth="1"/>
    <col min="14" max="15" width="12.5" style="268" hidden="1" customWidth="1"/>
    <col min="16" max="16" width="1.625" style="268" hidden="1" customWidth="1"/>
    <col min="17" max="17" width="1.625" style="264" customWidth="1"/>
    <col min="18" max="18" width="40.125" style="264" customWidth="1"/>
    <col min="19" max="21" width="12.5" style="264" customWidth="1"/>
    <col min="22" max="22" width="1.625" style="264" customWidth="1"/>
    <col min="23" max="16384" width="8.625" style="264"/>
  </cols>
  <sheetData>
    <row r="1" spans="2:21" s="109" customFormat="1" ht="30" customHeight="1">
      <c r="B1" s="1958" t="s">
        <v>675</v>
      </c>
      <c r="C1" s="1958"/>
      <c r="D1" s="1958"/>
      <c r="E1" s="1958"/>
      <c r="K1" s="299"/>
      <c r="L1" s="271"/>
      <c r="M1" s="1626"/>
      <c r="N1" s="1627"/>
      <c r="O1" s="1627"/>
      <c r="P1" s="1626"/>
      <c r="Q1" s="292"/>
      <c r="R1" s="1958" t="s">
        <v>675</v>
      </c>
      <c r="S1" s="1958"/>
      <c r="T1" s="1958"/>
      <c r="U1" s="1958"/>
    </row>
    <row r="2" spans="2:21" s="109" customFormat="1" ht="30" customHeight="1">
      <c r="B2" s="1958" t="str">
        <f>Validation!B4</f>
        <v>Anglian Water</v>
      </c>
      <c r="C2" s="1958"/>
      <c r="D2" s="14"/>
      <c r="E2" s="14"/>
      <c r="K2" s="299"/>
      <c r="L2" s="271"/>
      <c r="M2" s="1626"/>
      <c r="N2" s="1627"/>
      <c r="O2" s="1627"/>
      <c r="P2" s="1626"/>
      <c r="Q2" s="292"/>
      <c r="R2" s="1958" t="str">
        <f>Validation!B4</f>
        <v>Anglian Water</v>
      </c>
      <c r="S2" s="1958"/>
      <c r="T2" s="14"/>
      <c r="U2" s="14"/>
    </row>
    <row r="3" spans="2:21" ht="45" customHeight="1">
      <c r="B3" s="1989" t="s">
        <v>676</v>
      </c>
      <c r="C3" s="1990"/>
      <c r="D3" s="1990"/>
      <c r="E3" s="1990"/>
      <c r="F3" s="1990"/>
      <c r="G3" s="1990"/>
      <c r="H3" s="1990"/>
      <c r="I3" s="1990"/>
      <c r="J3" s="1592"/>
      <c r="K3" s="235"/>
      <c r="L3" s="1139" t="s">
        <v>798</v>
      </c>
      <c r="M3" s="1626"/>
      <c r="N3" s="1627"/>
      <c r="O3" s="1627"/>
      <c r="P3" s="1626"/>
      <c r="Q3" s="101"/>
      <c r="R3" s="2043" t="s">
        <v>2541</v>
      </c>
      <c r="S3" s="2044"/>
      <c r="T3" s="2044"/>
      <c r="U3" s="2044"/>
    </row>
    <row r="4" spans="2:21" ht="9.75" customHeight="1" thickBot="1">
      <c r="B4" s="149"/>
      <c r="C4" s="149"/>
      <c r="D4" s="149"/>
      <c r="E4" s="149"/>
      <c r="F4" s="1592"/>
      <c r="G4" s="28"/>
      <c r="H4" s="1592"/>
      <c r="I4" s="1592"/>
      <c r="J4" s="1592"/>
      <c r="K4" s="1631"/>
      <c r="L4" s="271"/>
      <c r="M4" s="1626"/>
      <c r="N4" s="1957" t="s">
        <v>799</v>
      </c>
      <c r="O4" s="1957"/>
      <c r="P4" s="1626"/>
      <c r="Q4" s="1592"/>
      <c r="R4" s="149"/>
      <c r="S4" s="149"/>
      <c r="T4" s="149"/>
      <c r="U4" s="149"/>
    </row>
    <row r="5" spans="2:21" ht="52.5" customHeight="1">
      <c r="B5" s="1842" t="s">
        <v>800</v>
      </c>
      <c r="C5" s="1843" t="s">
        <v>812</v>
      </c>
      <c r="D5" s="1843" t="s">
        <v>2542</v>
      </c>
      <c r="E5" s="1837" t="s">
        <v>2543</v>
      </c>
      <c r="F5" s="1592"/>
      <c r="G5" s="2045" t="s">
        <v>806</v>
      </c>
      <c r="H5" s="1592"/>
      <c r="I5" s="2045" t="s">
        <v>807</v>
      </c>
      <c r="J5" s="1592"/>
      <c r="K5" s="1631"/>
      <c r="L5" s="271"/>
      <c r="M5" s="1626"/>
      <c r="N5" s="267" t="s">
        <v>808</v>
      </c>
      <c r="O5" s="270"/>
      <c r="P5" s="1626"/>
      <c r="Q5" s="1592"/>
      <c r="R5" s="1842" t="s">
        <v>800</v>
      </c>
      <c r="S5" s="1843" t="s">
        <v>812</v>
      </c>
      <c r="T5" s="1843" t="s">
        <v>2542</v>
      </c>
      <c r="U5" s="1837" t="s">
        <v>2543</v>
      </c>
    </row>
    <row r="6" spans="2:21" ht="15" customHeight="1">
      <c r="B6" s="1859" t="s">
        <v>801</v>
      </c>
      <c r="C6" s="1857" t="s">
        <v>813</v>
      </c>
      <c r="D6" s="1857" t="s">
        <v>2544</v>
      </c>
      <c r="E6" s="1858" t="s">
        <v>2545</v>
      </c>
      <c r="F6" s="1592"/>
      <c r="G6" s="2046"/>
      <c r="H6" s="1592"/>
      <c r="I6" s="2046"/>
      <c r="J6" s="1592"/>
      <c r="K6" s="1631"/>
      <c r="L6" s="271"/>
      <c r="M6" s="1626"/>
      <c r="N6" s="267"/>
      <c r="O6" s="270"/>
      <c r="P6" s="1626"/>
      <c r="Q6" s="1592"/>
      <c r="R6" s="1859" t="s">
        <v>801</v>
      </c>
      <c r="S6" s="1857" t="s">
        <v>813</v>
      </c>
      <c r="T6" s="1857" t="s">
        <v>2544</v>
      </c>
      <c r="U6" s="1858" t="s">
        <v>2545</v>
      </c>
    </row>
    <row r="7" spans="2:21" ht="15" customHeight="1" thickBot="1">
      <c r="B7" s="1140" t="s">
        <v>802</v>
      </c>
      <c r="C7" s="1865">
        <v>3</v>
      </c>
      <c r="D7" s="1865">
        <v>3</v>
      </c>
      <c r="E7" s="1863">
        <v>3</v>
      </c>
      <c r="F7" s="1592"/>
      <c r="G7" s="2047"/>
      <c r="H7" s="1592"/>
      <c r="I7" s="2047"/>
      <c r="J7" s="1592"/>
      <c r="K7" s="1631"/>
      <c r="L7" s="271"/>
      <c r="M7" s="1626"/>
      <c r="N7" s="1592"/>
      <c r="O7" s="1592"/>
      <c r="P7" s="1626"/>
      <c r="Q7" s="1592"/>
      <c r="R7" s="1844" t="s">
        <v>802</v>
      </c>
      <c r="S7" s="1845" t="s">
        <v>813</v>
      </c>
      <c r="T7" s="1845" t="s">
        <v>2544</v>
      </c>
      <c r="U7" s="1838" t="s">
        <v>2545</v>
      </c>
    </row>
    <row r="8" spans="2:21" ht="9" customHeight="1" thickBot="1">
      <c r="B8" s="164"/>
      <c r="C8" s="4"/>
      <c r="D8" s="3"/>
      <c r="E8" s="4"/>
      <c r="F8" s="1592"/>
      <c r="G8" s="13"/>
      <c r="H8" s="1592"/>
      <c r="I8" s="1592"/>
      <c r="J8" s="1592"/>
      <c r="K8" s="1631"/>
      <c r="L8" s="271"/>
      <c r="M8" s="1626"/>
      <c r="N8" s="1592"/>
      <c r="O8" s="1592"/>
      <c r="P8" s="1626"/>
      <c r="Q8" s="1592"/>
      <c r="R8" s="164"/>
      <c r="S8" s="4"/>
      <c r="T8" s="3"/>
      <c r="U8" s="4"/>
    </row>
    <row r="9" spans="2:21" ht="16.5" customHeight="1" thickBot="1">
      <c r="B9" s="328" t="s">
        <v>2546</v>
      </c>
      <c r="C9" s="5"/>
      <c r="D9" s="1141"/>
      <c r="E9" s="1141"/>
      <c r="F9" s="1592"/>
      <c r="G9" s="13"/>
      <c r="H9" s="1592"/>
      <c r="I9" s="1592"/>
      <c r="J9" s="1592"/>
      <c r="K9" s="1631"/>
      <c r="L9" s="271"/>
      <c r="M9" s="1626"/>
      <c r="N9" s="270"/>
      <c r="O9" s="270"/>
      <c r="P9" s="1626"/>
      <c r="Q9" s="1592"/>
      <c r="R9" s="316" t="s">
        <v>2546</v>
      </c>
      <c r="S9" s="5"/>
      <c r="T9" s="1141"/>
      <c r="U9" s="1141"/>
    </row>
    <row r="10" spans="2:21" ht="32.25" customHeight="1">
      <c r="B10" s="326" t="s">
        <v>2547</v>
      </c>
      <c r="C10" s="820">
        <f>'2I'!E30</f>
        <v>934.65299999999991</v>
      </c>
      <c r="D10" s="793"/>
      <c r="E10" s="590"/>
      <c r="F10" s="1592"/>
      <c r="G10" s="323" t="s">
        <v>2548</v>
      </c>
      <c r="H10" s="1592"/>
      <c r="I10" s="1632"/>
      <c r="J10" s="1592"/>
      <c r="K10" s="1636"/>
      <c r="L10" s="271"/>
      <c r="M10" s="1626"/>
      <c r="N10" s="270"/>
      <c r="O10" s="270"/>
      <c r="P10" s="1626"/>
      <c r="Q10" s="1592"/>
      <c r="R10" s="326" t="s">
        <v>2547</v>
      </c>
      <c r="S10" s="332" t="s">
        <v>2549</v>
      </c>
      <c r="T10" s="8"/>
      <c r="U10" s="8"/>
    </row>
    <row r="11" spans="2:21" ht="32.25" customHeight="1">
      <c r="B11" s="327" t="s">
        <v>2550</v>
      </c>
      <c r="C11" s="847">
        <f>'2I'!E36</f>
        <v>98.451000000000008</v>
      </c>
      <c r="D11" s="1142"/>
      <c r="E11" s="592"/>
      <c r="F11" s="1592"/>
      <c r="G11" s="324" t="s">
        <v>2551</v>
      </c>
      <c r="H11" s="1592"/>
      <c r="I11" s="1633"/>
      <c r="J11" s="1592"/>
      <c r="K11" s="1636"/>
      <c r="L11" s="271"/>
      <c r="M11" s="1626"/>
      <c r="N11" s="270"/>
      <c r="O11" s="270"/>
      <c r="P11" s="1626"/>
      <c r="Q11" s="1592"/>
      <c r="R11" s="327" t="s">
        <v>2550</v>
      </c>
      <c r="S11" s="333" t="s">
        <v>2552</v>
      </c>
      <c r="T11" s="1143"/>
      <c r="U11" s="8"/>
    </row>
    <row r="12" spans="2:21" ht="32.25" customHeight="1" thickBot="1">
      <c r="B12" s="1850" t="s">
        <v>2553</v>
      </c>
      <c r="C12" s="1794">
        <f>C10 + C11</f>
        <v>1033.1039999999998</v>
      </c>
      <c r="D12" s="509"/>
      <c r="E12" s="591"/>
      <c r="F12" s="1592"/>
      <c r="G12" s="325" t="s">
        <v>2554</v>
      </c>
      <c r="H12" s="1592"/>
      <c r="I12" s="1634"/>
      <c r="J12" s="1592"/>
      <c r="K12" s="1636"/>
      <c r="L12" s="271"/>
      <c r="M12" s="1626"/>
      <c r="N12" s="270"/>
      <c r="O12" s="270"/>
      <c r="P12" s="1626"/>
      <c r="Q12" s="1592"/>
      <c r="R12" s="1850" t="s">
        <v>2553</v>
      </c>
      <c r="S12" s="435" t="s">
        <v>2555</v>
      </c>
      <c r="T12" s="8"/>
      <c r="U12" s="8"/>
    </row>
    <row r="13" spans="2:21" ht="16.5" customHeight="1" thickBot="1">
      <c r="B13" s="164"/>
      <c r="C13" s="4"/>
      <c r="D13" s="4"/>
      <c r="E13" s="4"/>
      <c r="F13" s="1592"/>
      <c r="G13" s="13"/>
      <c r="H13" s="1592"/>
      <c r="I13" s="1592"/>
      <c r="J13" s="1592"/>
      <c r="K13" s="1636"/>
      <c r="L13" s="271"/>
      <c r="M13" s="1626"/>
      <c r="N13" s="270"/>
      <c r="O13" s="270"/>
      <c r="P13" s="1626"/>
      <c r="Q13" s="1592"/>
      <c r="R13" s="164"/>
      <c r="S13" s="4"/>
      <c r="T13" s="4"/>
      <c r="U13" s="4"/>
    </row>
    <row r="14" spans="2:21" ht="16.5" customHeight="1" thickBot="1">
      <c r="B14" s="316" t="s">
        <v>2550</v>
      </c>
      <c r="C14" s="5"/>
      <c r="D14" s="5"/>
      <c r="E14" s="1141"/>
      <c r="F14" s="1592"/>
      <c r="G14" s="13"/>
      <c r="H14" s="1592"/>
      <c r="I14" s="1592"/>
      <c r="J14" s="1592"/>
      <c r="K14" s="1636"/>
      <c r="L14" s="271"/>
      <c r="M14" s="1626"/>
      <c r="N14" s="270"/>
      <c r="O14" s="270"/>
      <c r="P14" s="1626"/>
      <c r="Q14" s="1592"/>
      <c r="R14" s="316" t="s">
        <v>2550</v>
      </c>
      <c r="S14" s="5"/>
      <c r="T14" s="5"/>
      <c r="U14" s="1141"/>
    </row>
    <row r="15" spans="2:21" ht="32.25" customHeight="1">
      <c r="B15" s="326" t="s">
        <v>2556</v>
      </c>
      <c r="C15" s="1708">
        <v>98.450999999999993</v>
      </c>
      <c r="D15" s="793"/>
      <c r="E15" s="590"/>
      <c r="F15" s="1592"/>
      <c r="G15" s="323" t="s">
        <v>2557</v>
      </c>
      <c r="H15" s="1592"/>
      <c r="I15" s="1632"/>
      <c r="J15" s="1592"/>
      <c r="K15" s="1636"/>
      <c r="L15" s="271">
        <f t="shared" ref="L15:L16" si="0">IF( SUM( N15:O15 ) = 0, 0, $N$5 )</f>
        <v>0</v>
      </c>
      <c r="M15" s="1626"/>
      <c r="N15" s="273">
        <f t="shared" ref="N15:N16" si="1" xml:space="preserve"> IF( ISNUMBER(C15 ), 0, 1 )</f>
        <v>0</v>
      </c>
      <c r="O15" s="270"/>
      <c r="P15" s="1626"/>
      <c r="Q15" s="1592"/>
      <c r="R15" s="326" t="s">
        <v>2556</v>
      </c>
      <c r="S15" s="332" t="s">
        <v>2558</v>
      </c>
      <c r="T15" s="8"/>
      <c r="U15" s="8"/>
    </row>
    <row r="16" spans="2:21" ht="32.25" customHeight="1">
      <c r="B16" s="327" t="s">
        <v>2559</v>
      </c>
      <c r="C16" s="1700">
        <v>0</v>
      </c>
      <c r="D16" s="1142"/>
      <c r="E16" s="592"/>
      <c r="F16" s="1592"/>
      <c r="G16" s="324" t="s">
        <v>2560</v>
      </c>
      <c r="H16" s="1592"/>
      <c r="I16" s="1633"/>
      <c r="J16" s="1592"/>
      <c r="K16" s="1636"/>
      <c r="L16" s="271">
        <f t="shared" si="0"/>
        <v>0</v>
      </c>
      <c r="M16" s="1626"/>
      <c r="N16" s="273">
        <f t="shared" si="1"/>
        <v>0</v>
      </c>
      <c r="O16" s="270"/>
      <c r="P16" s="1626"/>
      <c r="Q16" s="1592"/>
      <c r="R16" s="327" t="s">
        <v>2559</v>
      </c>
      <c r="S16" s="333" t="s">
        <v>2561</v>
      </c>
      <c r="T16" s="8"/>
      <c r="U16" s="8"/>
    </row>
    <row r="17" spans="2:21" ht="32.25" customHeight="1" thickBot="1">
      <c r="B17" s="1850" t="s">
        <v>2562</v>
      </c>
      <c r="C17" s="329">
        <f>C15+C16</f>
        <v>98.450999999999993</v>
      </c>
      <c r="D17" s="509"/>
      <c r="E17" s="591"/>
      <c r="F17" s="1592"/>
      <c r="G17" s="325" t="s">
        <v>2563</v>
      </c>
      <c r="H17" s="1592"/>
      <c r="I17" s="1634"/>
      <c r="J17" s="1592"/>
      <c r="K17" s="1636"/>
      <c r="L17" s="271"/>
      <c r="M17" s="1626"/>
      <c r="N17" s="270"/>
      <c r="O17" s="270"/>
      <c r="P17" s="1626"/>
      <c r="Q17" s="1592"/>
      <c r="R17" s="1850" t="s">
        <v>2562</v>
      </c>
      <c r="S17" s="435" t="s">
        <v>2564</v>
      </c>
      <c r="T17" s="8"/>
      <c r="U17" s="8"/>
    </row>
    <row r="18" spans="2:21" ht="16.5" customHeight="1" thickBot="1">
      <c r="B18" s="19"/>
      <c r="C18" s="8"/>
      <c r="D18" s="8"/>
      <c r="E18" s="8"/>
      <c r="F18" s="1592"/>
      <c r="G18" s="7"/>
      <c r="H18" s="1592"/>
      <c r="I18" s="1592"/>
      <c r="J18" s="1592"/>
      <c r="K18" s="1636"/>
      <c r="L18" s="271"/>
      <c r="M18" s="1626"/>
      <c r="N18" s="270"/>
      <c r="O18" s="270"/>
      <c r="P18" s="1626"/>
      <c r="Q18" s="1592"/>
      <c r="R18" s="19"/>
      <c r="S18" s="8"/>
      <c r="T18" s="8"/>
      <c r="U18" s="8"/>
    </row>
    <row r="19" spans="2:21" ht="16.5" customHeight="1" thickBot="1">
      <c r="B19" s="316" t="s">
        <v>2565</v>
      </c>
      <c r="C19" s="8"/>
      <c r="D19" s="8"/>
      <c r="E19" s="8"/>
      <c r="F19" s="1592"/>
      <c r="G19" s="7"/>
      <c r="H19" s="1592"/>
      <c r="I19" s="1592"/>
      <c r="J19" s="1592"/>
      <c r="K19" s="1636"/>
      <c r="L19" s="271"/>
      <c r="M19" s="1626"/>
      <c r="N19" s="270"/>
      <c r="O19" s="270"/>
      <c r="P19" s="1626"/>
      <c r="Q19" s="1592"/>
      <c r="R19" s="316" t="s">
        <v>2565</v>
      </c>
      <c r="S19" s="8"/>
      <c r="T19" s="8"/>
      <c r="U19" s="8"/>
    </row>
    <row r="20" spans="2:21" ht="32.25" customHeight="1">
      <c r="B20" s="326" t="s">
        <v>2566</v>
      </c>
      <c r="C20" s="1023"/>
      <c r="D20" s="1708">
        <v>2885.654</v>
      </c>
      <c r="E20" s="590"/>
      <c r="F20" s="1592"/>
      <c r="G20" s="323" t="s">
        <v>2567</v>
      </c>
      <c r="H20" s="1592"/>
      <c r="I20" s="1632"/>
      <c r="J20" s="1592"/>
      <c r="K20" s="1636"/>
      <c r="L20" s="271">
        <f t="shared" ref="L20:L21" si="2">IF( SUM( N20:O20 ) = 0, 0, $N$5 )</f>
        <v>0</v>
      </c>
      <c r="M20" s="1626"/>
      <c r="N20" s="270"/>
      <c r="O20" s="273">
        <f t="shared" ref="O20:O21" si="3" xml:space="preserve"> IF( ISNUMBER(D20 ), 0, 1 )</f>
        <v>0</v>
      </c>
      <c r="P20" s="1626"/>
      <c r="Q20" s="1592"/>
      <c r="R20" s="326" t="s">
        <v>2566</v>
      </c>
      <c r="S20" s="1023"/>
      <c r="T20" s="332" t="s">
        <v>2568</v>
      </c>
      <c r="U20" s="1143"/>
    </row>
    <row r="21" spans="2:21" ht="32.25" customHeight="1" thickBot="1">
      <c r="B21" s="1850" t="s">
        <v>2569</v>
      </c>
      <c r="C21" s="1144"/>
      <c r="D21" s="1709">
        <v>2859.6320000000001</v>
      </c>
      <c r="E21" s="591"/>
      <c r="F21" s="1592"/>
      <c r="G21" s="325" t="s">
        <v>2570</v>
      </c>
      <c r="H21" s="1592"/>
      <c r="I21" s="1634"/>
      <c r="J21" s="1592"/>
      <c r="K21" s="1636"/>
      <c r="L21" s="271">
        <f t="shared" si="2"/>
        <v>0</v>
      </c>
      <c r="M21" s="1626"/>
      <c r="N21" s="270"/>
      <c r="O21" s="273">
        <f t="shared" si="3"/>
        <v>0</v>
      </c>
      <c r="P21" s="1626"/>
      <c r="Q21" s="1592"/>
      <c r="R21" s="1850" t="s">
        <v>2569</v>
      </c>
      <c r="S21" s="1144"/>
      <c r="T21" s="435" t="s">
        <v>2571</v>
      </c>
      <c r="U21" s="1592"/>
    </row>
    <row r="22" spans="2:21" ht="16.5" customHeight="1" thickBot="1">
      <c r="B22" s="1592"/>
      <c r="C22" s="1592"/>
      <c r="D22" s="1592"/>
      <c r="E22" s="1592"/>
      <c r="F22" s="1592"/>
      <c r="G22" s="1592"/>
      <c r="H22" s="1592"/>
      <c r="I22" s="1592"/>
      <c r="J22" s="1592"/>
      <c r="K22" s="1636"/>
      <c r="L22" s="271"/>
      <c r="M22" s="1626"/>
      <c r="N22" s="270"/>
      <c r="O22" s="270"/>
      <c r="P22" s="1626"/>
      <c r="Q22" s="1592"/>
      <c r="R22" s="1592"/>
      <c r="S22" s="1592"/>
      <c r="T22" s="1592"/>
      <c r="U22" s="1592"/>
    </row>
    <row r="23" spans="2:21" ht="16.5" customHeight="1" thickBot="1">
      <c r="B23" s="316" t="s">
        <v>2572</v>
      </c>
      <c r="C23" s="5"/>
      <c r="D23" s="5"/>
      <c r="E23" s="1141"/>
      <c r="F23" s="1592"/>
      <c r="G23" s="13"/>
      <c r="H23" s="1592"/>
      <c r="I23" s="1592"/>
      <c r="J23" s="1592"/>
      <c r="K23" s="1636"/>
      <c r="L23" s="271"/>
      <c r="M23" s="1626"/>
      <c r="N23" s="270"/>
      <c r="O23" s="270"/>
      <c r="P23" s="1626"/>
      <c r="Q23" s="1592"/>
      <c r="R23" s="316" t="s">
        <v>2572</v>
      </c>
      <c r="S23" s="5"/>
      <c r="T23" s="5"/>
      <c r="U23" s="1141"/>
    </row>
    <row r="24" spans="2:21" ht="32.25" customHeight="1">
      <c r="B24" s="326" t="s">
        <v>2573</v>
      </c>
      <c r="C24" s="1708">
        <v>102.128</v>
      </c>
      <c r="D24" s="793"/>
      <c r="E24" s="590"/>
      <c r="F24" s="1592"/>
      <c r="G24" s="323" t="s">
        <v>2574</v>
      </c>
      <c r="H24" s="1592"/>
      <c r="I24" s="1632"/>
      <c r="J24" s="1592"/>
      <c r="K24" s="1636"/>
      <c r="L24" s="271">
        <f t="shared" ref="L24" si="4">IF( SUM( N24:O24 ) = 0, 0, $N$5 )</f>
        <v>0</v>
      </c>
      <c r="M24" s="1626"/>
      <c r="N24" s="273">
        <f t="shared" ref="N24" si="5" xml:space="preserve"> IF( ISNUMBER(C24 ), 0, 1 )</f>
        <v>0</v>
      </c>
      <c r="O24" s="270"/>
      <c r="P24" s="1626"/>
      <c r="Q24" s="1592"/>
      <c r="R24" s="326" t="s">
        <v>2573</v>
      </c>
      <c r="S24" s="332" t="s">
        <v>2575</v>
      </c>
      <c r="T24" s="5"/>
      <c r="U24" s="8"/>
    </row>
    <row r="25" spans="2:21" ht="32.25" customHeight="1" thickBot="1">
      <c r="B25" s="1850" t="s">
        <v>2576</v>
      </c>
      <c r="C25" s="329">
        <f>C24-C17</f>
        <v>3.6770000000000067</v>
      </c>
      <c r="D25" s="509"/>
      <c r="E25" s="591"/>
      <c r="F25" s="1592"/>
      <c r="G25" s="325" t="s">
        <v>2577</v>
      </c>
      <c r="H25" s="1592"/>
      <c r="I25" s="1634"/>
      <c r="J25" s="1592"/>
      <c r="K25" s="1636"/>
      <c r="L25" s="271"/>
      <c r="M25" s="1626"/>
      <c r="N25" s="270"/>
      <c r="O25" s="270"/>
      <c r="P25" s="1626"/>
      <c r="Q25" s="1592"/>
      <c r="R25" s="1850" t="s">
        <v>2576</v>
      </c>
      <c r="S25" s="435" t="s">
        <v>2578</v>
      </c>
      <c r="T25" s="5"/>
      <c r="U25" s="8"/>
    </row>
    <row r="26" spans="2:21" ht="16.5" customHeight="1" thickBot="1">
      <c r="B26" s="19"/>
      <c r="C26" s="8"/>
      <c r="D26" s="8"/>
      <c r="E26" s="8"/>
      <c r="F26" s="1592"/>
      <c r="G26" s="7"/>
      <c r="H26" s="1592"/>
      <c r="I26" s="1592"/>
      <c r="J26" s="1592"/>
      <c r="K26" s="1636"/>
      <c r="L26" s="271"/>
      <c r="M26" s="1626"/>
      <c r="N26" s="270"/>
      <c r="O26" s="270"/>
      <c r="P26" s="1626"/>
      <c r="Q26" s="1592"/>
      <c r="R26" s="19"/>
      <c r="S26" s="8"/>
      <c r="T26" s="8"/>
      <c r="U26" s="8"/>
    </row>
    <row r="27" spans="2:21" ht="16.5" customHeight="1" thickBot="1">
      <c r="B27" s="316" t="s">
        <v>2579</v>
      </c>
      <c r="C27" s="5"/>
      <c r="D27" s="5"/>
      <c r="E27" s="1141"/>
      <c r="F27" s="1592"/>
      <c r="G27" s="13"/>
      <c r="H27" s="1592"/>
      <c r="I27" s="1592"/>
      <c r="J27" s="1592"/>
      <c r="K27" s="1636"/>
      <c r="L27" s="271"/>
      <c r="M27" s="1626"/>
      <c r="N27" s="270"/>
      <c r="O27" s="270"/>
      <c r="P27" s="1626"/>
      <c r="Q27" s="1592"/>
      <c r="R27" s="316" t="s">
        <v>2579</v>
      </c>
      <c r="S27" s="5"/>
      <c r="T27" s="5"/>
      <c r="U27" s="1141"/>
    </row>
    <row r="28" spans="2:21" ht="32.25" customHeight="1" thickBot="1">
      <c r="B28" s="1866" t="s">
        <v>2580</v>
      </c>
      <c r="C28" s="1030"/>
      <c r="D28" s="1030"/>
      <c r="E28" s="405">
        <f>IF(OR(C17=0, D20=0), 0, C17/(D20/1000))</f>
        <v>34.117395917875115</v>
      </c>
      <c r="F28" s="1592"/>
      <c r="G28" s="488" t="s">
        <v>2581</v>
      </c>
      <c r="H28" s="1592"/>
      <c r="I28" s="1637"/>
      <c r="J28" s="1592"/>
      <c r="K28" s="1636"/>
      <c r="L28" s="271"/>
      <c r="M28" s="1626"/>
      <c r="N28" s="270"/>
      <c r="O28" s="270"/>
      <c r="P28" s="1626"/>
      <c r="Q28" s="1592"/>
      <c r="R28" s="1866" t="s">
        <v>2580</v>
      </c>
      <c r="S28" s="1030"/>
      <c r="T28" s="1030"/>
      <c r="U28" s="760" t="s">
        <v>2582</v>
      </c>
    </row>
    <row r="29" spans="2:21">
      <c r="B29" s="19"/>
      <c r="C29" s="8"/>
      <c r="D29" s="8"/>
      <c r="E29" s="8"/>
      <c r="F29" s="1592"/>
      <c r="G29" s="7"/>
      <c r="H29" s="1592"/>
      <c r="I29" s="1592"/>
      <c r="J29" s="1592"/>
      <c r="K29" s="1592"/>
      <c r="L29" s="1592"/>
      <c r="M29" s="1627"/>
      <c r="N29" s="270"/>
      <c r="O29" s="270"/>
      <c r="P29" s="1627"/>
      <c r="Q29" s="1592"/>
      <c r="R29" s="1592"/>
      <c r="S29" s="1592"/>
      <c r="T29" s="1592"/>
      <c r="U29" s="1592"/>
    </row>
    <row r="33" spans="12:12">
      <c r="L33" s="271">
        <f xml:space="preserve"> IF( N33 = 0, 0,#REF! )</f>
        <v>0</v>
      </c>
    </row>
    <row r="34" spans="12:12">
      <c r="L34" s="271">
        <f xml:space="preserve"> IF( N34 = 0, 0,#REF! )</f>
        <v>0</v>
      </c>
    </row>
    <row r="35" spans="12:12">
      <c r="L35" s="271">
        <f xml:space="preserve"> IF( N35 = 0, 0,#REF! )</f>
        <v>0</v>
      </c>
    </row>
  </sheetData>
  <mergeCells count="11">
    <mergeCell ref="T1:U1"/>
    <mergeCell ref="B3:I3"/>
    <mergeCell ref="R3:U3"/>
    <mergeCell ref="N4:O4"/>
    <mergeCell ref="G5:G7"/>
    <mergeCell ref="I5:I7"/>
    <mergeCell ref="B1:C1"/>
    <mergeCell ref="D1:E1"/>
    <mergeCell ref="R1:S1"/>
    <mergeCell ref="B2:C2"/>
    <mergeCell ref="R2:S2"/>
  </mergeCells>
  <conditionalFormatting sqref="L1:L2">
    <cfRule type="cellIs" dxfId="95" priority="1" operator="equal">
      <formula>0</formula>
    </cfRule>
  </conditionalFormatting>
  <conditionalFormatting sqref="L4:L28">
    <cfRule type="cellIs" dxfId="94" priority="3" operator="equal">
      <formula>0</formula>
    </cfRule>
  </conditionalFormatting>
  <conditionalFormatting sqref="L33:L35">
    <cfRule type="cellIs" dxfId="93" priority="9" operator="equal">
      <formula>0</formula>
    </cfRule>
  </conditionalFormatting>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AR70"/>
  <sheetViews>
    <sheetView showFormulas="1" showGridLines="0" topLeftCell="C1" zoomScale="80" zoomScaleNormal="80" zoomScaleSheetLayoutView="100" workbookViewId="0">
      <selection activeCell="C29" sqref="C29"/>
    </sheetView>
  </sheetViews>
  <sheetFormatPr defaultColWidth="8.625" defaultRowHeight="15"/>
  <cols>
    <col min="1" max="1" width="1.625" style="264" customWidth="1"/>
    <col min="2" max="2" width="36.125" style="264" customWidth="1"/>
    <col min="3" max="12" width="12.5" style="264" customWidth="1"/>
    <col min="13" max="13" width="1.625" style="264" customWidth="1"/>
    <col min="14" max="14" width="12.5" style="264" customWidth="1"/>
    <col min="15" max="15" width="1.625" style="264" customWidth="1"/>
    <col min="16" max="16" width="33.625" style="264" customWidth="1"/>
    <col min="17" max="18" width="1.625" style="264" customWidth="1"/>
    <col min="19" max="19" width="25" style="264" customWidth="1"/>
    <col min="20" max="20" width="1.625" style="268" customWidth="1"/>
    <col min="21" max="30" width="5.875" style="268" hidden="1" customWidth="1"/>
    <col min="31" max="31" width="1.625" style="268" hidden="1" customWidth="1"/>
    <col min="32" max="32" width="1.625" style="264" customWidth="1"/>
    <col min="33" max="33" width="36.125" style="264" customWidth="1"/>
    <col min="34" max="43" width="12.5" style="264" customWidth="1"/>
    <col min="44" max="44" width="1.625" style="264" customWidth="1"/>
    <col min="45" max="16384" width="8.625" style="264"/>
  </cols>
  <sheetData>
    <row r="1" spans="1:44" s="109" customFormat="1" ht="30" customHeight="1">
      <c r="A1" s="109" t="s">
        <v>2125</v>
      </c>
      <c r="B1" s="1958" t="s">
        <v>2583</v>
      </c>
      <c r="C1" s="1958"/>
      <c r="D1" s="1958"/>
      <c r="E1" s="1958"/>
      <c r="F1" s="1958"/>
      <c r="G1" s="1958"/>
      <c r="H1" s="1958"/>
      <c r="I1" s="1958"/>
      <c r="J1" s="1958"/>
      <c r="K1" s="1958"/>
      <c r="L1" s="1958"/>
      <c r="M1" s="1958"/>
      <c r="R1" s="299"/>
      <c r="S1" s="271"/>
      <c r="T1" s="1635"/>
      <c r="U1" s="1627"/>
      <c r="V1" s="1627"/>
      <c r="W1" s="1627"/>
      <c r="X1" s="1627"/>
      <c r="Y1" s="1627"/>
      <c r="Z1" s="1627"/>
      <c r="AA1" s="1627"/>
      <c r="AB1" s="1627"/>
      <c r="AC1" s="1627"/>
      <c r="AD1" s="1627"/>
      <c r="AE1" s="1635"/>
      <c r="AG1" s="1958" t="s">
        <v>2583</v>
      </c>
      <c r="AH1" s="1958"/>
      <c r="AI1" s="1958"/>
      <c r="AJ1" s="1958"/>
      <c r="AK1" s="1958"/>
      <c r="AL1" s="1958"/>
      <c r="AM1" s="1958"/>
      <c r="AN1" s="1958"/>
      <c r="AO1" s="1958"/>
      <c r="AP1" s="1958"/>
      <c r="AQ1" s="1958"/>
    </row>
    <row r="2" spans="1:44" s="109" customFormat="1" ht="30" customHeight="1">
      <c r="B2" s="1958" t="str">
        <f>Validation!B4</f>
        <v>Anglian Water</v>
      </c>
      <c r="C2" s="1958"/>
      <c r="D2" s="1958"/>
      <c r="E2" s="1958"/>
      <c r="F2" s="1958"/>
      <c r="G2" s="14"/>
      <c r="H2" s="14"/>
      <c r="I2" s="14"/>
      <c r="J2" s="14"/>
      <c r="K2" s="14"/>
      <c r="L2" s="14"/>
      <c r="M2" s="14"/>
      <c r="R2" s="299"/>
      <c r="S2" s="271"/>
      <c r="T2" s="1635"/>
      <c r="U2" s="1627"/>
      <c r="V2" s="1627"/>
      <c r="W2" s="1627"/>
      <c r="X2" s="1627"/>
      <c r="Y2" s="1627"/>
      <c r="Z2" s="1627"/>
      <c r="AA2" s="1627"/>
      <c r="AB2" s="1627"/>
      <c r="AC2" s="1627"/>
      <c r="AD2" s="1627"/>
      <c r="AE2" s="1635"/>
      <c r="AG2" s="1958" t="str">
        <f>Validation!B4</f>
        <v>Anglian Water</v>
      </c>
      <c r="AH2" s="1958"/>
      <c r="AI2" s="1958"/>
      <c r="AJ2" s="1958"/>
      <c r="AK2" s="1958"/>
      <c r="AL2" s="14"/>
      <c r="AM2" s="14"/>
      <c r="AN2" s="14"/>
      <c r="AO2" s="14"/>
      <c r="AP2" s="14"/>
      <c r="AQ2" s="14"/>
    </row>
    <row r="3" spans="1:44" ht="47.25" customHeight="1">
      <c r="A3" s="1592"/>
      <c r="B3" s="1989" t="s">
        <v>678</v>
      </c>
      <c r="C3" s="1990"/>
      <c r="D3" s="1990"/>
      <c r="E3" s="1990"/>
      <c r="F3" s="1990"/>
      <c r="G3" s="1990"/>
      <c r="H3" s="1990"/>
      <c r="I3" s="1990"/>
      <c r="J3" s="1990"/>
      <c r="K3" s="1990"/>
      <c r="L3" s="1990"/>
      <c r="M3" s="1990"/>
      <c r="N3" s="1990"/>
      <c r="O3" s="1990"/>
      <c r="P3" s="1990"/>
      <c r="Q3" s="1592"/>
      <c r="R3" s="235"/>
      <c r="S3" s="227" t="s">
        <v>798</v>
      </c>
      <c r="T3" s="1635"/>
      <c r="U3" s="1957" t="s">
        <v>799</v>
      </c>
      <c r="V3" s="1957"/>
      <c r="W3" s="1957"/>
      <c r="X3" s="1957"/>
      <c r="Y3" s="1957"/>
      <c r="Z3" s="1957"/>
      <c r="AA3" s="1957"/>
      <c r="AB3" s="1957"/>
      <c r="AC3" s="1957"/>
      <c r="AD3" s="1957"/>
      <c r="AE3" s="1635"/>
      <c r="AF3" s="1592"/>
      <c r="AG3" s="1991" t="s">
        <v>678</v>
      </c>
      <c r="AH3" s="1992"/>
      <c r="AI3" s="1992"/>
      <c r="AJ3" s="1992"/>
      <c r="AK3" s="1992"/>
      <c r="AL3" s="1992"/>
      <c r="AM3" s="1992"/>
      <c r="AN3" s="1992"/>
      <c r="AO3" s="1992"/>
      <c r="AP3" s="1992"/>
      <c r="AQ3" s="1992"/>
      <c r="AR3" s="13"/>
    </row>
    <row r="4" spans="1:44" ht="14.25" customHeight="1" thickBot="1">
      <c r="A4" s="1592"/>
      <c r="B4" s="109"/>
      <c r="C4" s="109"/>
      <c r="D4" s="109"/>
      <c r="E4" s="109"/>
      <c r="F4" s="109"/>
      <c r="G4" s="109"/>
      <c r="H4" s="109"/>
      <c r="I4" s="109"/>
      <c r="J4" s="109"/>
      <c r="K4" s="109"/>
      <c r="L4" s="109"/>
      <c r="M4" s="109"/>
      <c r="N4" s="109"/>
      <c r="O4" s="1592"/>
      <c r="P4" s="1592"/>
      <c r="Q4" s="1592"/>
      <c r="R4" s="1631"/>
      <c r="S4" s="271"/>
      <c r="T4" s="1635"/>
      <c r="U4" s="267" t="s">
        <v>808</v>
      </c>
      <c r="V4" s="1627"/>
      <c r="W4" s="1627"/>
      <c r="X4" s="1627"/>
      <c r="Y4" s="1627"/>
      <c r="Z4" s="1592"/>
      <c r="AA4" s="267"/>
      <c r="AB4" s="267"/>
      <c r="AC4" s="270"/>
      <c r="AD4" s="270"/>
      <c r="AE4" s="1635"/>
      <c r="AF4" s="1592"/>
      <c r="AG4" s="109"/>
      <c r="AH4" s="109"/>
      <c r="AI4" s="109"/>
      <c r="AJ4" s="109"/>
      <c r="AK4" s="109"/>
      <c r="AL4" s="109"/>
      <c r="AM4" s="109"/>
      <c r="AN4" s="109"/>
      <c r="AO4" s="109"/>
      <c r="AP4" s="109"/>
      <c r="AQ4" s="109"/>
      <c r="AR4" s="13"/>
    </row>
    <row r="5" spans="1:44" ht="75" customHeight="1">
      <c r="A5" s="1592"/>
      <c r="B5" s="1842" t="s">
        <v>800</v>
      </c>
      <c r="C5" s="1843" t="s">
        <v>2584</v>
      </c>
      <c r="D5" s="1843" t="s">
        <v>2550</v>
      </c>
      <c r="E5" s="1843" t="s">
        <v>2585</v>
      </c>
      <c r="F5" s="1843" t="s">
        <v>2586</v>
      </c>
      <c r="G5" s="1843" t="s">
        <v>2587</v>
      </c>
      <c r="H5" s="1843" t="s">
        <v>2588</v>
      </c>
      <c r="I5" s="1843" t="s">
        <v>2589</v>
      </c>
      <c r="J5" s="1843" t="s">
        <v>2590</v>
      </c>
      <c r="K5" s="1843" t="s">
        <v>2591</v>
      </c>
      <c r="L5" s="1837" t="s">
        <v>2592</v>
      </c>
      <c r="M5" s="1592"/>
      <c r="N5" s="2045" t="s">
        <v>806</v>
      </c>
      <c r="O5" s="1592"/>
      <c r="P5" s="2045" t="s">
        <v>807</v>
      </c>
      <c r="Q5" s="1592"/>
      <c r="R5" s="1631"/>
      <c r="S5" s="271"/>
      <c r="T5" s="1635"/>
      <c r="U5" s="1627"/>
      <c r="V5" s="1627"/>
      <c r="W5" s="1627"/>
      <c r="X5" s="1627"/>
      <c r="Y5" s="1627"/>
      <c r="Z5" s="1592"/>
      <c r="AA5" s="1592"/>
      <c r="AB5" s="1592"/>
      <c r="AC5" s="1592"/>
      <c r="AD5" s="1592"/>
      <c r="AE5" s="1635"/>
      <c r="AF5" s="1592"/>
      <c r="AG5" s="1973" t="s">
        <v>800</v>
      </c>
      <c r="AH5" s="1843" t="s">
        <v>2584</v>
      </c>
      <c r="AI5" s="1843" t="s">
        <v>2550</v>
      </c>
      <c r="AJ5" s="1843" t="s">
        <v>2585</v>
      </c>
      <c r="AK5" s="1843" t="s">
        <v>2542</v>
      </c>
      <c r="AL5" s="1843" t="s">
        <v>2587</v>
      </c>
      <c r="AM5" s="1843" t="s">
        <v>2588</v>
      </c>
      <c r="AN5" s="1843" t="s">
        <v>2589</v>
      </c>
      <c r="AO5" s="1843" t="s">
        <v>2590</v>
      </c>
      <c r="AP5" s="1843" t="s">
        <v>2591</v>
      </c>
      <c r="AQ5" s="1837" t="s">
        <v>2592</v>
      </c>
      <c r="AR5" s="1592"/>
    </row>
    <row r="6" spans="1:44" ht="15" customHeight="1">
      <c r="A6" s="1592"/>
      <c r="B6" s="1859" t="s">
        <v>801</v>
      </c>
      <c r="C6" s="1857" t="s">
        <v>813</v>
      </c>
      <c r="D6" s="1857" t="s">
        <v>813</v>
      </c>
      <c r="E6" s="1857" t="s">
        <v>813</v>
      </c>
      <c r="F6" s="1857" t="s">
        <v>2544</v>
      </c>
      <c r="G6" s="1857" t="s">
        <v>2545</v>
      </c>
      <c r="H6" s="1857" t="s">
        <v>2545</v>
      </c>
      <c r="I6" s="1857" t="s">
        <v>2545</v>
      </c>
      <c r="J6" s="1857" t="s">
        <v>2545</v>
      </c>
      <c r="K6" s="1857" t="s">
        <v>1392</v>
      </c>
      <c r="L6" s="1858" t="s">
        <v>2545</v>
      </c>
      <c r="M6" s="1592"/>
      <c r="N6" s="2048"/>
      <c r="O6" s="1592"/>
      <c r="P6" s="2046"/>
      <c r="Q6" s="1592"/>
      <c r="R6" s="1631"/>
      <c r="S6" s="271"/>
      <c r="T6" s="1635"/>
      <c r="U6" s="1627"/>
      <c r="V6" s="1627"/>
      <c r="W6" s="1627"/>
      <c r="X6" s="1627"/>
      <c r="Y6" s="1627"/>
      <c r="Z6" s="1592"/>
      <c r="AA6" s="1592"/>
      <c r="AB6" s="1592"/>
      <c r="AC6" s="1592"/>
      <c r="AD6" s="1592"/>
      <c r="AE6" s="1635"/>
      <c r="AF6" s="1592"/>
      <c r="AG6" s="2038"/>
      <c r="AH6" s="2036" t="s">
        <v>813</v>
      </c>
      <c r="AI6" s="2036" t="s">
        <v>813</v>
      </c>
      <c r="AJ6" s="2036" t="s">
        <v>813</v>
      </c>
      <c r="AK6" s="2036" t="s">
        <v>2544</v>
      </c>
      <c r="AL6" s="2036" t="s">
        <v>2545</v>
      </c>
      <c r="AM6" s="2036" t="s">
        <v>2545</v>
      </c>
      <c r="AN6" s="2036" t="s">
        <v>2545</v>
      </c>
      <c r="AO6" s="2036" t="s">
        <v>2545</v>
      </c>
      <c r="AP6" s="2036" t="s">
        <v>1392</v>
      </c>
      <c r="AQ6" s="2037" t="s">
        <v>2545</v>
      </c>
      <c r="AR6" s="1592"/>
    </row>
    <row r="7" spans="1:44" ht="15" customHeight="1" thickBot="1">
      <c r="A7" s="1592"/>
      <c r="B7" s="1844" t="s">
        <v>802</v>
      </c>
      <c r="C7" s="1845">
        <v>3</v>
      </c>
      <c r="D7" s="1845">
        <v>3</v>
      </c>
      <c r="E7" s="1845">
        <v>3</v>
      </c>
      <c r="F7" s="1845">
        <v>3</v>
      </c>
      <c r="G7" s="1845">
        <v>3</v>
      </c>
      <c r="H7" s="1845">
        <v>3</v>
      </c>
      <c r="I7" s="1845">
        <v>3</v>
      </c>
      <c r="J7" s="1845">
        <v>3</v>
      </c>
      <c r="K7" s="1845">
        <v>3</v>
      </c>
      <c r="L7" s="1838">
        <v>3</v>
      </c>
      <c r="M7" s="1592"/>
      <c r="N7" s="2047"/>
      <c r="O7" s="1592"/>
      <c r="P7" s="2047"/>
      <c r="Q7" s="1592"/>
      <c r="R7" s="1631"/>
      <c r="S7" s="271"/>
      <c r="T7" s="1635"/>
      <c r="U7" s="1627"/>
      <c r="V7" s="1627"/>
      <c r="W7" s="1627"/>
      <c r="X7" s="1627"/>
      <c r="Y7" s="1627"/>
      <c r="Z7" s="1628"/>
      <c r="AA7" s="1628"/>
      <c r="AB7" s="1628"/>
      <c r="AC7" s="1628"/>
      <c r="AD7" s="1628"/>
      <c r="AE7" s="1635"/>
      <c r="AF7" s="1592"/>
      <c r="AG7" s="1975"/>
      <c r="AH7" s="1976"/>
      <c r="AI7" s="1976" t="s">
        <v>813</v>
      </c>
      <c r="AJ7" s="1976" t="s">
        <v>813</v>
      </c>
      <c r="AK7" s="1976" t="s">
        <v>2544</v>
      </c>
      <c r="AL7" s="1976" t="s">
        <v>2545</v>
      </c>
      <c r="AM7" s="1976" t="s">
        <v>2545</v>
      </c>
      <c r="AN7" s="1976" t="s">
        <v>2545</v>
      </c>
      <c r="AO7" s="1976" t="s">
        <v>2545</v>
      </c>
      <c r="AP7" s="1976" t="s">
        <v>1392</v>
      </c>
      <c r="AQ7" s="1965" t="s">
        <v>2545</v>
      </c>
      <c r="AR7" s="1592"/>
    </row>
    <row r="8" spans="1:44" ht="23.25" customHeight="1" thickBot="1">
      <c r="A8" s="1592"/>
      <c r="B8" s="1592"/>
      <c r="C8" s="1592"/>
      <c r="D8" s="1592"/>
      <c r="E8" s="1592"/>
      <c r="F8" s="1592"/>
      <c r="G8" s="1592"/>
      <c r="H8" s="1592"/>
      <c r="I8" s="1592"/>
      <c r="J8" s="1592"/>
      <c r="K8" s="1592"/>
      <c r="L8" s="1592"/>
      <c r="M8" s="1592"/>
      <c r="N8" s="1592"/>
      <c r="O8" s="1592"/>
      <c r="P8" s="1592"/>
      <c r="Q8" s="1592"/>
      <c r="R8" s="1631"/>
      <c r="S8" s="271"/>
      <c r="T8" s="1635"/>
      <c r="U8" s="1627"/>
      <c r="V8" s="1627"/>
      <c r="W8" s="1627"/>
      <c r="X8" s="1627"/>
      <c r="Y8" s="1627"/>
      <c r="Z8" s="270"/>
      <c r="AA8" s="270"/>
      <c r="AB8" s="270"/>
      <c r="AC8" s="270"/>
      <c r="AD8" s="270"/>
      <c r="AE8" s="1635"/>
      <c r="AF8" s="1592"/>
      <c r="AG8" s="1592"/>
      <c r="AH8" s="1592"/>
      <c r="AI8" s="1592"/>
      <c r="AJ8" s="1592"/>
      <c r="AK8" s="1592"/>
      <c r="AL8" s="1592"/>
      <c r="AM8" s="1592"/>
      <c r="AN8" s="1592"/>
      <c r="AO8" s="1592"/>
      <c r="AP8" s="1592"/>
      <c r="AQ8" s="1592"/>
      <c r="AR8" s="1592"/>
    </row>
    <row r="9" spans="1:44" ht="32.25" customHeight="1" thickBot="1">
      <c r="A9" s="1592"/>
      <c r="B9" s="328" t="s">
        <v>2593</v>
      </c>
      <c r="C9" s="11"/>
      <c r="D9" s="11"/>
      <c r="E9" s="162"/>
      <c r="F9" s="3"/>
      <c r="G9" s="3"/>
      <c r="H9" s="165"/>
      <c r="I9" s="165"/>
      <c r="J9" s="165"/>
      <c r="K9" s="165"/>
      <c r="L9" s="165"/>
      <c r="M9" s="1592"/>
      <c r="N9" s="13"/>
      <c r="O9" s="1592"/>
      <c r="P9" s="1592"/>
      <c r="Q9" s="1592"/>
      <c r="R9" s="1636"/>
      <c r="S9" s="271"/>
      <c r="T9" s="1635"/>
      <c r="U9" s="1627"/>
      <c r="V9" s="1627"/>
      <c r="W9" s="1627"/>
      <c r="X9" s="1627"/>
      <c r="Y9" s="1627"/>
      <c r="Z9" s="270"/>
      <c r="AA9" s="270"/>
      <c r="AB9" s="270"/>
      <c r="AC9" s="270"/>
      <c r="AD9" s="270"/>
      <c r="AE9" s="1635"/>
      <c r="AF9" s="1592"/>
      <c r="AG9" s="328" t="s">
        <v>2593</v>
      </c>
      <c r="AH9" s="11"/>
      <c r="AI9" s="11"/>
      <c r="AJ9" s="162"/>
      <c r="AK9" s="3"/>
      <c r="AL9" s="3"/>
      <c r="AM9" s="165"/>
      <c r="AN9" s="165"/>
      <c r="AO9" s="165"/>
      <c r="AP9" s="165"/>
      <c r="AQ9" s="165"/>
      <c r="AR9" s="1592"/>
    </row>
    <row r="10" spans="1:44" ht="33" customHeight="1">
      <c r="A10" s="1592"/>
      <c r="B10" s="326" t="s">
        <v>2594</v>
      </c>
      <c r="C10" s="801">
        <v>0</v>
      </c>
      <c r="D10" s="801">
        <v>0</v>
      </c>
      <c r="E10" s="431">
        <f>SUM(C10:D10)</f>
        <v>0</v>
      </c>
      <c r="F10" s="801">
        <v>0</v>
      </c>
      <c r="G10" s="431">
        <f>IF(OR(E10=0,F10=0),0,E10/(F10/1000))</f>
        <v>0</v>
      </c>
      <c r="H10" s="801">
        <v>0</v>
      </c>
      <c r="I10" s="801">
        <v>0</v>
      </c>
      <c r="J10" s="431">
        <f>H10 + I10</f>
        <v>0</v>
      </c>
      <c r="K10" s="1145">
        <v>0</v>
      </c>
      <c r="L10" s="1146">
        <v>0</v>
      </c>
      <c r="M10" s="1592"/>
      <c r="N10" s="323" t="s">
        <v>2595</v>
      </c>
      <c r="O10" s="1592"/>
      <c r="P10" s="1632"/>
      <c r="Q10" s="1592"/>
      <c r="R10" s="1636"/>
      <c r="S10" s="271">
        <f xml:space="preserve"> IF( SUM( U10:AD10 ) = 0, 0,U4 )</f>
        <v>0</v>
      </c>
      <c r="T10" s="1635"/>
      <c r="U10" s="273">
        <f xml:space="preserve"> IF( ISNUMBER( C10 ), 0, 1 )</f>
        <v>0</v>
      </c>
      <c r="V10" s="273">
        <f xml:space="preserve"> IF( ISNUMBER( D10 ), 0, 1 )</f>
        <v>0</v>
      </c>
      <c r="W10" s="270"/>
      <c r="X10" s="273">
        <f xml:space="preserve"> IF( ISNUMBER( F10 ), 0, 1 )</f>
        <v>0</v>
      </c>
      <c r="Y10" s="270"/>
      <c r="Z10" s="273">
        <f xml:space="preserve"> IF( ISNUMBER( H10 ), 0, 1 )</f>
        <v>0</v>
      </c>
      <c r="AA10" s="273">
        <f xml:space="preserve"> IF( ISNUMBER( I10 ), 0, 1 )</f>
        <v>0</v>
      </c>
      <c r="AB10" s="270"/>
      <c r="AC10" s="273">
        <f xml:space="preserve"> IF( ISNUMBER( K10 ), 0, 1 )</f>
        <v>0</v>
      </c>
      <c r="AD10" s="273">
        <f xml:space="preserve"> IF( ISNUMBER( L10 ), 0, 1 )</f>
        <v>0</v>
      </c>
      <c r="AE10" s="1635"/>
      <c r="AF10" s="1592"/>
      <c r="AG10" s="326" t="s">
        <v>2594</v>
      </c>
      <c r="AH10" s="607" t="s">
        <v>2596</v>
      </c>
      <c r="AI10" s="318" t="s">
        <v>2597</v>
      </c>
      <c r="AJ10" s="428" t="s">
        <v>2598</v>
      </c>
      <c r="AK10" s="318" t="s">
        <v>2599</v>
      </c>
      <c r="AL10" s="428" t="s">
        <v>2600</v>
      </c>
      <c r="AM10" s="331" t="s">
        <v>2601</v>
      </c>
      <c r="AN10" s="331" t="s">
        <v>2602</v>
      </c>
      <c r="AO10" s="331" t="s">
        <v>2603</v>
      </c>
      <c r="AP10" s="331" t="s">
        <v>2604</v>
      </c>
      <c r="AQ10" s="332" t="s">
        <v>2605</v>
      </c>
      <c r="AR10" s="1592"/>
    </row>
    <row r="11" spans="1:44" ht="33" customHeight="1">
      <c r="A11" s="1592"/>
      <c r="B11" s="327" t="s">
        <v>2606</v>
      </c>
      <c r="C11" s="803">
        <v>0</v>
      </c>
      <c r="D11" s="803">
        <v>0</v>
      </c>
      <c r="E11" s="1795">
        <f>SUM(C11:D11)</f>
        <v>0</v>
      </c>
      <c r="F11" s="803">
        <v>0</v>
      </c>
      <c r="G11" s="1795">
        <f>IF(OR(E11=0,F11=0),0,E11/(F11/1000))</f>
        <v>0</v>
      </c>
      <c r="H11" s="803">
        <v>0</v>
      </c>
      <c r="I11" s="803">
        <v>0</v>
      </c>
      <c r="J11" s="1795">
        <f>H11 + I11</f>
        <v>0</v>
      </c>
      <c r="K11" s="1147">
        <v>0</v>
      </c>
      <c r="L11" s="1148">
        <v>0</v>
      </c>
      <c r="M11" s="1592"/>
      <c r="N11" s="324" t="s">
        <v>2607</v>
      </c>
      <c r="O11" s="1592"/>
      <c r="P11" s="1633"/>
      <c r="Q11" s="1592"/>
      <c r="R11" s="1636"/>
      <c r="S11" s="271">
        <f xml:space="preserve"> IF( SUM( U11:AD11 ) = 0, 0,U4)</f>
        <v>0</v>
      </c>
      <c r="T11" s="1635"/>
      <c r="U11" s="273">
        <f xml:space="preserve"> IF( ISNUMBER( C11 ), 0, 1 )</f>
        <v>0</v>
      </c>
      <c r="V11" s="273">
        <f t="shared" ref="V11" si="0" xml:space="preserve"> IF( ISNUMBER( D11 ), 0, 1 )</f>
        <v>0</v>
      </c>
      <c r="W11" s="270"/>
      <c r="X11" s="273">
        <f t="shared" ref="X11" si="1" xml:space="preserve"> IF( ISNUMBER( F11 ), 0, 1 )</f>
        <v>0</v>
      </c>
      <c r="Y11" s="270"/>
      <c r="Z11" s="273">
        <f t="shared" ref="Z11:AA11" si="2" xml:space="preserve"> IF( ISNUMBER( H11 ), 0, 1 )</f>
        <v>0</v>
      </c>
      <c r="AA11" s="273">
        <f t="shared" si="2"/>
        <v>0</v>
      </c>
      <c r="AB11" s="270"/>
      <c r="AC11" s="273">
        <f t="shared" ref="AC11:AD12" si="3" xml:space="preserve"> IF( ISNUMBER( K11 ), 0, 1 )</f>
        <v>0</v>
      </c>
      <c r="AD11" s="273">
        <f t="shared" si="3"/>
        <v>0</v>
      </c>
      <c r="AE11" s="1635"/>
      <c r="AF11" s="1592"/>
      <c r="AG11" s="327" t="s">
        <v>2606</v>
      </c>
      <c r="AH11" s="414" t="s">
        <v>2608</v>
      </c>
      <c r="AI11" s="314" t="s">
        <v>2609</v>
      </c>
      <c r="AJ11" s="315" t="s">
        <v>2610</v>
      </c>
      <c r="AK11" s="314" t="s">
        <v>2611</v>
      </c>
      <c r="AL11" s="315" t="s">
        <v>2612</v>
      </c>
      <c r="AM11" s="330" t="s">
        <v>2613</v>
      </c>
      <c r="AN11" s="330" t="s">
        <v>2614</v>
      </c>
      <c r="AO11" s="330" t="s">
        <v>2615</v>
      </c>
      <c r="AP11" s="330" t="s">
        <v>2616</v>
      </c>
      <c r="AQ11" s="333" t="s">
        <v>2617</v>
      </c>
      <c r="AR11" s="1592"/>
    </row>
    <row r="12" spans="1:44" ht="33" customHeight="1" thickBot="1">
      <c r="A12" s="1592"/>
      <c r="B12" s="1850" t="s">
        <v>2618</v>
      </c>
      <c r="C12" s="1794">
        <f t="shared" ref="C12:L12" si="4">SUM(C10:C11)</f>
        <v>0</v>
      </c>
      <c r="D12" s="1794">
        <f t="shared" si="4"/>
        <v>0</v>
      </c>
      <c r="E12" s="1794">
        <f t="shared" si="4"/>
        <v>0</v>
      </c>
      <c r="F12" s="1794">
        <f t="shared" si="4"/>
        <v>0</v>
      </c>
      <c r="G12" s="1794">
        <f t="shared" si="4"/>
        <v>0</v>
      </c>
      <c r="H12" s="1794">
        <f t="shared" si="4"/>
        <v>0</v>
      </c>
      <c r="I12" s="1794">
        <f t="shared" si="4"/>
        <v>0</v>
      </c>
      <c r="J12" s="1794">
        <f t="shared" si="4"/>
        <v>0</v>
      </c>
      <c r="K12" s="1149">
        <f t="shared" si="4"/>
        <v>0</v>
      </c>
      <c r="L12" s="329">
        <f t="shared" si="4"/>
        <v>0</v>
      </c>
      <c r="M12" s="1592"/>
      <c r="N12" s="325" t="s">
        <v>2619</v>
      </c>
      <c r="O12" s="1592"/>
      <c r="P12" s="1634"/>
      <c r="Q12" s="1592"/>
      <c r="R12" s="1636"/>
      <c r="S12" s="271">
        <f xml:space="preserve"> IF( SUM( U12:AD12 ) = 0, 0,U4)</f>
        <v>0</v>
      </c>
      <c r="T12" s="1635"/>
      <c r="U12" s="1627"/>
      <c r="V12" s="1627"/>
      <c r="W12" s="1627"/>
      <c r="X12" s="1627"/>
      <c r="Y12" s="1627"/>
      <c r="Z12" s="270"/>
      <c r="AA12" s="270"/>
      <c r="AB12" s="270"/>
      <c r="AC12" s="270"/>
      <c r="AD12" s="273">
        <f t="shared" si="3"/>
        <v>0</v>
      </c>
      <c r="AE12" s="1635"/>
      <c r="AF12" s="1592"/>
      <c r="AG12" s="1850" t="s">
        <v>2618</v>
      </c>
      <c r="AH12" s="434" t="s">
        <v>2620</v>
      </c>
      <c r="AI12" s="434" t="s">
        <v>2621</v>
      </c>
      <c r="AJ12" s="434" t="s">
        <v>2622</v>
      </c>
      <c r="AK12" s="434" t="s">
        <v>2623</v>
      </c>
      <c r="AL12" s="434" t="s">
        <v>2624</v>
      </c>
      <c r="AM12" s="434" t="s">
        <v>2625</v>
      </c>
      <c r="AN12" s="434" t="s">
        <v>2626</v>
      </c>
      <c r="AO12" s="434" t="s">
        <v>2625</v>
      </c>
      <c r="AP12" s="434" t="s">
        <v>2627</v>
      </c>
      <c r="AQ12" s="435" t="s">
        <v>2628</v>
      </c>
      <c r="AR12" s="1592"/>
    </row>
    <row r="13" spans="1:44" ht="24" customHeight="1" thickBot="1">
      <c r="A13" s="1592"/>
      <c r="B13" s="166"/>
      <c r="C13" s="29"/>
      <c r="D13" s="29"/>
      <c r="E13" s="29"/>
      <c r="F13" s="29"/>
      <c r="G13" s="29"/>
      <c r="H13" s="166"/>
      <c r="I13" s="166"/>
      <c r="J13" s="166"/>
      <c r="K13" s="166"/>
      <c r="L13" s="166"/>
      <c r="M13" s="1592"/>
      <c r="N13" s="13"/>
      <c r="O13" s="1592"/>
      <c r="P13" s="1592"/>
      <c r="Q13" s="1592"/>
      <c r="R13" s="1636"/>
      <c r="S13" s="271">
        <f xml:space="preserve"> IF( SUM( Z13:AD13 ) = 0, 0,#REF! )</f>
        <v>0</v>
      </c>
      <c r="T13" s="1635"/>
      <c r="U13" s="1627"/>
      <c r="V13" s="1627"/>
      <c r="W13" s="1627"/>
      <c r="X13" s="1627"/>
      <c r="Y13" s="1627"/>
      <c r="Z13" s="270"/>
      <c r="AA13" s="270"/>
      <c r="AB13" s="270"/>
      <c r="AC13" s="270"/>
      <c r="AD13" s="270"/>
      <c r="AE13" s="1635"/>
      <c r="AF13" s="1592"/>
      <c r="AG13" s="166"/>
      <c r="AH13" s="29"/>
      <c r="AI13" s="29"/>
      <c r="AJ13" s="29"/>
      <c r="AK13" s="29"/>
      <c r="AL13" s="29"/>
      <c r="AM13" s="166"/>
      <c r="AN13" s="166"/>
      <c r="AO13" s="166"/>
      <c r="AP13" s="166"/>
      <c r="AQ13" s="166"/>
      <c r="AR13" s="1592"/>
    </row>
    <row r="14" spans="1:44" ht="33" customHeight="1" thickBot="1">
      <c r="A14" s="1592"/>
      <c r="B14" s="316" t="s">
        <v>2629</v>
      </c>
      <c r="C14" s="5"/>
      <c r="D14" s="5"/>
      <c r="E14" s="5"/>
      <c r="F14" s="5"/>
      <c r="G14" s="5"/>
      <c r="H14" s="5"/>
      <c r="I14" s="5"/>
      <c r="J14" s="5"/>
      <c r="K14" s="5"/>
      <c r="L14" s="5"/>
      <c r="M14" s="1592"/>
      <c r="N14" s="13"/>
      <c r="O14" s="1592"/>
      <c r="P14" s="1592"/>
      <c r="Q14" s="1592"/>
      <c r="R14" s="1636"/>
      <c r="S14" s="271"/>
      <c r="T14" s="1635"/>
      <c r="U14" s="1627"/>
      <c r="V14" s="1627"/>
      <c r="W14" s="1627"/>
      <c r="X14" s="1627"/>
      <c r="Y14" s="1627"/>
      <c r="Z14" s="270"/>
      <c r="AA14" s="270"/>
      <c r="AB14" s="270"/>
      <c r="AC14" s="270"/>
      <c r="AD14" s="270"/>
      <c r="AE14" s="1635"/>
      <c r="AF14" s="1592"/>
      <c r="AG14" s="328" t="s">
        <v>2629</v>
      </c>
      <c r="AH14" s="5"/>
      <c r="AI14" s="5"/>
      <c r="AJ14" s="5"/>
      <c r="AK14" s="5"/>
      <c r="AL14" s="5"/>
      <c r="AM14" s="5"/>
      <c r="AN14" s="5"/>
      <c r="AO14" s="5"/>
      <c r="AP14" s="5"/>
      <c r="AQ14" s="5"/>
      <c r="AR14" s="1592"/>
    </row>
    <row r="15" spans="1:44" ht="33" customHeight="1" thickBot="1">
      <c r="A15" s="1592"/>
      <c r="B15" s="1852" t="s">
        <v>2594</v>
      </c>
      <c r="C15" s="806">
        <v>0</v>
      </c>
      <c r="D15" s="806">
        <v>0</v>
      </c>
      <c r="E15" s="409">
        <f>SUM(C15:D15)</f>
        <v>0</v>
      </c>
      <c r="F15" s="806">
        <v>0</v>
      </c>
      <c r="G15" s="409">
        <f>IF(OR(E15=0,F15=0),0,E15/(F15/1000))</f>
        <v>0</v>
      </c>
      <c r="H15" s="806">
        <v>0</v>
      </c>
      <c r="I15" s="806">
        <v>0</v>
      </c>
      <c r="J15" s="409">
        <f>H15-I15</f>
        <v>0</v>
      </c>
      <c r="K15" s="1150">
        <v>0</v>
      </c>
      <c r="L15" s="1151">
        <v>0</v>
      </c>
      <c r="M15" s="1592"/>
      <c r="N15" s="488" t="s">
        <v>2630</v>
      </c>
      <c r="O15" s="1592"/>
      <c r="P15" s="1637"/>
      <c r="Q15" s="1592"/>
      <c r="R15" s="1636"/>
      <c r="S15" s="271">
        <f xml:space="preserve"> IF( SUM( U15:AD15 ) = 0, 0,U4)</f>
        <v>0</v>
      </c>
      <c r="T15" s="1635"/>
      <c r="U15" s="273">
        <f xml:space="preserve"> IF( ISNUMBER( C15 ), 0, 1 )</f>
        <v>0</v>
      </c>
      <c r="V15" s="273">
        <f t="shared" ref="V15" si="5" xml:space="preserve"> IF( ISNUMBER( D15 ), 0, 1 )</f>
        <v>0</v>
      </c>
      <c r="W15" s="270"/>
      <c r="X15" s="273">
        <f t="shared" ref="X15:AA15" si="6" xml:space="preserve"> IF( ISNUMBER( F15 ), 0, 1 )</f>
        <v>0</v>
      </c>
      <c r="Y15" s="270"/>
      <c r="Z15" s="273">
        <f t="shared" si="6"/>
        <v>0</v>
      </c>
      <c r="AA15" s="273">
        <f t="shared" si="6"/>
        <v>0</v>
      </c>
      <c r="AB15" s="270"/>
      <c r="AC15" s="273">
        <f t="shared" ref="AC15:AD15" si="7" xml:space="preserve"> IF( ISNUMBER( K15 ), 0, 1 )</f>
        <v>0</v>
      </c>
      <c r="AD15" s="273">
        <f t="shared" si="7"/>
        <v>0</v>
      </c>
      <c r="AE15" s="1635"/>
      <c r="AF15" s="1592"/>
      <c r="AG15" s="1852" t="s">
        <v>2594</v>
      </c>
      <c r="AH15" s="418" t="s">
        <v>2631</v>
      </c>
      <c r="AI15" s="390" t="s">
        <v>2632</v>
      </c>
      <c r="AJ15" s="394" t="s">
        <v>2633</v>
      </c>
      <c r="AK15" s="390" t="s">
        <v>2634</v>
      </c>
      <c r="AL15" s="394" t="s">
        <v>2635</v>
      </c>
      <c r="AM15" s="1369" t="s">
        <v>2636</v>
      </c>
      <c r="AN15" s="1369" t="s">
        <v>2637</v>
      </c>
      <c r="AO15" s="1369" t="s">
        <v>2638</v>
      </c>
      <c r="AP15" s="416" t="s">
        <v>2639</v>
      </c>
      <c r="AQ15" s="760" t="s">
        <v>2640</v>
      </c>
      <c r="AR15" s="1592"/>
    </row>
    <row r="16" spans="1:44" ht="17.25" customHeight="1" thickBot="1">
      <c r="A16" s="1592"/>
      <c r="B16" s="166"/>
      <c r="C16" s="29"/>
      <c r="D16" s="29"/>
      <c r="E16" s="29"/>
      <c r="F16" s="29"/>
      <c r="G16" s="29"/>
      <c r="H16" s="29"/>
      <c r="I16" s="29"/>
      <c r="J16" s="29"/>
      <c r="K16" s="29"/>
      <c r="L16" s="29"/>
      <c r="M16" s="1592"/>
      <c r="N16" s="13"/>
      <c r="O16" s="1592"/>
      <c r="P16" s="1592"/>
      <c r="Q16" s="1592"/>
      <c r="R16" s="1636"/>
      <c r="S16" s="271"/>
      <c r="T16" s="1635"/>
      <c r="U16" s="1627"/>
      <c r="V16" s="1627"/>
      <c r="W16" s="1627"/>
      <c r="X16" s="1627"/>
      <c r="Y16" s="1627"/>
      <c r="Z16" s="270"/>
      <c r="AA16" s="270"/>
      <c r="AB16" s="270"/>
      <c r="AC16" s="270"/>
      <c r="AD16" s="270"/>
      <c r="AE16" s="1635"/>
      <c r="AF16" s="1592"/>
      <c r="AG16" s="166"/>
      <c r="AH16" s="29"/>
      <c r="AI16" s="29"/>
      <c r="AJ16" s="29"/>
      <c r="AK16" s="29"/>
      <c r="AL16" s="29"/>
      <c r="AM16" s="29"/>
      <c r="AN16" s="29"/>
      <c r="AO16" s="29"/>
      <c r="AP16" s="29"/>
      <c r="AQ16" s="29"/>
      <c r="AR16" s="1592"/>
    </row>
    <row r="17" spans="2:44" ht="33" customHeight="1" thickBot="1">
      <c r="B17" s="1852" t="s">
        <v>2641</v>
      </c>
      <c r="C17" s="409">
        <f>C12+C15</f>
        <v>0</v>
      </c>
      <c r="D17" s="409">
        <f>D12+D15</f>
        <v>0</v>
      </c>
      <c r="E17" s="409">
        <f>E12+E15</f>
        <v>0</v>
      </c>
      <c r="F17" s="409">
        <f>F12+F15</f>
        <v>0</v>
      </c>
      <c r="G17" s="409">
        <f>IF(OR(E17=0,F17=0),0,E17/(F17/1000))</f>
        <v>0</v>
      </c>
      <c r="H17" s="409">
        <f>H12+H15</f>
        <v>0</v>
      </c>
      <c r="I17" s="409">
        <f>I12+I15</f>
        <v>0</v>
      </c>
      <c r="J17" s="409">
        <f>H17-I17</f>
        <v>0</v>
      </c>
      <c r="K17" s="1152">
        <f>K12+K15</f>
        <v>0</v>
      </c>
      <c r="L17" s="1153">
        <f>L12 + L15</f>
        <v>0</v>
      </c>
      <c r="M17" s="1592"/>
      <c r="N17" s="488" t="s">
        <v>2642</v>
      </c>
      <c r="O17" s="1592"/>
      <c r="P17" s="1637"/>
      <c r="Q17" s="1592"/>
      <c r="R17" s="1636"/>
      <c r="S17" s="271">
        <f xml:space="preserve"> IF( SUM( U17:AD17 ) = 0, 0,U4)</f>
        <v>0</v>
      </c>
      <c r="T17" s="1635"/>
      <c r="U17" s="1627"/>
      <c r="V17" s="1627"/>
      <c r="W17" s="1627"/>
      <c r="X17" s="1627"/>
      <c r="Y17" s="1627"/>
      <c r="Z17" s="270"/>
      <c r="AA17" s="270"/>
      <c r="AB17" s="270"/>
      <c r="AC17" s="270"/>
      <c r="AD17" s="273">
        <f xml:space="preserve"> IF( ISNUMBER( L17 ), 0, 1 )</f>
        <v>0</v>
      </c>
      <c r="AE17" s="1635"/>
      <c r="AF17" s="1592"/>
      <c r="AG17" s="1852" t="s">
        <v>2641</v>
      </c>
      <c r="AH17" s="416" t="s">
        <v>2643</v>
      </c>
      <c r="AI17" s="416" t="s">
        <v>2644</v>
      </c>
      <c r="AJ17" s="416" t="s">
        <v>2645</v>
      </c>
      <c r="AK17" s="416" t="s">
        <v>2646</v>
      </c>
      <c r="AL17" s="416" t="s">
        <v>2647</v>
      </c>
      <c r="AM17" s="416" t="s">
        <v>2648</v>
      </c>
      <c r="AN17" s="416" t="s">
        <v>2649</v>
      </c>
      <c r="AO17" s="416" t="s">
        <v>2650</v>
      </c>
      <c r="AP17" s="416" t="s">
        <v>2651</v>
      </c>
      <c r="AQ17" s="760" t="s">
        <v>2652</v>
      </c>
      <c r="AR17" s="1592"/>
    </row>
    <row r="18" spans="2:44" ht="24" customHeight="1" thickBot="1">
      <c r="B18" s="167"/>
      <c r="C18" s="169"/>
      <c r="D18" s="169"/>
      <c r="E18" s="169"/>
      <c r="F18" s="169"/>
      <c r="G18" s="169"/>
      <c r="H18" s="167"/>
      <c r="I18" s="167"/>
      <c r="J18" s="167"/>
      <c r="K18" s="167"/>
      <c r="L18" s="167"/>
      <c r="M18" s="1592"/>
      <c r="N18" s="13"/>
      <c r="O18" s="1592"/>
      <c r="P18" s="1592"/>
      <c r="Q18" s="1592"/>
      <c r="R18" s="1636"/>
      <c r="S18" s="271"/>
      <c r="T18" s="1635"/>
      <c r="U18" s="1627"/>
      <c r="V18" s="1627"/>
      <c r="W18" s="1627"/>
      <c r="X18" s="1627"/>
      <c r="Y18" s="1627"/>
      <c r="Z18" s="270"/>
      <c r="AA18" s="270"/>
      <c r="AB18" s="270"/>
      <c r="AC18" s="270"/>
      <c r="AD18" s="270"/>
      <c r="AE18" s="1635"/>
      <c r="AF18" s="1592"/>
      <c r="AG18" s="167"/>
      <c r="AH18" s="169"/>
      <c r="AI18" s="169"/>
      <c r="AJ18" s="169"/>
      <c r="AK18" s="169"/>
      <c r="AL18" s="169"/>
      <c r="AM18" s="167"/>
      <c r="AN18" s="167"/>
      <c r="AO18" s="167"/>
      <c r="AP18" s="167"/>
      <c r="AQ18" s="167"/>
      <c r="AR18" s="1592"/>
    </row>
    <row r="19" spans="2:44" ht="33" customHeight="1" thickBot="1">
      <c r="B19" s="316" t="s">
        <v>2653</v>
      </c>
      <c r="C19" s="5"/>
      <c r="D19" s="5"/>
      <c r="E19" s="5"/>
      <c r="F19" s="5"/>
      <c r="G19" s="5"/>
      <c r="H19" s="5"/>
      <c r="I19" s="5"/>
      <c r="J19" s="5"/>
      <c r="K19" s="5"/>
      <c r="L19" s="5"/>
      <c r="M19" s="1592"/>
      <c r="N19" s="13"/>
      <c r="O19" s="1592"/>
      <c r="P19" s="1592"/>
      <c r="Q19" s="1592"/>
      <c r="R19" s="1636"/>
      <c r="S19" s="271"/>
      <c r="T19" s="1635"/>
      <c r="U19" s="1627"/>
      <c r="V19" s="1627"/>
      <c r="W19" s="1627"/>
      <c r="X19" s="1627"/>
      <c r="Y19" s="1627"/>
      <c r="Z19" s="270"/>
      <c r="AA19" s="270"/>
      <c r="AB19" s="270"/>
      <c r="AC19" s="270"/>
      <c r="AD19" s="270"/>
      <c r="AE19" s="1635"/>
      <c r="AF19" s="1592"/>
      <c r="AG19" s="328" t="s">
        <v>2653</v>
      </c>
      <c r="AH19" s="5"/>
      <c r="AI19" s="5"/>
      <c r="AJ19" s="5"/>
      <c r="AK19" s="5"/>
      <c r="AL19" s="5"/>
      <c r="AM19" s="5"/>
      <c r="AN19" s="5"/>
      <c r="AO19" s="5"/>
      <c r="AP19" s="5"/>
      <c r="AQ19" s="5"/>
      <c r="AR19" s="1592"/>
    </row>
    <row r="20" spans="2:44" ht="33" customHeight="1" thickBot="1">
      <c r="B20" s="1852" t="s">
        <v>2654</v>
      </c>
      <c r="C20" s="806">
        <v>0</v>
      </c>
      <c r="D20" s="806">
        <v>0</v>
      </c>
      <c r="E20" s="409">
        <f>SUM(C20:D20)</f>
        <v>0</v>
      </c>
      <c r="F20" s="806">
        <v>0</v>
      </c>
      <c r="G20" s="405">
        <f>IF(OR(E20=0,F20=0),0,E20/(F20/1000))</f>
        <v>0</v>
      </c>
      <c r="H20" s="1592"/>
      <c r="I20" s="1592"/>
      <c r="J20" s="1592"/>
      <c r="K20" s="1592"/>
      <c r="L20" s="1592"/>
      <c r="M20" s="1592"/>
      <c r="N20" s="488" t="s">
        <v>2655</v>
      </c>
      <c r="O20" s="1592"/>
      <c r="P20" s="1637"/>
      <c r="Q20" s="1592"/>
      <c r="R20" s="1636"/>
      <c r="S20" s="271">
        <f xml:space="preserve"> IF( SUM( U20:AD20 ) = 0, 0,U4)</f>
        <v>0</v>
      </c>
      <c r="T20" s="1635"/>
      <c r="U20" s="273">
        <f xml:space="preserve"> IF( ISNUMBER( C20 ), 0, 1 )</f>
        <v>0</v>
      </c>
      <c r="V20" s="273">
        <f t="shared" ref="V20" si="8" xml:space="preserve"> IF( ISNUMBER( D20 ), 0, 1 )</f>
        <v>0</v>
      </c>
      <c r="W20" s="270"/>
      <c r="X20" s="273">
        <f t="shared" ref="X20" si="9" xml:space="preserve"> IF( ISNUMBER( F20 ), 0, 1 )</f>
        <v>0</v>
      </c>
      <c r="Y20" s="1627"/>
      <c r="Z20" s="270"/>
      <c r="AA20" s="270"/>
      <c r="AB20" s="270"/>
      <c r="AC20" s="270"/>
      <c r="AD20" s="270"/>
      <c r="AE20" s="1635"/>
      <c r="AF20" s="1592"/>
      <c r="AG20" s="1852" t="s">
        <v>2654</v>
      </c>
      <c r="AH20" s="1485" t="s">
        <v>2656</v>
      </c>
      <c r="AI20" s="1485" t="s">
        <v>2657</v>
      </c>
      <c r="AJ20" s="1485" t="s">
        <v>2658</v>
      </c>
      <c r="AK20" s="1485" t="s">
        <v>2659</v>
      </c>
      <c r="AL20" s="1455" t="s">
        <v>2660</v>
      </c>
      <c r="AM20" s="1592"/>
      <c r="AN20" s="1592"/>
      <c r="AO20" s="1592"/>
      <c r="AP20" s="1592"/>
      <c r="AQ20" s="1592"/>
      <c r="AR20" s="1592"/>
    </row>
    <row r="21" spans="2:44" ht="24" customHeight="1" thickBot="1">
      <c r="B21" s="167"/>
      <c r="C21" s="1592"/>
      <c r="D21" s="1592"/>
      <c r="E21" s="1592"/>
      <c r="F21" s="1592"/>
      <c r="G21" s="1592"/>
      <c r="H21" s="167"/>
      <c r="I21" s="167"/>
      <c r="J21" s="167"/>
      <c r="K21" s="167"/>
      <c r="L21" s="167"/>
      <c r="M21" s="1592"/>
      <c r="N21" s="13"/>
      <c r="O21" s="1592"/>
      <c r="P21" s="1592"/>
      <c r="Q21" s="1592"/>
      <c r="R21" s="1636"/>
      <c r="S21" s="271"/>
      <c r="T21" s="1635"/>
      <c r="U21" s="1627"/>
      <c r="V21" s="1627"/>
      <c r="W21" s="1627"/>
      <c r="X21" s="1627"/>
      <c r="Y21" s="1627"/>
      <c r="Z21" s="270"/>
      <c r="AA21" s="270"/>
      <c r="AB21" s="270"/>
      <c r="AC21" s="270"/>
      <c r="AD21" s="270"/>
      <c r="AE21" s="1635"/>
      <c r="AF21" s="1592"/>
      <c r="AG21" s="167"/>
      <c r="AH21" s="1592"/>
      <c r="AI21" s="1592"/>
      <c r="AJ21" s="1592"/>
      <c r="AK21" s="1592"/>
      <c r="AL21" s="1592"/>
      <c r="AM21" s="167"/>
      <c r="AN21" s="167"/>
      <c r="AO21" s="167"/>
      <c r="AP21" s="167"/>
      <c r="AQ21" s="167"/>
      <c r="AR21" s="1592"/>
    </row>
    <row r="22" spans="2:44" ht="33" customHeight="1" thickBot="1">
      <c r="B22" s="1846" t="s">
        <v>1016</v>
      </c>
      <c r="C22" s="487">
        <f>C17+C20</f>
        <v>0</v>
      </c>
      <c r="D22" s="487">
        <f>D17+D20</f>
        <v>0</v>
      </c>
      <c r="E22" s="487">
        <f>E17+E20</f>
        <v>0</v>
      </c>
      <c r="F22" s="487">
        <f>F17+F20</f>
        <v>0</v>
      </c>
      <c r="G22" s="521">
        <f>IF(OR(E22=0,F22=0),0,E22/(F22/1000))</f>
        <v>0</v>
      </c>
      <c r="H22" s="1592"/>
      <c r="I22" s="1592"/>
      <c r="J22" s="1592"/>
      <c r="K22" s="1592"/>
      <c r="L22" s="1592"/>
      <c r="M22" s="1592"/>
      <c r="N22" s="488" t="s">
        <v>2661</v>
      </c>
      <c r="O22" s="1592"/>
      <c r="P22" s="1637"/>
      <c r="Q22" s="1592"/>
      <c r="R22" s="1636"/>
      <c r="S22" s="271"/>
      <c r="T22" s="1635"/>
      <c r="U22" s="1627"/>
      <c r="V22" s="1627"/>
      <c r="W22" s="1627"/>
      <c r="X22" s="1627"/>
      <c r="Y22" s="1627"/>
      <c r="Z22" s="270"/>
      <c r="AA22" s="270"/>
      <c r="AB22" s="270"/>
      <c r="AC22" s="270"/>
      <c r="AD22" s="270"/>
      <c r="AE22" s="1635"/>
      <c r="AF22" s="1592"/>
      <c r="AG22" s="1852" t="s">
        <v>1016</v>
      </c>
      <c r="AH22" s="1485" t="s">
        <v>2662</v>
      </c>
      <c r="AI22" s="1485" t="s">
        <v>2663</v>
      </c>
      <c r="AJ22" s="1485" t="s">
        <v>2664</v>
      </c>
      <c r="AK22" s="1485" t="s">
        <v>2665</v>
      </c>
      <c r="AL22" s="1455" t="s">
        <v>2666</v>
      </c>
      <c r="AM22" s="1592"/>
      <c r="AN22" s="1592"/>
      <c r="AO22" s="1592"/>
      <c r="AP22" s="1592"/>
      <c r="AQ22" s="1592"/>
      <c r="AR22" s="1592"/>
    </row>
    <row r="23" spans="2:44" ht="16.5" thickBot="1">
      <c r="B23" s="1592"/>
      <c r="C23" s="1592"/>
      <c r="D23" s="1592"/>
      <c r="E23" s="1592"/>
      <c r="F23" s="1592"/>
      <c r="G23" s="1592"/>
      <c r="H23" s="1592"/>
      <c r="I23" s="1592"/>
      <c r="J23" s="1592"/>
      <c r="K23" s="1592"/>
      <c r="L23" s="1592"/>
      <c r="M23" s="1592"/>
      <c r="N23" s="13"/>
      <c r="O23" s="1592"/>
      <c r="P23" s="1592"/>
      <c r="Q23" s="1592"/>
      <c r="R23" s="1636"/>
      <c r="S23" s="271"/>
      <c r="T23" s="1635"/>
      <c r="U23" s="1627"/>
      <c r="V23" s="1627"/>
      <c r="W23" s="1627"/>
      <c r="X23" s="1627"/>
      <c r="Y23" s="1627"/>
      <c r="Z23" s="270"/>
      <c r="AA23" s="270"/>
      <c r="AB23" s="270"/>
      <c r="AC23" s="270"/>
      <c r="AD23" s="270"/>
      <c r="AE23" s="1635"/>
      <c r="AF23" s="1592"/>
      <c r="AG23" s="1592"/>
      <c r="AH23" s="1592"/>
      <c r="AI23" s="1592"/>
      <c r="AJ23" s="1592"/>
      <c r="AK23" s="1592"/>
      <c r="AL23" s="1592"/>
      <c r="AM23" s="1592"/>
      <c r="AN23" s="1592"/>
      <c r="AO23" s="1592"/>
      <c r="AP23" s="1592"/>
      <c r="AQ23" s="1592"/>
      <c r="AR23" s="1592"/>
    </row>
    <row r="24" spans="2:44" ht="75" customHeight="1">
      <c r="B24" s="1842" t="s">
        <v>800</v>
      </c>
      <c r="C24" s="1843" t="s">
        <v>2542</v>
      </c>
      <c r="D24" s="1837" t="s">
        <v>2667</v>
      </c>
      <c r="E24" s="11"/>
      <c r="F24" s="11"/>
      <c r="G24" s="11"/>
      <c r="H24" s="1592"/>
      <c r="I24" s="1592"/>
      <c r="J24" s="1592"/>
      <c r="K24" s="1592"/>
      <c r="L24" s="1592"/>
      <c r="M24" s="1592"/>
      <c r="N24" s="13"/>
      <c r="O24" s="1592"/>
      <c r="P24" s="1592"/>
      <c r="Q24" s="1592"/>
      <c r="R24" s="1636"/>
      <c r="S24" s="271"/>
      <c r="T24" s="300"/>
      <c r="U24" s="294"/>
      <c r="V24" s="294"/>
      <c r="W24" s="294"/>
      <c r="X24" s="294"/>
      <c r="Y24" s="294"/>
      <c r="Z24" s="270"/>
      <c r="AA24" s="270"/>
      <c r="AB24" s="270"/>
      <c r="AC24" s="270"/>
      <c r="AD24" s="270"/>
      <c r="AE24" s="300"/>
      <c r="AF24" s="1592"/>
      <c r="AG24" s="1842" t="s">
        <v>800</v>
      </c>
      <c r="AH24" s="1843" t="s">
        <v>2542</v>
      </c>
      <c r="AI24" s="1837" t="s">
        <v>2667</v>
      </c>
      <c r="AJ24" s="198"/>
      <c r="AK24" s="11"/>
      <c r="AL24" s="11"/>
      <c r="AM24" s="1592"/>
      <c r="AN24" s="1592"/>
      <c r="AO24" s="1592"/>
      <c r="AP24" s="1592"/>
      <c r="AQ24" s="1592"/>
      <c r="AR24" s="1592"/>
    </row>
    <row r="25" spans="2:44" ht="15.75">
      <c r="B25" s="1859" t="s">
        <v>801</v>
      </c>
      <c r="C25" s="1857" t="s">
        <v>2544</v>
      </c>
      <c r="D25" s="1858" t="s">
        <v>2545</v>
      </c>
      <c r="E25" s="11"/>
      <c r="F25" s="11"/>
      <c r="G25" s="11"/>
      <c r="H25" s="1592"/>
      <c r="I25" s="1592"/>
      <c r="J25" s="1592"/>
      <c r="K25" s="1592"/>
      <c r="L25" s="1592"/>
      <c r="M25" s="1592"/>
      <c r="N25" s="13"/>
      <c r="O25" s="1592"/>
      <c r="P25" s="1592"/>
      <c r="Q25" s="1592"/>
      <c r="R25" s="1636"/>
      <c r="S25" s="271"/>
      <c r="T25" s="300"/>
      <c r="U25" s="294"/>
      <c r="V25" s="294"/>
      <c r="W25" s="294"/>
      <c r="X25" s="294"/>
      <c r="Y25" s="294"/>
      <c r="Z25" s="270"/>
      <c r="AA25" s="270"/>
      <c r="AB25" s="270"/>
      <c r="AC25" s="270"/>
      <c r="AD25" s="270"/>
      <c r="AE25" s="300"/>
      <c r="AF25" s="1592"/>
      <c r="AG25" s="1859" t="s">
        <v>801</v>
      </c>
      <c r="AH25" s="1857" t="s">
        <v>2544</v>
      </c>
      <c r="AI25" s="1858" t="s">
        <v>2545</v>
      </c>
      <c r="AJ25" s="198"/>
      <c r="AK25" s="11"/>
      <c r="AL25" s="11"/>
      <c r="AM25" s="1592"/>
      <c r="AN25" s="1592"/>
      <c r="AO25" s="1592"/>
      <c r="AP25" s="1592"/>
      <c r="AQ25" s="1592"/>
      <c r="AR25" s="1592"/>
    </row>
    <row r="26" spans="2:44" ht="16.5" thickBot="1">
      <c r="B26" s="1844" t="s">
        <v>802</v>
      </c>
      <c r="C26" s="1845">
        <v>3</v>
      </c>
      <c r="D26" s="1838">
        <v>3</v>
      </c>
      <c r="E26" s="11"/>
      <c r="F26" s="11"/>
      <c r="G26" s="11"/>
      <c r="H26" s="1592"/>
      <c r="I26" s="1592"/>
      <c r="J26" s="1592"/>
      <c r="K26" s="1592"/>
      <c r="L26" s="1592"/>
      <c r="M26" s="1592"/>
      <c r="N26" s="13"/>
      <c r="O26" s="1592"/>
      <c r="P26" s="1592"/>
      <c r="Q26" s="1592"/>
      <c r="R26" s="1636"/>
      <c r="S26" s="271"/>
      <c r="T26" s="1635"/>
      <c r="U26" s="1627"/>
      <c r="V26" s="1627"/>
      <c r="W26" s="1627"/>
      <c r="X26" s="1627"/>
      <c r="Y26" s="1627"/>
      <c r="Z26" s="270"/>
      <c r="AA26" s="270"/>
      <c r="AB26" s="270"/>
      <c r="AC26" s="270"/>
      <c r="AD26" s="270"/>
      <c r="AE26" s="1635"/>
      <c r="AF26" s="1592"/>
      <c r="AG26" s="1844" t="s">
        <v>802</v>
      </c>
      <c r="AH26" s="1845">
        <v>3</v>
      </c>
      <c r="AI26" s="1838">
        <v>3</v>
      </c>
      <c r="AJ26" s="198"/>
      <c r="AK26" s="11"/>
      <c r="AL26" s="11"/>
      <c r="AM26" s="1592"/>
      <c r="AN26" s="1592"/>
      <c r="AO26" s="1592"/>
      <c r="AP26" s="1592"/>
      <c r="AQ26" s="1592"/>
      <c r="AR26" s="1592"/>
    </row>
    <row r="27" spans="2:44" ht="13.5" customHeight="1" thickBot="1">
      <c r="B27" s="1592"/>
      <c r="C27" s="1592"/>
      <c r="D27" s="1592"/>
      <c r="E27" s="1592"/>
      <c r="F27" s="1592"/>
      <c r="G27" s="1592"/>
      <c r="H27" s="1592"/>
      <c r="I27" s="1592"/>
      <c r="J27" s="1592"/>
      <c r="K27" s="1592"/>
      <c r="L27" s="1592"/>
      <c r="M27" s="1592"/>
      <c r="N27" s="13"/>
      <c r="O27" s="1592"/>
      <c r="P27" s="1592"/>
      <c r="Q27" s="1592"/>
      <c r="R27" s="1636"/>
      <c r="S27" s="271"/>
      <c r="T27" s="1635"/>
      <c r="U27" s="1627"/>
      <c r="V27" s="1627"/>
      <c r="W27" s="1627"/>
      <c r="X27" s="1627"/>
      <c r="Y27" s="1627"/>
      <c r="Z27" s="270"/>
      <c r="AA27" s="270"/>
      <c r="AB27" s="270"/>
      <c r="AC27" s="270"/>
      <c r="AD27" s="270"/>
      <c r="AE27" s="1635"/>
      <c r="AF27" s="1592"/>
      <c r="AG27" s="1592"/>
      <c r="AH27" s="1592"/>
      <c r="AI27" s="1592"/>
      <c r="AJ27" s="1592"/>
      <c r="AK27" s="1592"/>
      <c r="AL27" s="1592"/>
      <c r="AM27" s="1592"/>
      <c r="AN27" s="1592"/>
      <c r="AO27" s="1592"/>
      <c r="AP27" s="1592"/>
      <c r="AQ27" s="1592"/>
      <c r="AR27" s="1592"/>
    </row>
    <row r="28" spans="2:44" ht="22.5" customHeight="1" thickBot="1">
      <c r="B28" s="316" t="s">
        <v>2668</v>
      </c>
      <c r="C28" s="5"/>
      <c r="D28" s="5"/>
      <c r="E28" s="5"/>
      <c r="F28" s="5"/>
      <c r="G28" s="5"/>
      <c r="H28" s="168"/>
      <c r="I28" s="168"/>
      <c r="J28" s="168"/>
      <c r="K28" s="168"/>
      <c r="L28" s="168"/>
      <c r="M28" s="1592"/>
      <c r="N28" s="13"/>
      <c r="O28" s="1592"/>
      <c r="P28" s="1592"/>
      <c r="Q28" s="1592"/>
      <c r="R28" s="1636"/>
      <c r="S28" s="271"/>
      <c r="T28" s="1635"/>
      <c r="U28" s="1627"/>
      <c r="V28" s="1627"/>
      <c r="W28" s="1627"/>
      <c r="X28" s="1627"/>
      <c r="Y28" s="1627"/>
      <c r="Z28" s="270"/>
      <c r="AA28" s="270"/>
      <c r="AB28" s="270"/>
      <c r="AC28" s="270"/>
      <c r="AD28" s="270"/>
      <c r="AE28" s="1635"/>
      <c r="AF28" s="1592"/>
      <c r="AG28" s="328" t="s">
        <v>2668</v>
      </c>
      <c r="AH28" s="5"/>
      <c r="AI28" s="5"/>
      <c r="AJ28" s="5"/>
      <c r="AK28" s="5"/>
      <c r="AL28" s="5"/>
      <c r="AM28" s="168"/>
      <c r="AN28" s="168"/>
      <c r="AO28" s="168"/>
      <c r="AP28" s="168"/>
      <c r="AQ28" s="168"/>
      <c r="AR28" s="1592"/>
    </row>
    <row r="29" spans="2:44" ht="29.25" customHeight="1" thickBot="1">
      <c r="B29" s="1852" t="s">
        <v>1016</v>
      </c>
      <c r="C29" s="806">
        <v>0</v>
      </c>
      <c r="D29" s="405">
        <f>IF(OR(E22=0,C29=0),0,E22/(C29/1000))</f>
        <v>0</v>
      </c>
      <c r="E29" s="498"/>
      <c r="F29" s="8"/>
      <c r="G29" s="8"/>
      <c r="H29" s="1154"/>
      <c r="I29" s="1154"/>
      <c r="J29" s="1154"/>
      <c r="K29" s="1154"/>
      <c r="L29" s="1154"/>
      <c r="M29" s="1592"/>
      <c r="N29" s="488" t="s">
        <v>2669</v>
      </c>
      <c r="O29" s="1592"/>
      <c r="P29" s="1637"/>
      <c r="Q29" s="1592"/>
      <c r="R29" s="1636"/>
      <c r="S29" s="271">
        <f xml:space="preserve"> IF( SUM( U29:AD29 ) = 0, 0,U4)</f>
        <v>0</v>
      </c>
      <c r="T29" s="1635"/>
      <c r="U29" s="273">
        <f t="shared" ref="U29" si="10" xml:space="preserve"> IF( ISNUMBER( C29 ), 0, 1 )</f>
        <v>0</v>
      </c>
      <c r="V29" s="270"/>
      <c r="W29" s="270"/>
      <c r="X29" s="270"/>
      <c r="Y29" s="1627"/>
      <c r="Z29" s="270"/>
      <c r="AA29" s="270"/>
      <c r="AB29" s="270"/>
      <c r="AC29" s="270"/>
      <c r="AD29" s="270"/>
      <c r="AE29" s="1635"/>
      <c r="AF29" s="1592"/>
      <c r="AG29" s="1852" t="s">
        <v>1016</v>
      </c>
      <c r="AH29" s="1485" t="s">
        <v>2670</v>
      </c>
      <c r="AI29" s="1486" t="s">
        <v>2671</v>
      </c>
      <c r="AJ29" s="498"/>
      <c r="AK29" s="1058"/>
      <c r="AL29" s="1155"/>
      <c r="AM29" s="1154"/>
      <c r="AN29" s="1154"/>
      <c r="AO29" s="1154"/>
      <c r="AP29" s="1154"/>
      <c r="AQ29" s="1154"/>
      <c r="AR29" s="1592"/>
    </row>
    <row r="30" spans="2:44">
      <c r="B30" s="1592"/>
      <c r="C30" s="1592"/>
      <c r="D30" s="1592"/>
      <c r="E30" s="1592"/>
      <c r="F30" s="1592"/>
      <c r="G30" s="1592"/>
      <c r="H30" s="1592"/>
      <c r="I30" s="1592"/>
      <c r="J30" s="1592"/>
      <c r="K30" s="1592"/>
      <c r="L30" s="1592"/>
      <c r="M30" s="1592"/>
      <c r="N30" s="1592"/>
      <c r="O30" s="1592"/>
      <c r="P30" s="1592"/>
      <c r="Q30" s="1592"/>
      <c r="R30" s="1592"/>
      <c r="S30" s="301"/>
      <c r="T30" s="1627"/>
      <c r="U30" s="1627"/>
      <c r="V30" s="1627"/>
      <c r="W30" s="1627"/>
      <c r="X30" s="1627"/>
      <c r="Y30" s="1627"/>
      <c r="Z30" s="270"/>
      <c r="AA30" s="270"/>
      <c r="AB30" s="270"/>
      <c r="AC30" s="270"/>
      <c r="AD30" s="270"/>
      <c r="AE30" s="1627"/>
      <c r="AF30" s="1592"/>
      <c r="AG30" s="1592"/>
      <c r="AH30" s="1592"/>
      <c r="AI30" s="1592"/>
      <c r="AJ30" s="1592"/>
      <c r="AK30" s="1592"/>
      <c r="AL30" s="1592"/>
      <c r="AM30" s="1592"/>
      <c r="AN30" s="1592"/>
      <c r="AO30" s="1592"/>
      <c r="AP30" s="1592"/>
      <c r="AQ30" s="1592"/>
      <c r="AR30" s="1592"/>
    </row>
    <row r="31" spans="2:44">
      <c r="B31" s="1592"/>
      <c r="C31" s="1592"/>
      <c r="D31" s="1592"/>
      <c r="E31" s="1592"/>
      <c r="F31" s="1592"/>
      <c r="G31" s="1592"/>
      <c r="H31" s="1592"/>
      <c r="I31" s="1592"/>
      <c r="J31" s="1592"/>
      <c r="K31" s="1592"/>
      <c r="L31" s="1592"/>
      <c r="M31" s="1592"/>
      <c r="N31" s="1592"/>
      <c r="O31" s="1592"/>
      <c r="P31" s="1592"/>
      <c r="Q31" s="1592"/>
      <c r="R31" s="1592"/>
      <c r="S31" s="301"/>
      <c r="T31" s="1627"/>
      <c r="U31" s="1627"/>
      <c r="V31" s="1627"/>
      <c r="W31" s="1627"/>
      <c r="X31" s="1627"/>
      <c r="Y31" s="1627"/>
      <c r="Z31" s="270"/>
      <c r="AA31" s="270"/>
      <c r="AB31" s="270"/>
      <c r="AC31" s="270"/>
      <c r="AD31" s="270"/>
      <c r="AE31" s="1627"/>
      <c r="AF31" s="1592"/>
      <c r="AG31" s="1592"/>
      <c r="AH31" s="1592"/>
      <c r="AI31" s="1592"/>
      <c r="AJ31" s="1592"/>
      <c r="AK31" s="1592"/>
      <c r="AL31" s="1592"/>
      <c r="AM31" s="1592"/>
      <c r="AN31" s="1592"/>
      <c r="AO31" s="1592"/>
      <c r="AP31" s="1592"/>
      <c r="AQ31" s="1592"/>
      <c r="AR31" s="1592"/>
    </row>
    <row r="32" spans="2:44">
      <c r="B32" s="1592"/>
      <c r="C32" s="1592"/>
      <c r="D32" s="1592"/>
      <c r="E32" s="1592"/>
      <c r="F32" s="1592"/>
      <c r="G32" s="1592"/>
      <c r="H32" s="1592"/>
      <c r="I32" s="1592"/>
      <c r="J32" s="1592"/>
      <c r="K32" s="1592"/>
      <c r="L32" s="1592"/>
      <c r="M32" s="1592"/>
      <c r="N32" s="1592"/>
      <c r="O32" s="1592"/>
      <c r="P32" s="1592"/>
      <c r="Q32" s="1592"/>
      <c r="R32" s="1592"/>
      <c r="S32" s="1592"/>
      <c r="T32" s="1627"/>
      <c r="U32" s="1627"/>
      <c r="V32" s="1627"/>
      <c r="W32" s="1627"/>
      <c r="X32" s="1627"/>
      <c r="Y32" s="1627"/>
      <c r="Z32" s="1629"/>
      <c r="AA32" s="1629"/>
      <c r="AB32" s="1629"/>
      <c r="AC32" s="1630"/>
      <c r="AD32" s="1630"/>
      <c r="AE32" s="1627"/>
      <c r="AF32" s="1592"/>
      <c r="AG32" s="1592"/>
      <c r="AH32" s="1592"/>
      <c r="AI32" s="1592"/>
      <c r="AJ32" s="1592"/>
      <c r="AK32" s="1592"/>
      <c r="AL32" s="1592"/>
      <c r="AM32" s="1592"/>
      <c r="AN32" s="1592"/>
      <c r="AO32" s="1592"/>
      <c r="AP32" s="1592"/>
      <c r="AQ32" s="1592"/>
      <c r="AR32" s="1592"/>
    </row>
    <row r="33" spans="16:44">
      <c r="P33" s="1592"/>
      <c r="Q33" s="1592"/>
      <c r="R33" s="1592"/>
      <c r="S33" s="1592"/>
      <c r="T33" s="1627"/>
      <c r="U33" s="1592"/>
      <c r="V33" s="1592"/>
      <c r="W33" s="1592"/>
      <c r="X33" s="1592"/>
      <c r="Y33" s="1592"/>
      <c r="Z33" s="1592"/>
      <c r="AA33" s="1592"/>
      <c r="AB33" s="1592"/>
      <c r="AC33" s="1592"/>
      <c r="AD33" s="1592"/>
      <c r="AE33" s="1627"/>
      <c r="AF33" s="1592"/>
      <c r="AG33" s="1592"/>
      <c r="AH33" s="1592"/>
      <c r="AI33" s="1592"/>
      <c r="AJ33" s="1592"/>
      <c r="AK33" s="1592"/>
      <c r="AL33" s="1592"/>
      <c r="AM33" s="1592"/>
      <c r="AN33" s="1592"/>
      <c r="AO33" s="1592"/>
      <c r="AP33" s="1592"/>
      <c r="AQ33" s="1592"/>
      <c r="AR33" s="1592"/>
    </row>
    <row r="34" spans="16:44">
      <c r="P34" s="1592"/>
      <c r="Q34" s="1592"/>
      <c r="R34" s="1592"/>
      <c r="S34" s="1592"/>
      <c r="T34" s="1627"/>
      <c r="U34" s="1592"/>
      <c r="V34" s="1592"/>
      <c r="W34" s="1592"/>
      <c r="X34" s="1592"/>
      <c r="Y34" s="1592"/>
      <c r="Z34" s="1592"/>
      <c r="AA34" s="1592"/>
      <c r="AB34" s="1592"/>
      <c r="AC34" s="1592"/>
      <c r="AD34" s="1592"/>
      <c r="AE34" s="1627"/>
      <c r="AF34" s="1592"/>
      <c r="AG34" s="1592"/>
      <c r="AH34" s="1592"/>
      <c r="AI34" s="1592"/>
      <c r="AJ34" s="1592"/>
      <c r="AK34" s="1592"/>
      <c r="AL34" s="1592"/>
      <c r="AM34" s="1592"/>
      <c r="AN34" s="1592"/>
      <c r="AO34" s="1592"/>
      <c r="AP34" s="1592"/>
      <c r="AQ34" s="1592"/>
      <c r="AR34" s="1592"/>
    </row>
    <row r="35" spans="16:44">
      <c r="P35" s="1592"/>
      <c r="Q35" s="1592"/>
      <c r="R35" s="1592"/>
      <c r="S35" s="1592"/>
      <c r="T35" s="1627"/>
      <c r="U35" s="1627"/>
      <c r="V35" s="1627"/>
      <c r="W35" s="1627"/>
      <c r="X35" s="1627"/>
      <c r="Y35" s="1627"/>
      <c r="Z35" s="1592"/>
      <c r="AA35" s="1592"/>
      <c r="AB35" s="1592"/>
      <c r="AC35" s="1592"/>
      <c r="AD35" s="1592"/>
      <c r="AE35" s="1627"/>
      <c r="AF35" s="1592"/>
      <c r="AG35" s="1592"/>
      <c r="AH35" s="1592"/>
      <c r="AI35" s="1592"/>
      <c r="AJ35" s="1592"/>
      <c r="AK35" s="1592"/>
      <c r="AL35" s="1592"/>
      <c r="AM35" s="1592"/>
      <c r="AN35" s="1592"/>
      <c r="AO35" s="1592"/>
      <c r="AP35" s="1592"/>
      <c r="AQ35" s="1592"/>
      <c r="AR35" s="1592"/>
    </row>
    <row r="36" spans="16:44">
      <c r="P36" s="1592"/>
      <c r="Q36" s="1592"/>
      <c r="R36" s="1592"/>
      <c r="S36" s="301"/>
      <c r="T36" s="1627"/>
      <c r="U36" s="1627"/>
      <c r="V36" s="1627"/>
      <c r="W36" s="1627"/>
      <c r="X36" s="1627"/>
      <c r="Y36" s="1627"/>
      <c r="Z36" s="270"/>
      <c r="AA36" s="270"/>
      <c r="AB36" s="270"/>
      <c r="AC36" s="270"/>
      <c r="AD36" s="270"/>
      <c r="AE36" s="1627"/>
      <c r="AF36" s="1592"/>
      <c r="AG36" s="1592"/>
      <c r="AH36" s="1592"/>
      <c r="AI36" s="1592"/>
      <c r="AJ36" s="1592"/>
      <c r="AK36" s="1592"/>
      <c r="AL36" s="1592"/>
      <c r="AM36" s="1592"/>
      <c r="AN36" s="1592"/>
      <c r="AO36" s="1592"/>
      <c r="AP36" s="1592"/>
      <c r="AQ36" s="1592"/>
      <c r="AR36" s="1592"/>
    </row>
    <row r="37" spans="16:44">
      <c r="P37" s="1592"/>
      <c r="Q37" s="1592"/>
      <c r="R37" s="1592"/>
      <c r="S37" s="301"/>
      <c r="T37" s="1627"/>
      <c r="U37" s="1627"/>
      <c r="V37" s="1627"/>
      <c r="W37" s="1627"/>
      <c r="X37" s="1627"/>
      <c r="Y37" s="1627"/>
      <c r="Z37" s="270"/>
      <c r="AA37" s="270"/>
      <c r="AB37" s="270"/>
      <c r="AC37" s="270"/>
      <c r="AD37" s="270"/>
      <c r="AE37" s="1627"/>
      <c r="AF37" s="1592"/>
      <c r="AG37" s="1592"/>
      <c r="AH37" s="1592"/>
      <c r="AI37" s="1592"/>
      <c r="AJ37" s="1592"/>
      <c r="AK37" s="1592"/>
      <c r="AL37" s="1592"/>
      <c r="AM37" s="1592"/>
      <c r="AN37" s="1592"/>
      <c r="AO37" s="1592"/>
      <c r="AP37" s="1592"/>
      <c r="AQ37" s="1592"/>
      <c r="AR37" s="1592"/>
    </row>
    <row r="38" spans="16:44">
      <c r="P38" s="1592"/>
      <c r="Q38" s="1592"/>
      <c r="R38" s="1592"/>
      <c r="S38" s="301"/>
      <c r="T38" s="1627"/>
      <c r="U38" s="1627"/>
      <c r="V38" s="1627"/>
      <c r="W38" s="1627"/>
      <c r="X38" s="1627"/>
      <c r="Y38" s="1627"/>
      <c r="Z38" s="270"/>
      <c r="AA38" s="270"/>
      <c r="AB38" s="270"/>
      <c r="AC38" s="270"/>
      <c r="AD38" s="270"/>
      <c r="AE38" s="1627"/>
      <c r="AF38" s="1592"/>
      <c r="AG38" s="1592"/>
      <c r="AH38" s="1592"/>
      <c r="AI38" s="1592"/>
      <c r="AJ38" s="1592"/>
      <c r="AK38" s="1592"/>
      <c r="AL38" s="1592"/>
      <c r="AM38" s="1592"/>
      <c r="AN38" s="1592"/>
      <c r="AO38" s="1592"/>
      <c r="AP38" s="1592"/>
      <c r="AQ38" s="1592"/>
      <c r="AR38" s="1592"/>
    </row>
    <row r="39" spans="16:44">
      <c r="P39" s="1592"/>
      <c r="Q39" s="1592"/>
      <c r="R39" s="1592"/>
      <c r="S39" s="301"/>
      <c r="T39" s="1627"/>
      <c r="U39" s="1627"/>
      <c r="V39" s="1627"/>
      <c r="W39" s="1627"/>
      <c r="X39" s="1627"/>
      <c r="Y39" s="1627"/>
      <c r="Z39" s="270"/>
      <c r="AA39" s="270"/>
      <c r="AB39" s="270"/>
      <c r="AC39" s="270"/>
      <c r="AD39" s="270"/>
      <c r="AE39" s="1627"/>
      <c r="AF39" s="1592"/>
      <c r="AG39" s="1592"/>
      <c r="AH39" s="1592"/>
      <c r="AI39" s="1592"/>
      <c r="AJ39" s="1592"/>
      <c r="AK39" s="1592"/>
      <c r="AL39" s="1592"/>
      <c r="AM39" s="1592"/>
      <c r="AN39" s="1592"/>
      <c r="AO39" s="1592"/>
      <c r="AP39" s="1592"/>
      <c r="AQ39" s="1592"/>
      <c r="AR39" s="1592"/>
    </row>
    <row r="40" spans="16:44">
      <c r="P40" s="1592"/>
      <c r="Q40" s="1592"/>
      <c r="R40" s="1592"/>
      <c r="S40" s="301"/>
      <c r="T40" s="1627"/>
      <c r="U40" s="1627"/>
      <c r="V40" s="1627"/>
      <c r="W40" s="1627"/>
      <c r="X40" s="1627"/>
      <c r="Y40" s="1627"/>
      <c r="Z40" s="270"/>
      <c r="AA40" s="270"/>
      <c r="AB40" s="270"/>
      <c r="AC40" s="270"/>
      <c r="AD40" s="270"/>
      <c r="AE40" s="1627"/>
      <c r="AF40" s="1592"/>
      <c r="AG40" s="1592"/>
      <c r="AH40" s="1592"/>
      <c r="AI40" s="1592"/>
      <c r="AJ40" s="1592"/>
      <c r="AK40" s="1592"/>
      <c r="AL40" s="1592"/>
      <c r="AM40" s="1592"/>
      <c r="AN40" s="1592"/>
      <c r="AO40" s="1592"/>
      <c r="AP40" s="1592"/>
      <c r="AQ40" s="1592"/>
      <c r="AR40" s="1592"/>
    </row>
    <row r="41" spans="16:44">
      <c r="P41" s="1592"/>
      <c r="Q41" s="1592"/>
      <c r="R41" s="1627"/>
      <c r="S41" s="301"/>
      <c r="T41" s="1627"/>
      <c r="U41" s="1627"/>
      <c r="V41" s="1627"/>
      <c r="W41" s="1627"/>
      <c r="X41" s="1627"/>
      <c r="Y41" s="1627"/>
      <c r="Z41" s="270"/>
      <c r="AA41" s="270"/>
      <c r="AB41" s="270"/>
      <c r="AC41" s="270"/>
      <c r="AD41" s="270"/>
      <c r="AE41" s="1627"/>
      <c r="AF41" s="1592"/>
      <c r="AG41" s="1592"/>
      <c r="AH41" s="1592"/>
      <c r="AI41" s="1592"/>
      <c r="AJ41" s="1592"/>
      <c r="AK41" s="1592"/>
      <c r="AL41" s="1592"/>
      <c r="AM41" s="1592"/>
      <c r="AN41" s="1592"/>
      <c r="AO41" s="1592"/>
      <c r="AP41" s="1592"/>
      <c r="AQ41" s="1592"/>
      <c r="AR41" s="1592"/>
    </row>
    <row r="42" spans="16:44">
      <c r="P42" s="1592"/>
      <c r="Q42" s="1592"/>
      <c r="R42" s="1627"/>
      <c r="S42" s="301"/>
      <c r="T42" s="1627"/>
      <c r="U42" s="1627"/>
      <c r="V42" s="1627"/>
      <c r="W42" s="1627"/>
      <c r="X42" s="1627"/>
      <c r="Y42" s="1627"/>
      <c r="Z42" s="270"/>
      <c r="AA42" s="270"/>
      <c r="AB42" s="270"/>
      <c r="AC42" s="270"/>
      <c r="AD42" s="270"/>
      <c r="AE42" s="1627"/>
      <c r="AF42" s="1592"/>
      <c r="AG42" s="1592"/>
      <c r="AH42" s="1592"/>
      <c r="AI42" s="1592"/>
      <c r="AJ42" s="1592"/>
      <c r="AK42" s="1592"/>
      <c r="AL42" s="1592"/>
      <c r="AM42" s="1592"/>
      <c r="AN42" s="1592"/>
      <c r="AO42" s="1592"/>
      <c r="AP42" s="1592"/>
      <c r="AQ42" s="1592"/>
      <c r="AR42" s="1592"/>
    </row>
    <row r="43" spans="16:44">
      <c r="P43" s="1592"/>
      <c r="Q43" s="1592"/>
      <c r="R43" s="1627"/>
      <c r="S43" s="301"/>
      <c r="T43" s="1627"/>
      <c r="U43" s="1627"/>
      <c r="V43" s="1627"/>
      <c r="W43" s="1627"/>
      <c r="X43" s="1627"/>
      <c r="Y43" s="1627"/>
      <c r="Z43" s="270"/>
      <c r="AA43" s="270"/>
      <c r="AB43" s="270"/>
      <c r="AC43" s="270"/>
      <c r="AD43" s="270"/>
      <c r="AE43" s="1627"/>
      <c r="AF43" s="1592"/>
      <c r="AG43" s="1592"/>
      <c r="AH43" s="1592"/>
      <c r="AI43" s="1592"/>
      <c r="AJ43" s="1592"/>
      <c r="AK43" s="1592"/>
      <c r="AL43" s="1592"/>
      <c r="AM43" s="1592"/>
      <c r="AN43" s="1592"/>
      <c r="AO43" s="1592"/>
      <c r="AP43" s="1592"/>
      <c r="AQ43" s="1592"/>
      <c r="AR43" s="1592"/>
    </row>
    <row r="44" spans="16:44">
      <c r="P44" s="1592"/>
      <c r="Q44" s="1592"/>
      <c r="R44" s="1627"/>
      <c r="S44" s="301"/>
      <c r="T44" s="1627"/>
      <c r="U44" s="1627"/>
      <c r="V44" s="1627"/>
      <c r="W44" s="1627"/>
      <c r="X44" s="1627"/>
      <c r="Y44" s="1627"/>
      <c r="Z44" s="270"/>
      <c r="AA44" s="270"/>
      <c r="AB44" s="270"/>
      <c r="AC44" s="270"/>
      <c r="AD44" s="270"/>
      <c r="AE44" s="1627"/>
      <c r="AF44" s="1592"/>
      <c r="AG44" s="1592"/>
      <c r="AH44" s="1592"/>
      <c r="AI44" s="1592"/>
      <c r="AJ44" s="1592"/>
      <c r="AK44" s="1592"/>
      <c r="AL44" s="1592"/>
      <c r="AM44" s="1592"/>
      <c r="AN44" s="1592"/>
      <c r="AO44" s="1592"/>
      <c r="AP44" s="1592"/>
      <c r="AQ44" s="1592"/>
      <c r="AR44" s="1592"/>
    </row>
    <row r="45" spans="16:44">
      <c r="P45" s="1592"/>
      <c r="Q45" s="1592"/>
      <c r="R45" s="1627"/>
      <c r="S45" s="301"/>
      <c r="T45" s="1627"/>
      <c r="U45" s="1627"/>
      <c r="V45" s="1627"/>
      <c r="W45" s="1627"/>
      <c r="X45" s="1627"/>
      <c r="Y45" s="1627"/>
      <c r="Z45" s="270"/>
      <c r="AA45" s="270"/>
      <c r="AB45" s="270"/>
      <c r="AC45" s="270"/>
      <c r="AD45" s="270"/>
      <c r="AE45" s="1627"/>
      <c r="AF45" s="1592"/>
      <c r="AG45" s="1592"/>
      <c r="AH45" s="1592"/>
      <c r="AI45" s="1592"/>
      <c r="AJ45" s="1592"/>
      <c r="AK45" s="1592"/>
      <c r="AL45" s="1592"/>
      <c r="AM45" s="1592"/>
      <c r="AN45" s="1592"/>
      <c r="AO45" s="1592"/>
      <c r="AP45" s="1592"/>
      <c r="AQ45" s="1592"/>
      <c r="AR45" s="1592"/>
    </row>
    <row r="46" spans="16:44">
      <c r="P46" s="1592"/>
      <c r="Q46" s="1592"/>
      <c r="R46" s="1627"/>
      <c r="S46" s="301"/>
      <c r="T46" s="1627"/>
      <c r="U46" s="1627"/>
      <c r="V46" s="1627"/>
      <c r="W46" s="1627"/>
      <c r="X46" s="1627"/>
      <c r="Y46" s="1627"/>
      <c r="Z46" s="270"/>
      <c r="AA46" s="270"/>
      <c r="AB46" s="270"/>
      <c r="AC46" s="270"/>
      <c r="AD46" s="270"/>
      <c r="AE46" s="1627"/>
      <c r="AF46" s="1592"/>
      <c r="AG46" s="1592"/>
      <c r="AH46" s="1592"/>
      <c r="AI46" s="1592"/>
      <c r="AJ46" s="1592"/>
      <c r="AK46" s="1592"/>
      <c r="AL46" s="1592"/>
      <c r="AM46" s="1592"/>
      <c r="AN46" s="1592"/>
      <c r="AO46" s="1592"/>
      <c r="AP46" s="1592"/>
      <c r="AQ46" s="1592"/>
      <c r="AR46" s="1592"/>
    </row>
    <row r="47" spans="16:44">
      <c r="P47" s="1592"/>
      <c r="Q47" s="1592"/>
      <c r="R47" s="1627"/>
      <c r="S47" s="301"/>
      <c r="T47" s="1627"/>
      <c r="U47" s="1627"/>
      <c r="V47" s="1627"/>
      <c r="W47" s="1627"/>
      <c r="X47" s="1627"/>
      <c r="Y47" s="1627"/>
      <c r="Z47" s="270"/>
      <c r="AA47" s="270"/>
      <c r="AB47" s="270"/>
      <c r="AC47" s="270"/>
      <c r="AD47" s="270"/>
      <c r="AE47" s="1627"/>
      <c r="AF47" s="1592"/>
      <c r="AG47" s="1592"/>
      <c r="AH47" s="1592"/>
      <c r="AI47" s="1592"/>
      <c r="AJ47" s="1592"/>
      <c r="AK47" s="1592"/>
      <c r="AL47" s="1592"/>
      <c r="AM47" s="1592"/>
      <c r="AN47" s="1592"/>
      <c r="AO47" s="1592"/>
      <c r="AP47" s="1592"/>
      <c r="AQ47" s="1592"/>
      <c r="AR47" s="1592"/>
    </row>
    <row r="48" spans="16:44">
      <c r="P48" s="1592"/>
      <c r="Q48" s="1592"/>
      <c r="R48" s="1627"/>
      <c r="S48" s="1592"/>
      <c r="T48" s="1627"/>
      <c r="U48" s="1627"/>
      <c r="V48" s="1627"/>
      <c r="W48" s="1627"/>
      <c r="X48" s="1627"/>
      <c r="Y48" s="1627"/>
      <c r="Z48" s="1627"/>
      <c r="AA48" s="1627"/>
      <c r="AB48" s="1627"/>
      <c r="AC48" s="1627"/>
      <c r="AD48" s="1627"/>
      <c r="AE48" s="1627"/>
      <c r="AF48" s="1592"/>
      <c r="AG48" s="1592"/>
      <c r="AH48" s="1592"/>
      <c r="AI48" s="1592"/>
      <c r="AJ48" s="1592"/>
      <c r="AK48" s="1592"/>
      <c r="AL48" s="1592"/>
      <c r="AM48" s="1592"/>
      <c r="AN48" s="1592"/>
      <c r="AO48" s="1592"/>
      <c r="AP48" s="1592"/>
      <c r="AQ48" s="1592"/>
      <c r="AR48" s="1592"/>
    </row>
    <row r="49" spans="18:44">
      <c r="R49" s="1627"/>
      <c r="S49" s="301"/>
      <c r="T49" s="1627"/>
      <c r="U49" s="1627"/>
      <c r="V49" s="1627"/>
      <c r="W49" s="1627"/>
      <c r="X49" s="1627"/>
      <c r="Y49" s="1627"/>
      <c r="Z49" s="270"/>
      <c r="AA49" s="270"/>
      <c r="AB49" s="270"/>
      <c r="AC49" s="270"/>
      <c r="AD49" s="1627"/>
      <c r="AE49" s="1627"/>
      <c r="AF49" s="1592"/>
      <c r="AG49" s="1592"/>
      <c r="AH49" s="1592"/>
      <c r="AI49" s="1592"/>
      <c r="AJ49" s="1592"/>
      <c r="AK49" s="1592"/>
      <c r="AL49" s="1592"/>
      <c r="AM49" s="1592"/>
      <c r="AN49" s="1592"/>
      <c r="AO49" s="1592"/>
      <c r="AP49" s="1592"/>
      <c r="AQ49" s="1592"/>
      <c r="AR49" s="1592"/>
    </row>
    <row r="50" spans="18:44">
      <c r="R50" s="1627"/>
      <c r="S50" s="1592"/>
      <c r="T50" s="1627"/>
      <c r="U50" s="1627"/>
      <c r="V50" s="1627"/>
      <c r="W50" s="1627"/>
      <c r="X50" s="1627"/>
      <c r="Y50" s="1627"/>
      <c r="Z50" s="1627"/>
      <c r="AA50" s="1627"/>
      <c r="AB50" s="1627"/>
      <c r="AC50" s="1627"/>
      <c r="AD50" s="1627"/>
      <c r="AE50" s="1627"/>
      <c r="AF50" s="1592"/>
      <c r="AG50" s="1592"/>
      <c r="AH50" s="1592"/>
      <c r="AI50" s="1592"/>
      <c r="AJ50" s="1592"/>
      <c r="AK50" s="1592"/>
      <c r="AL50" s="1592"/>
      <c r="AM50" s="1592"/>
      <c r="AN50" s="1592"/>
      <c r="AO50" s="1592"/>
      <c r="AP50" s="1592"/>
      <c r="AQ50" s="1592"/>
      <c r="AR50" s="1592"/>
    </row>
    <row r="51" spans="18:44">
      <c r="R51" s="1627"/>
      <c r="S51" s="1592"/>
      <c r="T51" s="1627"/>
      <c r="U51" s="1627"/>
      <c r="V51" s="1627"/>
      <c r="W51" s="1627"/>
      <c r="X51" s="1627"/>
      <c r="Y51" s="1627"/>
      <c r="Z51" s="1627"/>
      <c r="AA51" s="1627"/>
      <c r="AB51" s="1627"/>
      <c r="AC51" s="1627"/>
      <c r="AD51" s="1627"/>
      <c r="AE51" s="1627"/>
      <c r="AF51" s="1592"/>
      <c r="AG51" s="1592"/>
      <c r="AH51" s="1592"/>
      <c r="AI51" s="1592"/>
      <c r="AJ51" s="1592"/>
      <c r="AK51" s="1592"/>
      <c r="AL51" s="1592"/>
      <c r="AM51" s="1592"/>
      <c r="AN51" s="1592"/>
      <c r="AO51" s="1592"/>
      <c r="AP51" s="1592"/>
      <c r="AQ51" s="1592"/>
      <c r="AR51" s="1592"/>
    </row>
    <row r="52" spans="18:44">
      <c r="R52" s="1627"/>
      <c r="S52" s="1592"/>
      <c r="T52" s="1627"/>
      <c r="U52" s="1627"/>
      <c r="V52" s="1627"/>
      <c r="W52" s="1627"/>
      <c r="X52" s="1627"/>
      <c r="Y52" s="1627"/>
      <c r="Z52" s="1627"/>
      <c r="AA52" s="1627"/>
      <c r="AB52" s="1627"/>
      <c r="AC52" s="1627"/>
      <c r="AD52" s="1627"/>
      <c r="AE52" s="1627"/>
      <c r="AF52" s="1592"/>
      <c r="AG52" s="1592"/>
      <c r="AH52" s="1592"/>
      <c r="AI52" s="1592"/>
      <c r="AJ52" s="1592"/>
      <c r="AK52" s="1592"/>
      <c r="AL52" s="1592"/>
      <c r="AM52" s="1592"/>
      <c r="AN52" s="1592"/>
      <c r="AO52" s="1592"/>
      <c r="AP52" s="1592"/>
      <c r="AQ52" s="1592"/>
      <c r="AR52" s="1592"/>
    </row>
    <row r="53" spans="18:44">
      <c r="R53" s="1627"/>
      <c r="S53" s="1592"/>
      <c r="T53" s="1627"/>
      <c r="U53" s="1627"/>
      <c r="V53" s="1627"/>
      <c r="W53" s="1627"/>
      <c r="X53" s="1627"/>
      <c r="Y53" s="1627"/>
      <c r="Z53" s="1627"/>
      <c r="AA53" s="1627"/>
      <c r="AB53" s="1627"/>
      <c r="AC53" s="1627"/>
      <c r="AD53" s="1627"/>
      <c r="AE53" s="1627"/>
      <c r="AF53" s="1592"/>
      <c r="AG53" s="1592"/>
      <c r="AH53" s="1592"/>
      <c r="AI53" s="1592"/>
      <c r="AJ53" s="1592"/>
      <c r="AK53" s="1592"/>
      <c r="AL53" s="1592"/>
      <c r="AM53" s="1592"/>
      <c r="AN53" s="1592"/>
      <c r="AO53" s="1592"/>
      <c r="AP53" s="1592"/>
      <c r="AQ53" s="1592"/>
      <c r="AR53" s="1592"/>
    </row>
    <row r="54" spans="18:44">
      <c r="R54" s="1627"/>
      <c r="S54" s="301"/>
      <c r="T54" s="1627"/>
      <c r="U54" s="1627"/>
      <c r="V54" s="1627"/>
      <c r="W54" s="1627"/>
      <c r="X54" s="1627"/>
      <c r="Y54" s="1627"/>
      <c r="Z54" s="270"/>
      <c r="AA54" s="270"/>
      <c r="AB54" s="270"/>
      <c r="AC54" s="270"/>
      <c r="AD54" s="270"/>
      <c r="AE54" s="1627"/>
      <c r="AF54" s="1592"/>
      <c r="AG54" s="1592"/>
      <c r="AH54" s="1592"/>
      <c r="AI54" s="1592"/>
      <c r="AJ54" s="1592"/>
      <c r="AK54" s="1592"/>
      <c r="AL54" s="1592"/>
      <c r="AM54" s="1592"/>
      <c r="AN54" s="1592"/>
      <c r="AO54" s="1592"/>
      <c r="AP54" s="1592"/>
      <c r="AQ54" s="1592"/>
      <c r="AR54" s="1592"/>
    </row>
    <row r="55" spans="18:44">
      <c r="R55" s="1627"/>
      <c r="S55" s="301"/>
      <c r="T55" s="1627"/>
      <c r="U55" s="1627"/>
      <c r="V55" s="1627"/>
      <c r="W55" s="1627"/>
      <c r="X55" s="1627"/>
      <c r="Y55" s="1627"/>
      <c r="Z55" s="270"/>
      <c r="AA55" s="270"/>
      <c r="AB55" s="270"/>
      <c r="AC55" s="270"/>
      <c r="AD55" s="270"/>
      <c r="AE55" s="1627"/>
      <c r="AF55" s="1592"/>
      <c r="AG55" s="1592"/>
      <c r="AH55" s="1592"/>
      <c r="AI55" s="1592"/>
      <c r="AJ55" s="1592"/>
      <c r="AK55" s="1592"/>
      <c r="AL55" s="1592"/>
      <c r="AM55" s="1592"/>
      <c r="AN55" s="1592"/>
      <c r="AO55" s="1592"/>
      <c r="AP55" s="1592"/>
      <c r="AQ55" s="1592"/>
      <c r="AR55" s="1592"/>
    </row>
    <row r="56" spans="18:44">
      <c r="R56" s="1627"/>
      <c r="S56" s="1592"/>
      <c r="T56" s="1592"/>
      <c r="U56" s="1592"/>
      <c r="V56" s="1592"/>
      <c r="W56" s="1592"/>
      <c r="X56" s="1592"/>
      <c r="Y56" s="1592"/>
      <c r="Z56" s="1592"/>
      <c r="AA56" s="1592"/>
      <c r="AB56" s="1592"/>
      <c r="AC56" s="1592"/>
      <c r="AD56" s="1592"/>
      <c r="AE56" s="1592"/>
      <c r="AF56" s="1592"/>
      <c r="AG56" s="1592"/>
      <c r="AH56" s="1592"/>
      <c r="AI56" s="1592"/>
      <c r="AJ56" s="1592"/>
      <c r="AK56" s="1592"/>
      <c r="AL56" s="1592"/>
      <c r="AM56" s="1592"/>
      <c r="AN56" s="1592"/>
      <c r="AO56" s="1592"/>
      <c r="AP56" s="1592"/>
      <c r="AQ56" s="1592"/>
      <c r="AR56" s="1592"/>
    </row>
    <row r="57" spans="18:44">
      <c r="R57" s="1627"/>
      <c r="S57" s="1592"/>
      <c r="T57" s="1592"/>
      <c r="U57" s="1592"/>
      <c r="V57" s="1592"/>
      <c r="W57" s="1592"/>
      <c r="X57" s="1592"/>
      <c r="Y57" s="1592"/>
      <c r="Z57" s="1592"/>
      <c r="AA57" s="1592"/>
      <c r="AB57" s="1592"/>
      <c r="AC57" s="1592"/>
      <c r="AD57" s="1592"/>
      <c r="AE57" s="1592"/>
      <c r="AF57" s="1592"/>
      <c r="AG57" s="1592"/>
      <c r="AH57" s="1592"/>
      <c r="AI57" s="1592"/>
      <c r="AJ57" s="1592"/>
      <c r="AK57" s="1592"/>
      <c r="AL57" s="1592"/>
      <c r="AM57" s="1592"/>
      <c r="AN57" s="1592"/>
      <c r="AO57" s="1592"/>
      <c r="AP57" s="1592"/>
      <c r="AQ57" s="1592"/>
      <c r="AR57" s="1592"/>
    </row>
    <row r="58" spans="18:44">
      <c r="R58" s="1627"/>
      <c r="S58" s="1592"/>
      <c r="T58" s="1592"/>
      <c r="U58" s="1592"/>
      <c r="V58" s="1592"/>
      <c r="W58" s="1592"/>
      <c r="X58" s="1592"/>
      <c r="Y58" s="1592"/>
      <c r="Z58" s="1592"/>
      <c r="AA58" s="1592"/>
      <c r="AB58" s="1592"/>
      <c r="AC58" s="1592"/>
      <c r="AD58" s="1592"/>
      <c r="AE58" s="1592"/>
      <c r="AF58" s="1592"/>
      <c r="AG58" s="1592"/>
      <c r="AH58" s="1592"/>
      <c r="AI58" s="1592"/>
      <c r="AJ58" s="1592"/>
      <c r="AK58" s="1592"/>
      <c r="AL58" s="1592"/>
      <c r="AM58" s="1592"/>
      <c r="AN58" s="1592"/>
      <c r="AO58" s="1592"/>
      <c r="AP58" s="1592"/>
      <c r="AQ58" s="1592"/>
      <c r="AR58" s="1592"/>
    </row>
    <row r="59" spans="18:44">
      <c r="R59" s="1627"/>
      <c r="S59" s="1592"/>
      <c r="T59" s="1627"/>
      <c r="U59" s="1627"/>
      <c r="V59" s="1627"/>
      <c r="W59" s="1627"/>
      <c r="X59" s="1627"/>
      <c r="Y59" s="1627"/>
      <c r="Z59" s="1627"/>
      <c r="AA59" s="1627"/>
      <c r="AB59" s="1627"/>
      <c r="AC59" s="1627"/>
      <c r="AD59" s="1627"/>
      <c r="AE59" s="1627"/>
      <c r="AF59" s="1592"/>
      <c r="AG59" s="1592"/>
      <c r="AH59" s="1592"/>
      <c r="AI59" s="1592"/>
      <c r="AJ59" s="1592"/>
      <c r="AK59" s="1592"/>
      <c r="AL59" s="1592"/>
      <c r="AM59" s="1592"/>
      <c r="AN59" s="1592"/>
      <c r="AO59" s="1592"/>
      <c r="AP59" s="1592"/>
      <c r="AQ59" s="1592"/>
      <c r="AR59" s="1592"/>
    </row>
    <row r="60" spans="18:44">
      <c r="R60" s="1627"/>
      <c r="S60" s="1592"/>
      <c r="T60" s="1627"/>
      <c r="U60" s="1627"/>
      <c r="V60" s="1627"/>
      <c r="W60" s="1627"/>
      <c r="X60" s="1627"/>
      <c r="Y60" s="1627"/>
      <c r="Z60" s="1627"/>
      <c r="AA60" s="1627"/>
      <c r="AB60" s="1627"/>
      <c r="AC60" s="1627"/>
      <c r="AD60" s="1627"/>
      <c r="AE60" s="1627"/>
      <c r="AF60" s="1592"/>
      <c r="AG60" s="1592"/>
      <c r="AH60" s="1592"/>
      <c r="AI60" s="1592"/>
      <c r="AJ60" s="1592"/>
      <c r="AK60" s="1592"/>
      <c r="AL60" s="1592"/>
      <c r="AM60" s="1592"/>
      <c r="AN60" s="1592"/>
      <c r="AO60" s="1592"/>
      <c r="AP60" s="1592"/>
      <c r="AQ60" s="1592"/>
      <c r="AR60" s="1592"/>
    </row>
    <row r="61" spans="18:44">
      <c r="R61" s="1627"/>
      <c r="S61" s="1592"/>
      <c r="T61" s="1627"/>
      <c r="U61" s="1627"/>
      <c r="V61" s="1627"/>
      <c r="W61" s="1627"/>
      <c r="X61" s="1627"/>
      <c r="Y61" s="1627"/>
      <c r="Z61" s="1627"/>
      <c r="AA61" s="1627"/>
      <c r="AB61" s="1627"/>
      <c r="AC61" s="1627"/>
      <c r="AD61" s="1627"/>
      <c r="AE61" s="1627"/>
      <c r="AF61" s="1592"/>
      <c r="AG61" s="1592"/>
      <c r="AH61" s="1592"/>
      <c r="AI61" s="1592"/>
      <c r="AJ61" s="1592"/>
      <c r="AK61" s="1592"/>
      <c r="AL61" s="1592"/>
      <c r="AM61" s="1592"/>
      <c r="AN61" s="1592"/>
      <c r="AO61" s="1592"/>
      <c r="AP61" s="1592"/>
      <c r="AQ61" s="1592"/>
      <c r="AR61" s="1592"/>
    </row>
    <row r="62" spans="18:44">
      <c r="R62" s="1627"/>
      <c r="S62" s="1592"/>
      <c r="T62" s="1627"/>
      <c r="U62" s="1627"/>
      <c r="V62" s="1627"/>
      <c r="W62" s="1627"/>
      <c r="X62" s="1627"/>
      <c r="Y62" s="1627"/>
      <c r="Z62" s="1627"/>
      <c r="AA62" s="1627"/>
      <c r="AB62" s="1627"/>
      <c r="AC62" s="1627"/>
      <c r="AD62" s="1627"/>
      <c r="AE62" s="1627"/>
      <c r="AF62" s="1592"/>
      <c r="AG62" s="1592"/>
      <c r="AH62" s="1592"/>
      <c r="AI62" s="1592"/>
      <c r="AJ62" s="1592"/>
      <c r="AK62" s="1592"/>
      <c r="AL62" s="1592"/>
      <c r="AM62" s="1592"/>
      <c r="AN62" s="1592"/>
      <c r="AO62" s="1592"/>
      <c r="AP62" s="1592"/>
      <c r="AQ62" s="1592"/>
      <c r="AR62" s="1592"/>
    </row>
    <row r="63" spans="18:44">
      <c r="R63" s="1627"/>
      <c r="S63" s="1592"/>
      <c r="T63" s="1627"/>
      <c r="U63" s="1627"/>
      <c r="V63" s="1627"/>
      <c r="W63" s="1627"/>
      <c r="X63" s="1627"/>
      <c r="Y63" s="1627"/>
      <c r="Z63" s="1627"/>
      <c r="AA63" s="1627"/>
      <c r="AB63" s="1627"/>
      <c r="AC63" s="1627"/>
      <c r="AD63" s="1627"/>
      <c r="AE63" s="1627"/>
      <c r="AF63" s="1592"/>
      <c r="AG63" s="1592"/>
      <c r="AH63" s="1592"/>
      <c r="AI63" s="1592"/>
      <c r="AJ63" s="1592"/>
      <c r="AK63" s="1592"/>
      <c r="AL63" s="1592"/>
      <c r="AM63" s="1592"/>
      <c r="AN63" s="1592"/>
      <c r="AO63" s="1592"/>
      <c r="AP63" s="1592"/>
      <c r="AQ63" s="1592"/>
      <c r="AR63" s="1592"/>
    </row>
    <row r="64" spans="18:44">
      <c r="R64" s="1627"/>
      <c r="S64" s="1592"/>
      <c r="T64" s="1627"/>
      <c r="U64" s="1627"/>
      <c r="V64" s="1627"/>
      <c r="W64" s="1627"/>
      <c r="X64" s="1627"/>
      <c r="Y64" s="1627"/>
      <c r="Z64" s="1627"/>
      <c r="AA64" s="1627"/>
      <c r="AB64" s="1627"/>
      <c r="AC64" s="1627"/>
      <c r="AD64" s="1627"/>
      <c r="AE64" s="1627"/>
      <c r="AF64" s="1592"/>
      <c r="AG64" s="1592"/>
      <c r="AH64" s="1592"/>
      <c r="AI64" s="1592"/>
      <c r="AJ64" s="1592"/>
      <c r="AK64" s="1592"/>
      <c r="AL64" s="1592"/>
      <c r="AM64" s="1592"/>
      <c r="AN64" s="1592"/>
      <c r="AO64" s="1592"/>
      <c r="AP64" s="1592"/>
      <c r="AQ64" s="1592"/>
      <c r="AR64" s="1592"/>
    </row>
    <row r="65" spans="18:18">
      <c r="R65" s="1627"/>
    </row>
    <row r="66" spans="18:18">
      <c r="R66" s="1627"/>
    </row>
    <row r="67" spans="18:18">
      <c r="R67" s="1627"/>
    </row>
    <row r="68" spans="18:18">
      <c r="R68" s="1627"/>
    </row>
    <row r="69" spans="18:18">
      <c r="R69" s="1627"/>
    </row>
    <row r="70" spans="18:18">
      <c r="R70" s="1627"/>
    </row>
  </sheetData>
  <sheetProtection algorithmName="SHA-512" hashValue="r4AHENovaCEPIL89vrEVrz8pKFmeXhnA7A523oamUFmy0YtDIgkhF7TztCiphk08bS/7Z9eGPgadsahQE5EHkQ==" saltValue="awqwKbGA1dljmP97263i1Q==" spinCount="100000" sheet="1" objects="1" scenarios="1"/>
  <mergeCells count="24">
    <mergeCell ref="B2:F2"/>
    <mergeCell ref="AG2:AK2"/>
    <mergeCell ref="AO1:AQ1"/>
    <mergeCell ref="B1:F1"/>
    <mergeCell ref="G1:I1"/>
    <mergeCell ref="J1:M1"/>
    <mergeCell ref="AG1:AK1"/>
    <mergeCell ref="AL1:AN1"/>
    <mergeCell ref="B3:P3"/>
    <mergeCell ref="U3:AD3"/>
    <mergeCell ref="AG3:AQ3"/>
    <mergeCell ref="N5:N7"/>
    <mergeCell ref="P5:P7"/>
    <mergeCell ref="AG5:AG7"/>
    <mergeCell ref="AH6:AH7"/>
    <mergeCell ref="AI6:AI7"/>
    <mergeCell ref="AJ6:AJ7"/>
    <mergeCell ref="AP6:AP7"/>
    <mergeCell ref="AQ6:AQ7"/>
    <mergeCell ref="AK6:AK7"/>
    <mergeCell ref="AL6:AL7"/>
    <mergeCell ref="AM6:AM7"/>
    <mergeCell ref="AN6:AN7"/>
    <mergeCell ref="AO6:AO7"/>
  </mergeCells>
  <conditionalFormatting sqref="S1:S2">
    <cfRule type="cellIs" dxfId="92" priority="3" operator="equal">
      <formula>0</formula>
    </cfRule>
  </conditionalFormatting>
  <conditionalFormatting sqref="S4:S31">
    <cfRule type="cellIs" dxfId="91" priority="1" operator="equal">
      <formula>0</formula>
    </cfRule>
  </conditionalFormatting>
  <conditionalFormatting sqref="S36:S47">
    <cfRule type="cellIs" dxfId="90" priority="12" operator="equal">
      <formula>0</formula>
    </cfRule>
  </conditionalFormatting>
  <conditionalFormatting sqref="S49">
    <cfRule type="cellIs" dxfId="89" priority="17" operator="equal">
      <formula>0</formula>
    </cfRule>
  </conditionalFormatting>
  <conditionalFormatting sqref="S54:S55">
    <cfRule type="cellIs" dxfId="88" priority="15" operator="equal">
      <formula>0</formula>
    </cfRule>
  </conditionalFormatting>
  <dataValidations count="1">
    <dataValidation type="custom" allowBlank="1" showErrorMessage="1" errorTitle="Input Error" error="Please enter a numeric value." sqref="C10:D11 F10:F11 H10:I11 K10:L11 C29 K15:L15 H15:I15 F15 C15:D15 L17 C20:D20 F20" xr:uid="{00000000-0002-0000-1200-000000000000}">
      <formula1>ISNUMBER(C10)</formula1>
    </dataValidation>
  </dataValidations>
  <pageMargins left="0.7" right="0.7" top="0.75" bottom="0.75" header="0.3" footer="0.3"/>
  <pageSetup paperSize="8" scale="74" fitToHeight="0" orientation="portrait" r:id="rId1"/>
  <headerFooter>
    <oddHeader>&amp;L&amp;F&amp;CSheet: &amp;A&amp;ROFFICIAL</oddHeader>
    <oddFooter>&amp;LPrinted on: &amp;D at &amp;T&amp;CPage &amp;P of &amp;N&amp;ROfwat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0"/>
  <sheetViews>
    <sheetView showGridLines="0" tabSelected="1" zoomScale="80" zoomScaleNormal="80" zoomScaleSheetLayoutView="100" workbookViewId="0"/>
  </sheetViews>
  <sheetFormatPr defaultColWidth="9" defaultRowHeight="15"/>
  <cols>
    <col min="1" max="1" width="1.625" style="261" customWidth="1"/>
    <col min="2" max="16384" width="9" style="261"/>
  </cols>
  <sheetData>
    <row r="1" spans="2:13" ht="30" customHeight="1">
      <c r="B1" s="1591"/>
      <c r="C1" s="1591"/>
      <c r="D1" s="1591"/>
      <c r="E1" s="1591"/>
      <c r="F1" s="1591"/>
      <c r="G1" s="1591"/>
      <c r="H1" s="1591"/>
      <c r="I1" s="1591"/>
      <c r="J1" s="1591"/>
      <c r="K1" s="1591"/>
      <c r="L1" s="1591"/>
      <c r="M1" s="1591"/>
    </row>
    <row r="2" spans="2:13" ht="45" customHeight="1">
      <c r="B2" s="1885" t="s">
        <v>637</v>
      </c>
      <c r="C2" s="1885"/>
      <c r="D2" s="1885"/>
      <c r="E2" s="1885"/>
      <c r="F2" s="1885"/>
      <c r="G2" s="1885"/>
      <c r="H2" s="1885"/>
      <c r="I2" s="1885"/>
      <c r="J2" s="1885"/>
      <c r="K2" s="1885"/>
      <c r="L2" s="1885"/>
      <c r="M2" s="1885"/>
    </row>
    <row r="3" spans="2:13" ht="15.75" thickBot="1">
      <c r="B3" s="1591"/>
      <c r="C3" s="1591"/>
      <c r="D3" s="1591"/>
      <c r="E3" s="1591"/>
      <c r="F3" s="1591"/>
      <c r="G3" s="1591"/>
      <c r="H3" s="1591"/>
      <c r="I3" s="1591"/>
      <c r="J3" s="1591"/>
      <c r="K3" s="1591"/>
      <c r="L3" s="1591"/>
      <c r="M3" s="1591"/>
    </row>
    <row r="4" spans="2:13" ht="22.5" customHeight="1" thickBot="1">
      <c r="B4" s="1886" t="s">
        <v>638</v>
      </c>
      <c r="C4" s="1887"/>
      <c r="D4" s="1887"/>
      <c r="E4" s="1887"/>
      <c r="F4" s="1887"/>
      <c r="G4" s="1887"/>
      <c r="H4" s="1887"/>
      <c r="I4" s="1887"/>
      <c r="J4" s="1887"/>
      <c r="K4" s="1887"/>
      <c r="L4" s="1887"/>
      <c r="M4" s="1888"/>
    </row>
    <row r="5" spans="2:13" ht="15" customHeight="1">
      <c r="B5" s="1889" t="s">
        <v>639</v>
      </c>
      <c r="C5" s="1890"/>
      <c r="D5" s="1890"/>
      <c r="E5" s="1890"/>
      <c r="F5" s="1890"/>
      <c r="G5" s="1890"/>
      <c r="H5" s="1890"/>
      <c r="I5" s="1890"/>
      <c r="J5" s="1890"/>
      <c r="K5" s="1890"/>
      <c r="L5" s="1890"/>
      <c r="M5" s="1891"/>
    </row>
    <row r="6" spans="2:13">
      <c r="B6" s="1889"/>
      <c r="C6" s="1890"/>
      <c r="D6" s="1890"/>
      <c r="E6" s="1890"/>
      <c r="F6" s="1890"/>
      <c r="G6" s="1890"/>
      <c r="H6" s="1890"/>
      <c r="I6" s="1890"/>
      <c r="J6" s="1890"/>
      <c r="K6" s="1890"/>
      <c r="L6" s="1890"/>
      <c r="M6" s="1891"/>
    </row>
    <row r="7" spans="2:13">
      <c r="B7" s="1889"/>
      <c r="C7" s="1890"/>
      <c r="D7" s="1890"/>
      <c r="E7" s="1890"/>
      <c r="F7" s="1890"/>
      <c r="G7" s="1890"/>
      <c r="H7" s="1890"/>
      <c r="I7" s="1890"/>
      <c r="J7" s="1890"/>
      <c r="K7" s="1890"/>
      <c r="L7" s="1890"/>
      <c r="M7" s="1891"/>
    </row>
    <row r="8" spans="2:13">
      <c r="B8" s="1889"/>
      <c r="C8" s="1890"/>
      <c r="D8" s="1890"/>
      <c r="E8" s="1890"/>
      <c r="F8" s="1890"/>
      <c r="G8" s="1890"/>
      <c r="H8" s="1890"/>
      <c r="I8" s="1890"/>
      <c r="J8" s="1890"/>
      <c r="K8" s="1890"/>
      <c r="L8" s="1890"/>
      <c r="M8" s="1891"/>
    </row>
    <row r="9" spans="2:13" ht="15.75" thickBot="1">
      <c r="B9" s="1889"/>
      <c r="C9" s="1890"/>
      <c r="D9" s="1890"/>
      <c r="E9" s="1890"/>
      <c r="F9" s="1890"/>
      <c r="G9" s="1890"/>
      <c r="H9" s="1890"/>
      <c r="I9" s="1890"/>
      <c r="J9" s="1890"/>
      <c r="K9" s="1890"/>
      <c r="L9" s="1890"/>
      <c r="M9" s="1891"/>
    </row>
    <row r="10" spans="2:13" ht="22.5" customHeight="1" thickBot="1">
      <c r="B10" s="1886" t="s">
        <v>640</v>
      </c>
      <c r="C10" s="1887"/>
      <c r="D10" s="1887"/>
      <c r="E10" s="1887"/>
      <c r="F10" s="1887"/>
      <c r="G10" s="1887"/>
      <c r="H10" s="1887"/>
      <c r="I10" s="1887"/>
      <c r="J10" s="1887"/>
      <c r="K10" s="1887"/>
      <c r="L10" s="1887"/>
      <c r="M10" s="1888"/>
    </row>
    <row r="11" spans="2:13" ht="15" customHeight="1">
      <c r="B11" s="1895" t="s">
        <v>641</v>
      </c>
      <c r="C11" s="1896"/>
      <c r="D11" s="1896"/>
      <c r="E11" s="1896"/>
      <c r="F11" s="1896"/>
      <c r="G11" s="1896"/>
      <c r="H11" s="1896"/>
      <c r="I11" s="1896"/>
      <c r="J11" s="1896"/>
      <c r="K11" s="1896"/>
      <c r="L11" s="1896"/>
      <c r="M11" s="1897"/>
    </row>
    <row r="12" spans="2:13">
      <c r="B12" s="1895"/>
      <c r="C12" s="1896"/>
      <c r="D12" s="1896"/>
      <c r="E12" s="1896"/>
      <c r="F12" s="1896"/>
      <c r="G12" s="1896"/>
      <c r="H12" s="1896"/>
      <c r="I12" s="1896"/>
      <c r="J12" s="1896"/>
      <c r="K12" s="1896"/>
      <c r="L12" s="1896"/>
      <c r="M12" s="1897"/>
    </row>
    <row r="13" spans="2:13">
      <c r="B13" s="1895"/>
      <c r="C13" s="1896"/>
      <c r="D13" s="1896"/>
      <c r="E13" s="1896"/>
      <c r="F13" s="1896"/>
      <c r="G13" s="1896"/>
      <c r="H13" s="1896"/>
      <c r="I13" s="1896"/>
      <c r="J13" s="1896"/>
      <c r="K13" s="1896"/>
      <c r="L13" s="1896"/>
      <c r="M13" s="1897"/>
    </row>
    <row r="14" spans="2:13">
      <c r="B14" s="1895"/>
      <c r="C14" s="1896"/>
      <c r="D14" s="1896"/>
      <c r="E14" s="1896"/>
      <c r="F14" s="1896"/>
      <c r="G14" s="1896"/>
      <c r="H14" s="1896"/>
      <c r="I14" s="1896"/>
      <c r="J14" s="1896"/>
      <c r="K14" s="1896"/>
      <c r="L14" s="1896"/>
      <c r="M14" s="1897"/>
    </row>
    <row r="15" spans="2:13">
      <c r="B15" s="1895"/>
      <c r="C15" s="1896"/>
      <c r="D15" s="1896"/>
      <c r="E15" s="1896"/>
      <c r="F15" s="1896"/>
      <c r="G15" s="1896"/>
      <c r="H15" s="1896"/>
      <c r="I15" s="1896"/>
      <c r="J15" s="1896"/>
      <c r="K15" s="1896"/>
      <c r="L15" s="1896"/>
      <c r="M15" s="1897"/>
    </row>
    <row r="16" spans="2:13">
      <c r="B16" s="1895"/>
      <c r="C16" s="1896"/>
      <c r="D16" s="1896"/>
      <c r="E16" s="1896"/>
      <c r="F16" s="1896"/>
      <c r="G16" s="1896"/>
      <c r="H16" s="1896"/>
      <c r="I16" s="1896"/>
      <c r="J16" s="1896"/>
      <c r="K16" s="1896"/>
      <c r="L16" s="1896"/>
      <c r="M16" s="1897"/>
    </row>
    <row r="17" spans="1:13">
      <c r="A17" s="1591"/>
      <c r="B17" s="1895"/>
      <c r="C17" s="1896"/>
      <c r="D17" s="1896"/>
      <c r="E17" s="1896"/>
      <c r="F17" s="1896"/>
      <c r="G17" s="1896"/>
      <c r="H17" s="1896"/>
      <c r="I17" s="1896"/>
      <c r="J17" s="1896"/>
      <c r="K17" s="1896"/>
      <c r="L17" s="1896"/>
      <c r="M17" s="1897"/>
    </row>
    <row r="18" spans="1:13">
      <c r="A18" s="1591"/>
      <c r="B18" s="1895"/>
      <c r="C18" s="1896"/>
      <c r="D18" s="1896"/>
      <c r="E18" s="1896"/>
      <c r="F18" s="1896"/>
      <c r="G18" s="1896"/>
      <c r="H18" s="1896"/>
      <c r="I18" s="1896"/>
      <c r="J18" s="1896"/>
      <c r="K18" s="1896"/>
      <c r="L18" s="1896"/>
      <c r="M18" s="1897"/>
    </row>
    <row r="19" spans="1:13">
      <c r="A19" s="1591"/>
      <c r="B19" s="1895"/>
      <c r="C19" s="1896"/>
      <c r="D19" s="1896"/>
      <c r="E19" s="1896"/>
      <c r="F19" s="1896"/>
      <c r="G19" s="1896"/>
      <c r="H19" s="1896"/>
      <c r="I19" s="1896"/>
      <c r="J19" s="1896"/>
      <c r="K19" s="1896"/>
      <c r="L19" s="1896"/>
      <c r="M19" s="1897"/>
    </row>
    <row r="20" spans="1:13">
      <c r="A20" s="1591"/>
      <c r="B20" s="1895"/>
      <c r="C20" s="1896"/>
      <c r="D20" s="1896"/>
      <c r="E20" s="1896"/>
      <c r="F20" s="1896"/>
      <c r="G20" s="1896"/>
      <c r="H20" s="1896"/>
      <c r="I20" s="1896"/>
      <c r="J20" s="1896"/>
      <c r="K20" s="1896"/>
      <c r="L20" s="1896"/>
      <c r="M20" s="1897"/>
    </row>
    <row r="21" spans="1:13">
      <c r="A21" s="1591"/>
      <c r="B21" s="1895"/>
      <c r="C21" s="1896"/>
      <c r="D21" s="1896"/>
      <c r="E21" s="1896"/>
      <c r="F21" s="1896"/>
      <c r="G21" s="1896"/>
      <c r="H21" s="1896"/>
      <c r="I21" s="1896"/>
      <c r="J21" s="1896"/>
      <c r="K21" s="1896"/>
      <c r="L21" s="1896"/>
      <c r="M21" s="1897"/>
    </row>
    <row r="22" spans="1:13">
      <c r="A22" s="1591"/>
      <c r="B22" s="1895"/>
      <c r="C22" s="1896"/>
      <c r="D22" s="1896"/>
      <c r="E22" s="1896"/>
      <c r="F22" s="1896"/>
      <c r="G22" s="1896"/>
      <c r="H22" s="1896"/>
      <c r="I22" s="1896"/>
      <c r="J22" s="1896"/>
      <c r="K22" s="1896"/>
      <c r="L22" s="1896"/>
      <c r="M22" s="1897"/>
    </row>
    <row r="23" spans="1:13">
      <c r="A23" s="1591"/>
      <c r="B23" s="1895"/>
      <c r="C23" s="1896"/>
      <c r="D23" s="1896"/>
      <c r="E23" s="1896"/>
      <c r="F23" s="1896"/>
      <c r="G23" s="1896"/>
      <c r="H23" s="1896"/>
      <c r="I23" s="1896"/>
      <c r="J23" s="1896"/>
      <c r="K23" s="1896"/>
      <c r="L23" s="1896"/>
      <c r="M23" s="1897"/>
    </row>
    <row r="24" spans="1:13" ht="22.5" customHeight="1" thickBot="1">
      <c r="A24" s="1591"/>
      <c r="B24" s="1825"/>
      <c r="C24" s="1826"/>
      <c r="D24" s="1826"/>
      <c r="E24" s="1826"/>
      <c r="F24" s="1826"/>
      <c r="G24" s="1826"/>
      <c r="H24" s="1826"/>
      <c r="I24" s="1826"/>
      <c r="J24" s="1826"/>
      <c r="K24" s="1826"/>
      <c r="L24" s="1826"/>
      <c r="M24" s="1827"/>
    </row>
    <row r="25" spans="1:13" ht="15" customHeight="1" thickBot="1">
      <c r="A25" s="1591"/>
      <c r="B25" s="1886" t="s">
        <v>642</v>
      </c>
      <c r="C25" s="1887"/>
      <c r="D25" s="1887"/>
      <c r="E25" s="1887"/>
      <c r="F25" s="1887"/>
      <c r="G25" s="1887"/>
      <c r="H25" s="1887"/>
      <c r="I25" s="1887"/>
      <c r="J25" s="1887"/>
      <c r="K25" s="1887"/>
      <c r="L25" s="1887"/>
      <c r="M25" s="1888"/>
    </row>
    <row r="26" spans="1:13">
      <c r="A26" s="1591"/>
      <c r="B26" s="1895" t="s">
        <v>643</v>
      </c>
      <c r="C26" s="1896"/>
      <c r="D26" s="1896"/>
      <c r="E26" s="1896"/>
      <c r="F26" s="1896"/>
      <c r="G26" s="1896"/>
      <c r="H26" s="1896"/>
      <c r="I26" s="1896"/>
      <c r="J26" s="1896"/>
      <c r="K26" s="1896"/>
      <c r="L26" s="1896"/>
      <c r="M26" s="1897"/>
    </row>
    <row r="27" spans="1:13">
      <c r="A27" s="1591"/>
      <c r="B27" s="1895"/>
      <c r="C27" s="1896"/>
      <c r="D27" s="1896"/>
      <c r="E27" s="1896"/>
      <c r="F27" s="1896"/>
      <c r="G27" s="1896"/>
      <c r="H27" s="1896"/>
      <c r="I27" s="1896"/>
      <c r="J27" s="1896"/>
      <c r="K27" s="1896"/>
      <c r="L27" s="1896"/>
      <c r="M27" s="1897"/>
    </row>
    <row r="28" spans="1:13">
      <c r="A28" s="1591"/>
      <c r="B28" s="1895"/>
      <c r="C28" s="1896"/>
      <c r="D28" s="1896"/>
      <c r="E28" s="1896"/>
      <c r="F28" s="1896"/>
      <c r="G28" s="1896"/>
      <c r="H28" s="1896"/>
      <c r="I28" s="1896"/>
      <c r="J28" s="1896"/>
      <c r="K28" s="1896"/>
      <c r="L28" s="1896"/>
      <c r="M28" s="1897"/>
    </row>
    <row r="29" spans="1:13" ht="15.75" thickBot="1">
      <c r="A29" s="1591"/>
      <c r="B29" s="1895"/>
      <c r="C29" s="1896"/>
      <c r="D29" s="1896"/>
      <c r="E29" s="1896"/>
      <c r="F29" s="1896"/>
      <c r="G29" s="1896"/>
      <c r="H29" s="1896"/>
      <c r="I29" s="1896"/>
      <c r="J29" s="1896"/>
      <c r="K29" s="1896"/>
      <c r="L29" s="1896"/>
      <c r="M29" s="1897"/>
    </row>
    <row r="30" spans="1:13" ht="22.5" customHeight="1" thickBot="1">
      <c r="A30" s="1591"/>
      <c r="B30" s="1886" t="s">
        <v>644</v>
      </c>
      <c r="C30" s="1887"/>
      <c r="D30" s="1887"/>
      <c r="E30" s="1887"/>
      <c r="F30" s="1887"/>
      <c r="G30" s="1887"/>
      <c r="H30" s="1887"/>
      <c r="I30" s="1887"/>
      <c r="J30" s="1887"/>
      <c r="K30" s="1887"/>
      <c r="L30" s="1887"/>
      <c r="M30" s="1888"/>
    </row>
    <row r="31" spans="1:13" ht="15" customHeight="1">
      <c r="A31" s="1591"/>
      <c r="B31" s="1895" t="s">
        <v>645</v>
      </c>
      <c r="C31" s="1896"/>
      <c r="D31" s="1896"/>
      <c r="E31" s="1896"/>
      <c r="F31" s="1896"/>
      <c r="G31" s="1896"/>
      <c r="H31" s="1896"/>
      <c r="I31" s="1896"/>
      <c r="J31" s="1896"/>
      <c r="K31" s="1896"/>
      <c r="L31" s="1896"/>
      <c r="M31" s="1897"/>
    </row>
    <row r="32" spans="1:13" ht="15" customHeight="1">
      <c r="A32" s="1591"/>
      <c r="B32" s="1895"/>
      <c r="C32" s="1896"/>
      <c r="D32" s="1896"/>
      <c r="E32" s="1896"/>
      <c r="F32" s="1896"/>
      <c r="G32" s="1896"/>
      <c r="H32" s="1896"/>
      <c r="I32" s="1896"/>
      <c r="J32" s="1896"/>
      <c r="K32" s="1896"/>
      <c r="L32" s="1896"/>
      <c r="M32" s="1897"/>
    </row>
    <row r="33" spans="1:13" ht="15" customHeight="1">
      <c r="A33" s="1591"/>
      <c r="B33" s="1895"/>
      <c r="C33" s="1896"/>
      <c r="D33" s="1896"/>
      <c r="E33" s="1896"/>
      <c r="F33" s="1896"/>
      <c r="G33" s="1896"/>
      <c r="H33" s="1896"/>
      <c r="I33" s="1896"/>
      <c r="J33" s="1896"/>
      <c r="K33" s="1896"/>
      <c r="L33" s="1896"/>
      <c r="M33" s="1897"/>
    </row>
    <row r="34" spans="1:13">
      <c r="A34" s="1591"/>
      <c r="B34" s="1895"/>
      <c r="C34" s="1896"/>
      <c r="D34" s="1896"/>
      <c r="E34" s="1896"/>
      <c r="F34" s="1896"/>
      <c r="G34" s="1896"/>
      <c r="H34" s="1896"/>
      <c r="I34" s="1896"/>
      <c r="J34" s="1896"/>
      <c r="K34" s="1896"/>
      <c r="L34" s="1896"/>
      <c r="M34" s="1897"/>
    </row>
    <row r="35" spans="1:13" ht="15.75" thickBot="1">
      <c r="A35" s="1591"/>
      <c r="B35" s="1895"/>
      <c r="C35" s="1896"/>
      <c r="D35" s="1896"/>
      <c r="E35" s="1896"/>
      <c r="F35" s="1896"/>
      <c r="G35" s="1896"/>
      <c r="H35" s="1896"/>
      <c r="I35" s="1896"/>
      <c r="J35" s="1896"/>
      <c r="K35" s="1896"/>
      <c r="L35" s="1896"/>
      <c r="M35" s="1897"/>
    </row>
    <row r="36" spans="1:13" ht="16.5" thickBot="1">
      <c r="A36" s="1591"/>
      <c r="B36" s="1886" t="s">
        <v>646</v>
      </c>
      <c r="C36" s="1887"/>
      <c r="D36" s="1887"/>
      <c r="E36" s="1887"/>
      <c r="F36" s="1887"/>
      <c r="G36" s="1887"/>
      <c r="H36" s="1887"/>
      <c r="I36" s="1887"/>
      <c r="J36" s="1887"/>
      <c r="K36" s="1887"/>
      <c r="L36" s="1887"/>
      <c r="M36" s="1888"/>
    </row>
    <row r="37" spans="1:13">
      <c r="A37" s="1591"/>
      <c r="B37" s="1892" t="s">
        <v>647</v>
      </c>
      <c r="C37" s="1893"/>
      <c r="D37" s="1893"/>
      <c r="E37" s="1893"/>
      <c r="F37" s="1893"/>
      <c r="G37" s="1893"/>
      <c r="H37" s="1893"/>
      <c r="I37" s="1893"/>
      <c r="J37" s="1893"/>
      <c r="K37" s="1893"/>
      <c r="L37" s="1893"/>
      <c r="M37" s="1894"/>
    </row>
    <row r="38" spans="1:13">
      <c r="A38" s="1591"/>
      <c r="B38" s="1892" t="s">
        <v>648</v>
      </c>
      <c r="C38" s="1893"/>
      <c r="D38" s="1893"/>
      <c r="E38" s="1893"/>
      <c r="F38" s="1893"/>
      <c r="G38" s="1893"/>
      <c r="H38" s="1893"/>
      <c r="I38" s="1893"/>
      <c r="J38" s="1893"/>
      <c r="K38" s="1893"/>
      <c r="L38" s="1893"/>
      <c r="M38" s="1894"/>
    </row>
    <row r="39" spans="1:13">
      <c r="A39" s="1591"/>
      <c r="B39" s="1892" t="s">
        <v>649</v>
      </c>
      <c r="C39" s="1893"/>
      <c r="D39" s="1893"/>
      <c r="E39" s="1893"/>
      <c r="F39" s="1893"/>
      <c r="G39" s="1893"/>
      <c r="H39" s="1893"/>
      <c r="I39" s="1893"/>
      <c r="J39" s="1893"/>
      <c r="K39" s="1893"/>
      <c r="L39" s="1893"/>
      <c r="M39" s="1894"/>
    </row>
    <row r="40" spans="1:13" ht="15.75" thickBot="1">
      <c r="A40" s="1591"/>
      <c r="B40" s="1587"/>
      <c r="C40" s="1588"/>
      <c r="D40" s="1588"/>
      <c r="E40" s="1588"/>
      <c r="F40" s="1588"/>
      <c r="G40" s="1588"/>
      <c r="H40" s="1588"/>
      <c r="I40" s="1588"/>
      <c r="J40" s="1588"/>
      <c r="K40" s="1588"/>
      <c r="L40" s="1588"/>
      <c r="M40" s="1589"/>
    </row>
  </sheetData>
  <sheetProtection algorithmName="SHA-512" hashValue="KCijAmyQVPy97Z7Hb9jh+U38JK1e3+cQp0xyRfcU89NpXM2rzGpo3oexvNi1olXdLlMnJzxgMgRMXkOw+yhACQ==" saltValue="PWKisSgO/KEmnX1+ERch9w==" spinCount="100000" sheet="1" objects="1" scenarios="1"/>
  <mergeCells count="13">
    <mergeCell ref="B37:M37"/>
    <mergeCell ref="B38:M38"/>
    <mergeCell ref="B39:M39"/>
    <mergeCell ref="B10:M10"/>
    <mergeCell ref="B11:M23"/>
    <mergeCell ref="B25:M25"/>
    <mergeCell ref="B26:M29"/>
    <mergeCell ref="B31:M35"/>
    <mergeCell ref="B2:M2"/>
    <mergeCell ref="B4:M4"/>
    <mergeCell ref="B5:M9"/>
    <mergeCell ref="B30:M30"/>
    <mergeCell ref="B36:M36"/>
  </mergeCells>
  <hyperlinks>
    <hyperlink ref="B37:M37" r:id="rId1" display="https://www.ofwat.gov.uk/publication/rag-pro-forma-tables-2020-21/" xr:uid="{00000000-0004-0000-0100-000000000000}"/>
    <hyperlink ref="B38:M38" r:id="rId2" display="RAG 3.12 – Guideline for the format and disclosures for the annual performance report " xr:uid="{00000000-0004-0000-0100-000001000000}"/>
    <hyperlink ref="B39:M39" r:id="rId3" display="RAG 4.09 – Guideline for the table definitions in the annual performance report " xr:uid="{00000000-0004-0000-0100-000002000000}"/>
  </hyperlinks>
  <pageMargins left="0.7" right="0.7" top="0.75" bottom="0.75" header="0.3" footer="0.3"/>
  <pageSetup paperSize="8" fitToHeight="0" orientation="portrait" r:id="rId4"/>
  <headerFooter>
    <oddHeader>&amp;LRAG consultation June 2020&amp;CTable: &amp;A</oddHeader>
    <oddFooter>&amp;LPrinted on: &amp;D at &amp;T&amp;CPage &amp;P of &amp;N&amp;ROfwat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pageSetUpPr fitToPage="1"/>
  </sheetPr>
  <dimension ref="B1:AV70"/>
  <sheetViews>
    <sheetView showFormulas="1" showGridLines="0" topLeftCell="B4" zoomScale="80" zoomScaleNormal="80" zoomScaleSheetLayoutView="100" workbookViewId="0">
      <selection activeCell="C25" sqref="C25"/>
    </sheetView>
  </sheetViews>
  <sheetFormatPr defaultColWidth="8.625" defaultRowHeight="15"/>
  <cols>
    <col min="1" max="1" width="1.625" style="264" customWidth="1"/>
    <col min="2" max="2" width="36.125" style="264" customWidth="1"/>
    <col min="3" max="12" width="12.5" style="264" customWidth="1"/>
    <col min="13" max="13" width="1.375" style="264" customWidth="1"/>
    <col min="14" max="14" width="12.5" style="264" customWidth="1"/>
    <col min="15" max="15" width="1.625" style="264" customWidth="1"/>
    <col min="16" max="16" width="33.625" style="264" customWidth="1"/>
    <col min="17" max="18" width="1.625" style="264" customWidth="1"/>
    <col min="19" max="19" width="25" style="264" customWidth="1"/>
    <col min="20" max="20" width="1.625" style="268" customWidth="1"/>
    <col min="21" max="30" width="5.875" style="268" hidden="1" customWidth="1"/>
    <col min="31" max="31" width="1.625" style="268" hidden="1" customWidth="1"/>
    <col min="32" max="32" width="1.625" style="264" customWidth="1"/>
    <col min="33" max="33" width="36.125" style="264" customWidth="1"/>
    <col min="34" max="43" width="15.125" style="264" customWidth="1"/>
    <col min="44" max="44" width="1.625" style="264" customWidth="1"/>
    <col min="45" max="16384" width="8.625" style="264"/>
  </cols>
  <sheetData>
    <row r="1" spans="2:48" s="109" customFormat="1" ht="30" customHeight="1">
      <c r="B1" s="1958" t="s">
        <v>2672</v>
      </c>
      <c r="C1" s="1958"/>
      <c r="D1" s="1958"/>
      <c r="E1" s="1958"/>
      <c r="F1" s="1958"/>
      <c r="G1" s="1958"/>
      <c r="H1" s="1958"/>
      <c r="I1" s="1958"/>
      <c r="J1" s="1958"/>
      <c r="K1" s="1958"/>
      <c r="L1" s="1958"/>
      <c r="M1" s="1958"/>
      <c r="N1" s="14"/>
      <c r="R1" s="299"/>
      <c r="S1" s="176"/>
      <c r="T1" s="1635"/>
      <c r="U1" s="1627"/>
      <c r="V1" s="1627"/>
      <c r="W1" s="1627"/>
      <c r="X1" s="1627"/>
      <c r="Y1" s="1627"/>
      <c r="Z1" s="1627"/>
      <c r="AA1" s="1627"/>
      <c r="AB1" s="1627"/>
      <c r="AC1" s="1627"/>
      <c r="AD1" s="1627"/>
      <c r="AE1" s="1635"/>
      <c r="AG1" s="1958" t="s">
        <v>2672</v>
      </c>
      <c r="AH1" s="1958"/>
      <c r="AI1" s="1958"/>
      <c r="AJ1" s="1958"/>
      <c r="AK1" s="1958"/>
      <c r="AL1" s="1958"/>
      <c r="AM1" s="1958"/>
      <c r="AN1" s="1958"/>
      <c r="AS1" s="1592"/>
    </row>
    <row r="2" spans="2:48" s="109" customFormat="1" ht="30" customHeight="1">
      <c r="B2" s="1958" t="str">
        <f>Validation!B4</f>
        <v>Anglian Water</v>
      </c>
      <c r="C2" s="1958"/>
      <c r="D2" s="1958"/>
      <c r="E2" s="1958"/>
      <c r="F2" s="1958"/>
      <c r="G2" s="14"/>
      <c r="H2" s="14"/>
      <c r="I2" s="14"/>
      <c r="J2" s="14"/>
      <c r="K2" s="14"/>
      <c r="L2" s="14"/>
      <c r="M2" s="14"/>
      <c r="N2" s="14"/>
      <c r="R2" s="299"/>
      <c r="S2" s="176"/>
      <c r="T2" s="1635"/>
      <c r="U2" s="1627"/>
      <c r="V2" s="1627"/>
      <c r="W2" s="1627"/>
      <c r="X2" s="1627"/>
      <c r="Y2" s="1627"/>
      <c r="Z2" s="1627"/>
      <c r="AA2" s="1627"/>
      <c r="AB2" s="1627"/>
      <c r="AC2" s="1627"/>
      <c r="AD2" s="1627"/>
      <c r="AE2" s="1635"/>
      <c r="AG2" s="1958" t="str">
        <f>Validation!B4</f>
        <v>Anglian Water</v>
      </c>
      <c r="AH2" s="1958"/>
      <c r="AI2" s="1958"/>
      <c r="AJ2" s="1958"/>
      <c r="AK2" s="1958"/>
      <c r="AL2" s="14"/>
      <c r="AM2" s="14"/>
      <c r="AN2" s="14"/>
      <c r="AO2" s="14"/>
      <c r="AP2" s="14"/>
      <c r="AQ2" s="14"/>
    </row>
    <row r="3" spans="2:48" ht="38.25" customHeight="1">
      <c r="B3" s="1989" t="s">
        <v>680</v>
      </c>
      <c r="C3" s="1990"/>
      <c r="D3" s="1990"/>
      <c r="E3" s="1990"/>
      <c r="F3" s="1990"/>
      <c r="G3" s="1990"/>
      <c r="H3" s="1990"/>
      <c r="I3" s="1990"/>
      <c r="J3" s="1990"/>
      <c r="K3" s="1990"/>
      <c r="L3" s="1990"/>
      <c r="M3" s="1990"/>
      <c r="N3" s="1990"/>
      <c r="O3" s="1990"/>
      <c r="P3" s="1990"/>
      <c r="Q3" s="13"/>
      <c r="R3" s="235"/>
      <c r="S3" s="227" t="s">
        <v>798</v>
      </c>
      <c r="T3" s="1635"/>
      <c r="U3" s="1957" t="s">
        <v>799</v>
      </c>
      <c r="V3" s="1957"/>
      <c r="W3" s="1957"/>
      <c r="X3" s="1957"/>
      <c r="Y3" s="1957"/>
      <c r="Z3" s="1957"/>
      <c r="AA3" s="1957"/>
      <c r="AB3" s="1957"/>
      <c r="AC3" s="1957"/>
      <c r="AD3" s="1957"/>
      <c r="AE3" s="1635"/>
      <c r="AF3" s="1592"/>
      <c r="AG3" s="1989" t="s">
        <v>680</v>
      </c>
      <c r="AH3" s="1990"/>
      <c r="AI3" s="1990"/>
      <c r="AJ3" s="1990"/>
      <c r="AK3" s="1990"/>
      <c r="AL3" s="1990"/>
      <c r="AM3" s="1990"/>
      <c r="AN3" s="1990"/>
      <c r="AO3" s="1990"/>
      <c r="AP3" s="1990"/>
      <c r="AQ3" s="1990"/>
      <c r="AR3" s="436"/>
      <c r="AS3" s="436"/>
      <c r="AT3" s="436"/>
      <c r="AU3" s="436"/>
      <c r="AV3" s="1592"/>
    </row>
    <row r="4" spans="2:48" ht="18.75" customHeight="1" thickBot="1">
      <c r="B4" s="2"/>
      <c r="C4" s="1156"/>
      <c r="D4" s="1156"/>
      <c r="E4" s="1156"/>
      <c r="F4" s="1156"/>
      <c r="G4" s="1156"/>
      <c r="H4" s="1156"/>
      <c r="I4" s="1156"/>
      <c r="J4" s="1156"/>
      <c r="K4" s="1156"/>
      <c r="L4" s="1156"/>
      <c r="M4" s="2"/>
      <c r="N4" s="109"/>
      <c r="O4" s="13"/>
      <c r="P4" s="13"/>
      <c r="Q4" s="13"/>
      <c r="R4" s="1631"/>
      <c r="S4" s="271"/>
      <c r="T4" s="1635"/>
      <c r="U4" s="267" t="s">
        <v>808</v>
      </c>
      <c r="V4" s="1627"/>
      <c r="W4" s="1627"/>
      <c r="X4" s="1627"/>
      <c r="Y4" s="1627"/>
      <c r="Z4" s="1592"/>
      <c r="AA4" s="267"/>
      <c r="AB4" s="267"/>
      <c r="AC4" s="270"/>
      <c r="AD4" s="270"/>
      <c r="AE4" s="1635"/>
      <c r="AF4" s="1592"/>
      <c r="AG4" s="2"/>
      <c r="AH4" s="1156"/>
      <c r="AI4" s="1156"/>
      <c r="AJ4" s="1156"/>
      <c r="AK4" s="1156"/>
      <c r="AL4" s="1156"/>
      <c r="AM4" s="1156"/>
      <c r="AN4" s="1156"/>
      <c r="AO4" s="1156"/>
      <c r="AP4" s="1156"/>
      <c r="AQ4" s="1156"/>
      <c r="AR4" s="1592"/>
      <c r="AS4" s="1592"/>
      <c r="AT4" s="1592"/>
      <c r="AU4" s="1592"/>
      <c r="AV4" s="1592"/>
    </row>
    <row r="5" spans="2:48" ht="75" customHeight="1">
      <c r="B5" s="1842" t="s">
        <v>800</v>
      </c>
      <c r="C5" s="1843" t="s">
        <v>2584</v>
      </c>
      <c r="D5" s="1843" t="s">
        <v>2550</v>
      </c>
      <c r="E5" s="1843" t="s">
        <v>2585</v>
      </c>
      <c r="F5" s="1843" t="s">
        <v>2586</v>
      </c>
      <c r="G5" s="1843" t="s">
        <v>2587</v>
      </c>
      <c r="H5" s="1843" t="s">
        <v>2588</v>
      </c>
      <c r="I5" s="1843" t="s">
        <v>2589</v>
      </c>
      <c r="J5" s="1843" t="s">
        <v>2590</v>
      </c>
      <c r="K5" s="1843" t="s">
        <v>2591</v>
      </c>
      <c r="L5" s="1837" t="s">
        <v>2592</v>
      </c>
      <c r="M5" s="74"/>
      <c r="N5" s="2045" t="s">
        <v>806</v>
      </c>
      <c r="O5" s="1592"/>
      <c r="P5" s="2045" t="s">
        <v>807</v>
      </c>
      <c r="Q5" s="1592"/>
      <c r="R5" s="1631"/>
      <c r="S5" s="271"/>
      <c r="T5" s="1635"/>
      <c r="U5" s="1627"/>
      <c r="V5" s="1627"/>
      <c r="W5" s="1627"/>
      <c r="X5" s="1627"/>
      <c r="Y5" s="1627"/>
      <c r="Z5" s="1592"/>
      <c r="AA5" s="1592"/>
      <c r="AB5" s="1592"/>
      <c r="AC5" s="1592"/>
      <c r="AD5" s="1592"/>
      <c r="AE5" s="1635"/>
      <c r="AF5" s="1592"/>
      <c r="AG5" s="1973" t="s">
        <v>800</v>
      </c>
      <c r="AH5" s="1843" t="s">
        <v>2584</v>
      </c>
      <c r="AI5" s="1843" t="s">
        <v>2550</v>
      </c>
      <c r="AJ5" s="1843" t="s">
        <v>2585</v>
      </c>
      <c r="AK5" s="1843" t="s">
        <v>2542</v>
      </c>
      <c r="AL5" s="1843" t="s">
        <v>2587</v>
      </c>
      <c r="AM5" s="1843" t="s">
        <v>2588</v>
      </c>
      <c r="AN5" s="1843" t="s">
        <v>2589</v>
      </c>
      <c r="AO5" s="1843" t="s">
        <v>2590</v>
      </c>
      <c r="AP5" s="1843" t="s">
        <v>2591</v>
      </c>
      <c r="AQ5" s="1837" t="s">
        <v>2592</v>
      </c>
      <c r="AR5" s="1592"/>
      <c r="AS5" s="1592"/>
      <c r="AT5" s="1592"/>
      <c r="AU5" s="1592"/>
      <c r="AV5" s="1592"/>
    </row>
    <row r="6" spans="2:48" ht="15" customHeight="1">
      <c r="B6" s="1859" t="s">
        <v>801</v>
      </c>
      <c r="C6" s="1857" t="s">
        <v>813</v>
      </c>
      <c r="D6" s="1857" t="s">
        <v>813</v>
      </c>
      <c r="E6" s="1857" t="s">
        <v>813</v>
      </c>
      <c r="F6" s="1857" t="s">
        <v>2544</v>
      </c>
      <c r="G6" s="1857" t="s">
        <v>2545</v>
      </c>
      <c r="H6" s="1857" t="s">
        <v>2545</v>
      </c>
      <c r="I6" s="1857" t="s">
        <v>2545</v>
      </c>
      <c r="J6" s="1857" t="s">
        <v>2545</v>
      </c>
      <c r="K6" s="1857" t="s">
        <v>1392</v>
      </c>
      <c r="L6" s="1858" t="s">
        <v>2545</v>
      </c>
      <c r="M6" s="74"/>
      <c r="N6" s="2048"/>
      <c r="O6" s="1592"/>
      <c r="P6" s="2048"/>
      <c r="Q6" s="1592"/>
      <c r="R6" s="1631"/>
      <c r="S6" s="271"/>
      <c r="T6" s="1635"/>
      <c r="U6" s="1627"/>
      <c r="V6" s="1627"/>
      <c r="W6" s="1627"/>
      <c r="X6" s="1627"/>
      <c r="Y6" s="1627"/>
      <c r="Z6" s="1592"/>
      <c r="AA6" s="1592"/>
      <c r="AB6" s="1592"/>
      <c r="AC6" s="1592"/>
      <c r="AD6" s="1592"/>
      <c r="AE6" s="1635"/>
      <c r="AF6" s="1592"/>
      <c r="AG6" s="2038"/>
      <c r="AH6" s="2051" t="s">
        <v>813</v>
      </c>
      <c r="AI6" s="2051" t="s">
        <v>813</v>
      </c>
      <c r="AJ6" s="2051" t="s">
        <v>813</v>
      </c>
      <c r="AK6" s="2051" t="s">
        <v>2544</v>
      </c>
      <c r="AL6" s="2051" t="s">
        <v>2545</v>
      </c>
      <c r="AM6" s="2051" t="s">
        <v>2545</v>
      </c>
      <c r="AN6" s="2051" t="s">
        <v>2545</v>
      </c>
      <c r="AO6" s="2051" t="s">
        <v>2545</v>
      </c>
      <c r="AP6" s="2051" t="s">
        <v>1392</v>
      </c>
      <c r="AQ6" s="2049" t="s">
        <v>2545</v>
      </c>
      <c r="AR6" s="1592"/>
      <c r="AS6" s="1592"/>
      <c r="AT6" s="1592"/>
      <c r="AU6" s="1592"/>
      <c r="AV6" s="1592"/>
    </row>
    <row r="7" spans="2:48" ht="15" customHeight="1" thickBot="1">
      <c r="B7" s="1844" t="s">
        <v>802</v>
      </c>
      <c r="C7" s="1845">
        <v>3</v>
      </c>
      <c r="D7" s="1845">
        <v>3</v>
      </c>
      <c r="E7" s="1845">
        <v>3</v>
      </c>
      <c r="F7" s="1845">
        <v>3</v>
      </c>
      <c r="G7" s="1845">
        <v>3</v>
      </c>
      <c r="H7" s="1845">
        <v>3</v>
      </c>
      <c r="I7" s="1845">
        <v>3</v>
      </c>
      <c r="J7" s="1845">
        <v>3</v>
      </c>
      <c r="K7" s="1845">
        <v>3</v>
      </c>
      <c r="L7" s="1838">
        <v>3</v>
      </c>
      <c r="M7" s="161"/>
      <c r="N7" s="2047"/>
      <c r="O7" s="1592"/>
      <c r="P7" s="2047"/>
      <c r="Q7" s="1592"/>
      <c r="R7" s="1631"/>
      <c r="S7" s="271"/>
      <c r="T7" s="1635"/>
      <c r="U7" s="1627"/>
      <c r="V7" s="1627"/>
      <c r="W7" s="1627"/>
      <c r="X7" s="1627"/>
      <c r="Y7" s="1627"/>
      <c r="Z7" s="1628"/>
      <c r="AA7" s="1628"/>
      <c r="AB7" s="1628"/>
      <c r="AC7" s="1628"/>
      <c r="AD7" s="1628"/>
      <c r="AE7" s="1635"/>
      <c r="AF7" s="1592"/>
      <c r="AG7" s="1975"/>
      <c r="AH7" s="2052"/>
      <c r="AI7" s="2052" t="s">
        <v>813</v>
      </c>
      <c r="AJ7" s="2052" t="s">
        <v>813</v>
      </c>
      <c r="AK7" s="2052" t="s">
        <v>2544</v>
      </c>
      <c r="AL7" s="2052" t="s">
        <v>2545</v>
      </c>
      <c r="AM7" s="2052" t="s">
        <v>2545</v>
      </c>
      <c r="AN7" s="2052" t="s">
        <v>2545</v>
      </c>
      <c r="AO7" s="2052" t="s">
        <v>2545</v>
      </c>
      <c r="AP7" s="2052" t="s">
        <v>1392</v>
      </c>
      <c r="AQ7" s="2050" t="s">
        <v>2545</v>
      </c>
      <c r="AR7" s="1592"/>
      <c r="AS7" s="1592"/>
      <c r="AT7" s="1592"/>
      <c r="AU7" s="1592"/>
      <c r="AV7" s="1592"/>
    </row>
    <row r="8" spans="2:48" ht="15" customHeight="1" thickBot="1">
      <c r="B8" s="162"/>
      <c r="C8" s="163"/>
      <c r="D8" s="163"/>
      <c r="E8" s="163"/>
      <c r="F8" s="29"/>
      <c r="G8" s="29"/>
      <c r="H8" s="163"/>
      <c r="I8" s="163"/>
      <c r="J8" s="163"/>
      <c r="K8" s="163"/>
      <c r="L8" s="162"/>
      <c r="M8" s="164"/>
      <c r="N8" s="13"/>
      <c r="O8" s="1592"/>
      <c r="P8" s="1592"/>
      <c r="Q8" s="1592"/>
      <c r="R8" s="1631"/>
      <c r="S8" s="271"/>
      <c r="T8" s="1635"/>
      <c r="U8" s="1627"/>
      <c r="V8" s="1627"/>
      <c r="W8" s="1627"/>
      <c r="X8" s="1627"/>
      <c r="Y8" s="1627"/>
      <c r="Z8" s="270"/>
      <c r="AA8" s="270"/>
      <c r="AB8" s="270"/>
      <c r="AC8" s="270"/>
      <c r="AD8" s="270"/>
      <c r="AE8" s="1635"/>
      <c r="AF8" s="1592"/>
      <c r="AG8" s="162"/>
      <c r="AH8" s="163"/>
      <c r="AI8" s="163"/>
      <c r="AJ8" s="163"/>
      <c r="AK8" s="29"/>
      <c r="AL8" s="29"/>
      <c r="AM8" s="163"/>
      <c r="AN8" s="163"/>
      <c r="AO8" s="163"/>
      <c r="AP8" s="163"/>
      <c r="AQ8" s="162"/>
      <c r="AR8" s="1592"/>
      <c r="AS8" s="1592"/>
      <c r="AT8" s="1592"/>
      <c r="AU8" s="1592"/>
      <c r="AV8" s="1592"/>
    </row>
    <row r="9" spans="2:48" ht="21" customHeight="1" thickBot="1">
      <c r="B9" s="328" t="s">
        <v>2593</v>
      </c>
      <c r="C9" s="11"/>
      <c r="D9" s="11"/>
      <c r="E9" s="162"/>
      <c r="F9" s="3"/>
      <c r="G9" s="3"/>
      <c r="H9" s="165"/>
      <c r="I9" s="165"/>
      <c r="J9" s="165"/>
      <c r="K9" s="165"/>
      <c r="L9" s="1592"/>
      <c r="M9" s="13"/>
      <c r="N9" s="1592"/>
      <c r="O9" s="1592"/>
      <c r="P9" s="1592"/>
      <c r="Q9" s="1592"/>
      <c r="R9" s="1636"/>
      <c r="S9" s="271"/>
      <c r="T9" s="1635"/>
      <c r="U9" s="1627"/>
      <c r="V9" s="1627"/>
      <c r="W9" s="1627"/>
      <c r="X9" s="1627"/>
      <c r="Y9" s="1627"/>
      <c r="Z9" s="270"/>
      <c r="AA9" s="270"/>
      <c r="AB9" s="270"/>
      <c r="AC9" s="270"/>
      <c r="AD9" s="270"/>
      <c r="AE9" s="1635"/>
      <c r="AF9" s="1592"/>
      <c r="AG9" s="328" t="s">
        <v>2593</v>
      </c>
      <c r="AH9" s="11"/>
      <c r="AI9" s="11"/>
      <c r="AJ9" s="162"/>
      <c r="AK9" s="3"/>
      <c r="AL9" s="3"/>
      <c r="AM9" s="165"/>
      <c r="AN9" s="165"/>
      <c r="AO9" s="165"/>
      <c r="AP9" s="165"/>
      <c r="AQ9" s="1592"/>
      <c r="AR9" s="1592"/>
      <c r="AS9" s="1592"/>
      <c r="AT9" s="1592"/>
      <c r="AU9" s="1592"/>
      <c r="AV9" s="1592"/>
    </row>
    <row r="10" spans="2:48" ht="33" customHeight="1">
      <c r="B10" s="326" t="s">
        <v>2594</v>
      </c>
      <c r="C10" s="801">
        <v>0</v>
      </c>
      <c r="D10" s="801">
        <v>0</v>
      </c>
      <c r="E10" s="431">
        <f>SUM(C10:D10)</f>
        <v>0</v>
      </c>
      <c r="F10" s="801">
        <v>0</v>
      </c>
      <c r="G10" s="431">
        <f>IF(OR(E10=0,F10=0),0,E10/(F10/1000))</f>
        <v>0</v>
      </c>
      <c r="H10" s="801">
        <v>0</v>
      </c>
      <c r="I10" s="801">
        <v>0</v>
      </c>
      <c r="J10" s="431">
        <f>H10 + I10</f>
        <v>0</v>
      </c>
      <c r="K10" s="1145">
        <v>0</v>
      </c>
      <c r="L10" s="1146">
        <v>0</v>
      </c>
      <c r="M10" s="7"/>
      <c r="N10" s="1157" t="s">
        <v>2673</v>
      </c>
      <c r="O10" s="1592"/>
      <c r="P10" s="1632"/>
      <c r="Q10" s="1592"/>
      <c r="R10" s="1636"/>
      <c r="S10" s="271">
        <f>IF( SUM( U10:AD10 ) = 0, 0, $U$4 )</f>
        <v>0</v>
      </c>
      <c r="T10" s="1635"/>
      <c r="U10" s="273">
        <f t="shared" ref="U10:V12" si="0" xml:space="preserve"> IF( ISNUMBER( C10 ), 0, 1 )</f>
        <v>0</v>
      </c>
      <c r="V10" s="273">
        <f t="shared" si="0"/>
        <v>0</v>
      </c>
      <c r="W10" s="270"/>
      <c r="X10" s="273">
        <f xml:space="preserve"> IF( ISNUMBER( F10 ), 0, 1 )</f>
        <v>0</v>
      </c>
      <c r="Y10" s="270"/>
      <c r="Z10" s="273">
        <f t="shared" ref="Z10:AA12" si="1" xml:space="preserve"> IF( ISNUMBER( H10 ), 0, 1 )</f>
        <v>0</v>
      </c>
      <c r="AA10" s="273">
        <f t="shared" si="1"/>
        <v>0</v>
      </c>
      <c r="AB10" s="270"/>
      <c r="AC10" s="273">
        <f t="shared" ref="AC10:AD12" si="2" xml:space="preserve"> IF( ISNUMBER( K10 ), 0, 1 )</f>
        <v>0</v>
      </c>
      <c r="AD10" s="273">
        <f t="shared" si="2"/>
        <v>0</v>
      </c>
      <c r="AE10" s="1635"/>
      <c r="AF10" s="1592"/>
      <c r="AG10" s="326" t="s">
        <v>2594</v>
      </c>
      <c r="AH10" s="607" t="s">
        <v>2674</v>
      </c>
      <c r="AI10" s="318" t="s">
        <v>2675</v>
      </c>
      <c r="AJ10" s="428" t="s">
        <v>2676</v>
      </c>
      <c r="AK10" s="318" t="s">
        <v>2677</v>
      </c>
      <c r="AL10" s="428" t="s">
        <v>2678</v>
      </c>
      <c r="AM10" s="331" t="s">
        <v>2679</v>
      </c>
      <c r="AN10" s="331" t="s">
        <v>2680</v>
      </c>
      <c r="AO10" s="331" t="s">
        <v>2681</v>
      </c>
      <c r="AP10" s="331" t="s">
        <v>2682</v>
      </c>
      <c r="AQ10" s="332" t="s">
        <v>2683</v>
      </c>
      <c r="AR10" s="1592"/>
      <c r="AS10" s="1592"/>
      <c r="AT10" s="1592"/>
      <c r="AU10" s="1592"/>
      <c r="AV10" s="1592"/>
    </row>
    <row r="11" spans="2:48" ht="33" customHeight="1">
      <c r="B11" s="327" t="s">
        <v>2606</v>
      </c>
      <c r="C11" s="803">
        <v>0</v>
      </c>
      <c r="D11" s="803">
        <v>0</v>
      </c>
      <c r="E11" s="1795">
        <f>SUM(C11:D11)</f>
        <v>0</v>
      </c>
      <c r="F11" s="803">
        <v>0</v>
      </c>
      <c r="G11" s="1795">
        <f>IF(OR(E11=0,F11=0),0,E11/(F11/1000))</f>
        <v>0</v>
      </c>
      <c r="H11" s="803">
        <v>0</v>
      </c>
      <c r="I11" s="803">
        <v>0</v>
      </c>
      <c r="J11" s="1795">
        <f>H11 + I11</f>
        <v>0</v>
      </c>
      <c r="K11" s="1147">
        <v>0</v>
      </c>
      <c r="L11" s="1148">
        <v>0</v>
      </c>
      <c r="M11" s="7"/>
      <c r="N11" s="1158" t="s">
        <v>2684</v>
      </c>
      <c r="O11" s="1592"/>
      <c r="P11" s="1633"/>
      <c r="Q11" s="1592"/>
      <c r="R11" s="1636"/>
      <c r="S11" s="271">
        <f>IF( SUM( U11:AD11 ) = 0, 0, $U$4 )</f>
        <v>0</v>
      </c>
      <c r="T11" s="1635"/>
      <c r="U11" s="273">
        <f t="shared" si="0"/>
        <v>0</v>
      </c>
      <c r="V11" s="273">
        <f t="shared" si="0"/>
        <v>0</v>
      </c>
      <c r="W11" s="270"/>
      <c r="X11" s="273">
        <f xml:space="preserve"> IF( ISNUMBER( F11 ), 0, 1 )</f>
        <v>0</v>
      </c>
      <c r="Y11" s="270"/>
      <c r="Z11" s="273">
        <f t="shared" si="1"/>
        <v>0</v>
      </c>
      <c r="AA11" s="273">
        <f t="shared" si="1"/>
        <v>0</v>
      </c>
      <c r="AB11" s="270"/>
      <c r="AC11" s="273">
        <f t="shared" si="2"/>
        <v>0</v>
      </c>
      <c r="AD11" s="273">
        <f t="shared" si="2"/>
        <v>0</v>
      </c>
      <c r="AE11" s="1635"/>
      <c r="AF11" s="1592"/>
      <c r="AG11" s="327" t="s">
        <v>2606</v>
      </c>
      <c r="AH11" s="314" t="s">
        <v>2685</v>
      </c>
      <c r="AI11" s="314" t="s">
        <v>2686</v>
      </c>
      <c r="AJ11" s="315" t="s">
        <v>2687</v>
      </c>
      <c r="AK11" s="314" t="s">
        <v>2688</v>
      </c>
      <c r="AL11" s="315" t="s">
        <v>2689</v>
      </c>
      <c r="AM11" s="330" t="s">
        <v>2690</v>
      </c>
      <c r="AN11" s="330" t="s">
        <v>2691</v>
      </c>
      <c r="AO11" s="330" t="s">
        <v>2692</v>
      </c>
      <c r="AP11" s="330" t="s">
        <v>2693</v>
      </c>
      <c r="AQ11" s="333" t="s">
        <v>2694</v>
      </c>
      <c r="AR11" s="1592"/>
      <c r="AS11" s="1592"/>
      <c r="AT11" s="1592"/>
      <c r="AU11" s="1592"/>
      <c r="AV11" s="1592"/>
    </row>
    <row r="12" spans="2:48" ht="33" customHeight="1">
      <c r="B12" s="327" t="s">
        <v>2695</v>
      </c>
      <c r="C12" s="803">
        <v>0</v>
      </c>
      <c r="D12" s="803">
        <v>0</v>
      </c>
      <c r="E12" s="1795">
        <f>SUM(C12:D12)</f>
        <v>0</v>
      </c>
      <c r="F12" s="803">
        <v>0</v>
      </c>
      <c r="G12" s="1795">
        <f>IF(OR(E12=0,F12=0),0,E12/(F12/1000))</f>
        <v>0</v>
      </c>
      <c r="H12" s="803">
        <v>0</v>
      </c>
      <c r="I12" s="803">
        <v>0</v>
      </c>
      <c r="J12" s="1795">
        <f>H12 + I12</f>
        <v>0</v>
      </c>
      <c r="K12" s="1147">
        <v>0</v>
      </c>
      <c r="L12" s="1148">
        <v>0</v>
      </c>
      <c r="M12" s="13"/>
      <c r="N12" s="1158" t="s">
        <v>2696</v>
      </c>
      <c r="O12" s="1592"/>
      <c r="P12" s="1633"/>
      <c r="Q12" s="1592"/>
      <c r="R12" s="1636"/>
      <c r="S12" s="271">
        <f>IF( SUM( U12:AD12 ) = 0, 0, $U$4 )</f>
        <v>0</v>
      </c>
      <c r="T12" s="1635"/>
      <c r="U12" s="273">
        <f t="shared" si="0"/>
        <v>0</v>
      </c>
      <c r="V12" s="273">
        <f t="shared" si="0"/>
        <v>0</v>
      </c>
      <c r="W12" s="270"/>
      <c r="X12" s="273">
        <f xml:space="preserve"> IF( ISNUMBER( F12 ), 0, 1 )</f>
        <v>0</v>
      </c>
      <c r="Y12" s="270"/>
      <c r="Z12" s="273">
        <f t="shared" si="1"/>
        <v>0</v>
      </c>
      <c r="AA12" s="273">
        <f t="shared" si="1"/>
        <v>0</v>
      </c>
      <c r="AB12" s="270"/>
      <c r="AC12" s="273">
        <f t="shared" si="2"/>
        <v>0</v>
      </c>
      <c r="AD12" s="273">
        <f t="shared" si="2"/>
        <v>0</v>
      </c>
      <c r="AE12" s="1635"/>
      <c r="AF12" s="1592"/>
      <c r="AG12" s="327" t="s">
        <v>2695</v>
      </c>
      <c r="AH12" s="314" t="s">
        <v>2697</v>
      </c>
      <c r="AI12" s="314" t="s">
        <v>2698</v>
      </c>
      <c r="AJ12" s="315" t="s">
        <v>2699</v>
      </c>
      <c r="AK12" s="314" t="s">
        <v>2700</v>
      </c>
      <c r="AL12" s="315" t="s">
        <v>2701</v>
      </c>
      <c r="AM12" s="330" t="s">
        <v>2702</v>
      </c>
      <c r="AN12" s="330" t="s">
        <v>2703</v>
      </c>
      <c r="AO12" s="330" t="s">
        <v>2702</v>
      </c>
      <c r="AP12" s="330" t="s">
        <v>2704</v>
      </c>
      <c r="AQ12" s="333" t="s">
        <v>2705</v>
      </c>
      <c r="AR12" s="1592"/>
      <c r="AS12" s="1592"/>
      <c r="AT12" s="1592"/>
      <c r="AU12" s="1592"/>
      <c r="AV12" s="1592"/>
    </row>
    <row r="13" spans="2:48" ht="33" customHeight="1" thickBot="1">
      <c r="B13" s="1850" t="s">
        <v>2641</v>
      </c>
      <c r="C13" s="1794">
        <f t="shared" ref="C13:L13" si="3">SUM(C10:C12)</f>
        <v>0</v>
      </c>
      <c r="D13" s="1794">
        <f t="shared" si="3"/>
        <v>0</v>
      </c>
      <c r="E13" s="1794">
        <f t="shared" si="3"/>
        <v>0</v>
      </c>
      <c r="F13" s="1794">
        <f t="shared" si="3"/>
        <v>0</v>
      </c>
      <c r="G13" s="1794">
        <f t="shared" si="3"/>
        <v>0</v>
      </c>
      <c r="H13" s="1794">
        <f t="shared" si="3"/>
        <v>0</v>
      </c>
      <c r="I13" s="1794">
        <f t="shared" si="3"/>
        <v>0</v>
      </c>
      <c r="J13" s="1794">
        <f t="shared" si="3"/>
        <v>0</v>
      </c>
      <c r="K13" s="1149">
        <f t="shared" si="3"/>
        <v>0</v>
      </c>
      <c r="L13" s="329">
        <f t="shared" si="3"/>
        <v>0</v>
      </c>
      <c r="M13" s="161"/>
      <c r="N13" s="1159" t="s">
        <v>2706</v>
      </c>
      <c r="O13" s="1592"/>
      <c r="P13" s="1634"/>
      <c r="Q13" s="1592"/>
      <c r="R13" s="1636"/>
      <c r="S13" s="271">
        <f t="shared" ref="S13" si="4">IF( SUM( Z13:AD13 ) = 0, 0, $O$4 )</f>
        <v>0</v>
      </c>
      <c r="T13" s="1635"/>
      <c r="U13" s="1627"/>
      <c r="V13" s="1627"/>
      <c r="W13" s="1627"/>
      <c r="X13" s="1627"/>
      <c r="Y13" s="1627"/>
      <c r="Z13" s="270"/>
      <c r="AA13" s="270"/>
      <c r="AB13" s="270"/>
      <c r="AC13" s="270"/>
      <c r="AD13" s="273">
        <f xml:space="preserve"> IF( ISNUMBER( L13 ), 0, 1 )</f>
        <v>0</v>
      </c>
      <c r="AE13" s="1635"/>
      <c r="AF13" s="1592"/>
      <c r="AG13" s="1850" t="s">
        <v>2641</v>
      </c>
      <c r="AH13" s="434" t="s">
        <v>2707</v>
      </c>
      <c r="AI13" s="434" t="s">
        <v>2708</v>
      </c>
      <c r="AJ13" s="434" t="s">
        <v>2709</v>
      </c>
      <c r="AK13" s="434" t="s">
        <v>2710</v>
      </c>
      <c r="AL13" s="434" t="s">
        <v>2711</v>
      </c>
      <c r="AM13" s="434" t="s">
        <v>2712</v>
      </c>
      <c r="AN13" s="434" t="s">
        <v>2713</v>
      </c>
      <c r="AO13" s="434" t="s">
        <v>2712</v>
      </c>
      <c r="AP13" s="434" t="s">
        <v>2714</v>
      </c>
      <c r="AQ13" s="435" t="s">
        <v>2715</v>
      </c>
      <c r="AR13" s="1592"/>
      <c r="AS13" s="1592"/>
      <c r="AT13" s="1592"/>
      <c r="AU13" s="1592"/>
      <c r="AV13" s="1592"/>
    </row>
    <row r="14" spans="2:48" ht="15" customHeight="1" thickBot="1">
      <c r="B14" s="166"/>
      <c r="C14" s="29"/>
      <c r="D14" s="29"/>
      <c r="E14" s="29"/>
      <c r="F14" s="29"/>
      <c r="G14" s="29"/>
      <c r="H14" s="166"/>
      <c r="I14" s="166"/>
      <c r="J14" s="166"/>
      <c r="K14" s="166"/>
      <c r="L14" s="166"/>
      <c r="M14" s="167"/>
      <c r="N14" s="13"/>
      <c r="O14" s="1592"/>
      <c r="P14" s="1592"/>
      <c r="Q14" s="1592"/>
      <c r="R14" s="1636"/>
      <c r="S14" s="271"/>
      <c r="T14" s="1635"/>
      <c r="U14" s="1627"/>
      <c r="V14" s="1627"/>
      <c r="W14" s="1627"/>
      <c r="X14" s="1627"/>
      <c r="Y14" s="1627"/>
      <c r="Z14" s="270"/>
      <c r="AA14" s="270"/>
      <c r="AB14" s="270"/>
      <c r="AC14" s="270"/>
      <c r="AD14" s="270"/>
      <c r="AE14" s="1635"/>
      <c r="AF14" s="1592"/>
      <c r="AG14" s="166"/>
      <c r="AH14" s="29"/>
      <c r="AI14" s="29"/>
      <c r="AJ14" s="29"/>
      <c r="AK14" s="29"/>
      <c r="AL14" s="29"/>
      <c r="AM14" s="166"/>
      <c r="AN14" s="166"/>
      <c r="AO14" s="166"/>
      <c r="AP14" s="166"/>
      <c r="AQ14" s="166"/>
      <c r="AR14" s="1592"/>
      <c r="AS14" s="1592"/>
      <c r="AT14" s="1592"/>
      <c r="AU14" s="1592"/>
      <c r="AV14" s="1592"/>
    </row>
    <row r="15" spans="2:48" ht="21" customHeight="1" thickBot="1">
      <c r="B15" s="316" t="s">
        <v>2653</v>
      </c>
      <c r="C15" s="11"/>
      <c r="D15" s="11"/>
      <c r="E15" s="162"/>
      <c r="F15" s="3"/>
      <c r="G15" s="3"/>
      <c r="H15" s="165"/>
      <c r="I15" s="165"/>
      <c r="J15" s="165"/>
      <c r="K15" s="165"/>
      <c r="L15" s="165"/>
      <c r="M15" s="165"/>
      <c r="N15" s="13"/>
      <c r="O15" s="1592"/>
      <c r="P15" s="1592"/>
      <c r="Q15" s="1592"/>
      <c r="R15" s="1636"/>
      <c r="S15" s="271"/>
      <c r="T15" s="1635"/>
      <c r="U15" s="270"/>
      <c r="V15" s="270"/>
      <c r="W15" s="270"/>
      <c r="X15" s="270"/>
      <c r="Y15" s="270"/>
      <c r="Z15" s="270"/>
      <c r="AA15" s="270"/>
      <c r="AB15" s="270"/>
      <c r="AC15" s="270"/>
      <c r="AD15" s="270"/>
      <c r="AE15" s="1635"/>
      <c r="AF15" s="1592"/>
      <c r="AG15" s="328" t="s">
        <v>2653</v>
      </c>
      <c r="AH15" s="11"/>
      <c r="AI15" s="11"/>
      <c r="AJ15" s="162"/>
      <c r="AK15" s="3"/>
      <c r="AL15" s="3"/>
      <c r="AM15" s="165"/>
      <c r="AN15" s="165"/>
      <c r="AO15" s="165"/>
      <c r="AP15" s="165"/>
      <c r="AQ15" s="165"/>
      <c r="AR15" s="1592"/>
      <c r="AS15" s="1592"/>
      <c r="AT15" s="1592"/>
      <c r="AU15" s="1592"/>
      <c r="AV15" s="1592"/>
    </row>
    <row r="16" spans="2:48" ht="33" customHeight="1" thickBot="1">
      <c r="B16" s="1866" t="s">
        <v>2654</v>
      </c>
      <c r="C16" s="806">
        <v>0</v>
      </c>
      <c r="D16" s="806">
        <v>0</v>
      </c>
      <c r="E16" s="409">
        <f>SUM(C16:D16)</f>
        <v>0</v>
      </c>
      <c r="F16" s="806">
        <v>0</v>
      </c>
      <c r="G16" s="405">
        <f>IF(OR(E16=0,F16=0),0,E16/(F16/1000))</f>
        <v>0</v>
      </c>
      <c r="H16" s="29"/>
      <c r="I16" s="29"/>
      <c r="J16" s="1058"/>
      <c r="K16" s="29"/>
      <c r="L16" s="1058"/>
      <c r="M16" s="165"/>
      <c r="N16" s="488" t="s">
        <v>2716</v>
      </c>
      <c r="O16" s="1592"/>
      <c r="P16" s="1637"/>
      <c r="Q16" s="1592"/>
      <c r="R16" s="1636"/>
      <c r="S16" s="271">
        <f>IF( SUM( U16:AD16 ) = 0, 0, $U$4 )</f>
        <v>0</v>
      </c>
      <c r="T16" s="1635"/>
      <c r="U16" s="273">
        <f xml:space="preserve"> IF( ISNUMBER( C16 ), 0, 1 )</f>
        <v>0</v>
      </c>
      <c r="V16" s="273">
        <f xml:space="preserve"> IF( ISNUMBER( D16 ), 0, 1 )</f>
        <v>0</v>
      </c>
      <c r="W16" s="1627"/>
      <c r="X16" s="273">
        <f xml:space="preserve"> IF( ISNUMBER( F16 ), 0, 1 )</f>
        <v>0</v>
      </c>
      <c r="Y16" s="1627"/>
      <c r="Z16" s="270"/>
      <c r="AA16" s="270"/>
      <c r="AB16" s="270"/>
      <c r="AC16" s="270"/>
      <c r="AD16" s="270"/>
      <c r="AE16" s="1635"/>
      <c r="AF16" s="1592"/>
      <c r="AG16" s="1866" t="s">
        <v>2654</v>
      </c>
      <c r="AH16" s="418" t="s">
        <v>2717</v>
      </c>
      <c r="AI16" s="390" t="s">
        <v>2718</v>
      </c>
      <c r="AJ16" s="394" t="s">
        <v>2719</v>
      </c>
      <c r="AK16" s="390" t="s">
        <v>2720</v>
      </c>
      <c r="AL16" s="391" t="s">
        <v>2721</v>
      </c>
      <c r="AM16" s="29"/>
      <c r="AN16" s="29"/>
      <c r="AO16" s="29"/>
      <c r="AP16" s="29"/>
      <c r="AQ16" s="29"/>
      <c r="AR16" s="1592"/>
      <c r="AS16" s="1592"/>
      <c r="AT16" s="1592"/>
      <c r="AU16" s="1592"/>
      <c r="AV16" s="1592"/>
    </row>
    <row r="17" spans="2:44" ht="15" customHeight="1" thickBot="1">
      <c r="B17" s="166"/>
      <c r="C17" s="5"/>
      <c r="D17" s="5"/>
      <c r="E17" s="5"/>
      <c r="F17" s="5"/>
      <c r="G17" s="5"/>
      <c r="H17" s="5"/>
      <c r="I17" s="5"/>
      <c r="J17" s="5"/>
      <c r="K17" s="5"/>
      <c r="L17" s="5"/>
      <c r="M17" s="165"/>
      <c r="N17" s="13"/>
      <c r="O17" s="1592"/>
      <c r="P17" s="1592"/>
      <c r="Q17" s="1592"/>
      <c r="R17" s="1636"/>
      <c r="S17" s="271"/>
      <c r="T17" s="1635"/>
      <c r="U17" s="1627"/>
      <c r="V17" s="1627"/>
      <c r="W17" s="1627"/>
      <c r="X17" s="1627"/>
      <c r="Y17" s="1627"/>
      <c r="Z17" s="270"/>
      <c r="AA17" s="270"/>
      <c r="AB17" s="270"/>
      <c r="AC17" s="270"/>
      <c r="AD17" s="270"/>
      <c r="AE17" s="1635"/>
      <c r="AF17" s="1592"/>
      <c r="AG17" s="166"/>
      <c r="AH17" s="5"/>
      <c r="AI17" s="5"/>
      <c r="AJ17" s="5"/>
      <c r="AK17" s="5"/>
      <c r="AL17" s="5"/>
      <c r="AM17" s="5"/>
      <c r="AN17" s="5"/>
      <c r="AO17" s="5"/>
      <c r="AP17" s="5"/>
      <c r="AQ17" s="5"/>
      <c r="AR17" s="1592"/>
    </row>
    <row r="18" spans="2:44" ht="33" customHeight="1" thickBot="1">
      <c r="B18" s="1866" t="s">
        <v>1051</v>
      </c>
      <c r="C18" s="409">
        <f>C13+C16</f>
        <v>0</v>
      </c>
      <c r="D18" s="409">
        <f>D13+D16</f>
        <v>0</v>
      </c>
      <c r="E18" s="409">
        <f>SUM(C18:D18)</f>
        <v>0</v>
      </c>
      <c r="F18" s="409">
        <f>F13+F16</f>
        <v>0</v>
      </c>
      <c r="G18" s="405">
        <f>IF(OR(E18=0,F18=0),0,E18/(F18/1000))</f>
        <v>0</v>
      </c>
      <c r="H18" s="8"/>
      <c r="I18" s="8"/>
      <c r="J18" s="8"/>
      <c r="K18" s="8"/>
      <c r="L18" s="8"/>
      <c r="M18" s="165"/>
      <c r="N18" s="488" t="s">
        <v>2722</v>
      </c>
      <c r="O18" s="1592"/>
      <c r="P18" s="1637"/>
      <c r="Q18" s="1592"/>
      <c r="R18" s="1636"/>
      <c r="S18" s="271"/>
      <c r="T18" s="1635"/>
      <c r="U18" s="1627"/>
      <c r="V18" s="1627"/>
      <c r="W18" s="1627"/>
      <c r="X18" s="1627"/>
      <c r="Y18" s="1627"/>
      <c r="Z18" s="270"/>
      <c r="AA18" s="270"/>
      <c r="AB18" s="270"/>
      <c r="AC18" s="270"/>
      <c r="AD18" s="270"/>
      <c r="AE18" s="1635"/>
      <c r="AF18" s="1592"/>
      <c r="AG18" s="1866" t="s">
        <v>1051</v>
      </c>
      <c r="AH18" s="418" t="s">
        <v>2723</v>
      </c>
      <c r="AI18" s="390" t="s">
        <v>2724</v>
      </c>
      <c r="AJ18" s="394" t="s">
        <v>2725</v>
      </c>
      <c r="AK18" s="390" t="s">
        <v>2726</v>
      </c>
      <c r="AL18" s="394" t="s">
        <v>2727</v>
      </c>
      <c r="AM18" s="416" t="s">
        <v>2728</v>
      </c>
      <c r="AN18" s="416" t="s">
        <v>2729</v>
      </c>
      <c r="AO18" s="416" t="s">
        <v>2730</v>
      </c>
      <c r="AP18" s="416" t="s">
        <v>2731</v>
      </c>
      <c r="AQ18" s="760" t="s">
        <v>2732</v>
      </c>
      <c r="AR18" s="1592"/>
    </row>
    <row r="19" spans="2:44" ht="15" customHeight="1" thickBot="1">
      <c r="B19" s="1592"/>
      <c r="C19" s="1592"/>
      <c r="D19" s="1592"/>
      <c r="E19" s="1592"/>
      <c r="F19" s="1592"/>
      <c r="G19" s="1592"/>
      <c r="H19" s="165"/>
      <c r="I19" s="165"/>
      <c r="J19" s="165"/>
      <c r="K19" s="165"/>
      <c r="L19" s="165"/>
      <c r="M19" s="165"/>
      <c r="N19" s="13"/>
      <c r="O19" s="1592"/>
      <c r="P19" s="1592"/>
      <c r="Q19" s="1592"/>
      <c r="R19" s="1636"/>
      <c r="S19" s="271"/>
      <c r="T19" s="1635"/>
      <c r="U19" s="1627"/>
      <c r="V19" s="1627"/>
      <c r="W19" s="1627"/>
      <c r="X19" s="1627"/>
      <c r="Y19" s="1627"/>
      <c r="Z19" s="270"/>
      <c r="AA19" s="270"/>
      <c r="AB19" s="270"/>
      <c r="AC19" s="270"/>
      <c r="AD19" s="270"/>
      <c r="AE19" s="1635"/>
      <c r="AF19" s="1592"/>
      <c r="AG19" s="1592"/>
      <c r="AH19" s="1592"/>
      <c r="AI19" s="1592"/>
      <c r="AJ19" s="1592"/>
      <c r="AK19" s="1592"/>
      <c r="AL19" s="1592"/>
      <c r="AM19" s="165"/>
      <c r="AN19" s="165"/>
      <c r="AO19" s="165"/>
      <c r="AP19" s="165"/>
      <c r="AQ19" s="165"/>
      <c r="AR19" s="1592"/>
    </row>
    <row r="20" spans="2:44" ht="75.75" customHeight="1">
      <c r="B20" s="1842" t="s">
        <v>800</v>
      </c>
      <c r="C20" s="1843" t="s">
        <v>2542</v>
      </c>
      <c r="D20" s="1837" t="s">
        <v>2667</v>
      </c>
      <c r="E20" s="11"/>
      <c r="F20" s="11"/>
      <c r="G20" s="11"/>
      <c r="H20" s="1592"/>
      <c r="I20" s="1592"/>
      <c r="J20" s="1592"/>
      <c r="K20" s="1592"/>
      <c r="L20" s="1592"/>
      <c r="M20" s="1592"/>
      <c r="N20" s="13"/>
      <c r="O20" s="1592"/>
      <c r="P20" s="1592"/>
      <c r="Q20" s="1592"/>
      <c r="R20" s="1636"/>
      <c r="S20" s="271"/>
      <c r="T20" s="1635"/>
      <c r="U20" s="270"/>
      <c r="V20" s="270"/>
      <c r="W20" s="270"/>
      <c r="X20" s="270"/>
      <c r="Y20" s="1627"/>
      <c r="Z20" s="270"/>
      <c r="AA20" s="270"/>
      <c r="AB20" s="270"/>
      <c r="AC20" s="270"/>
      <c r="AD20" s="270"/>
      <c r="AE20" s="1635"/>
      <c r="AF20" s="1592"/>
      <c r="AG20" s="1973" t="s">
        <v>800</v>
      </c>
      <c r="AH20" s="1974"/>
      <c r="AI20" s="1974"/>
      <c r="AJ20" s="1974"/>
      <c r="AK20" s="1843" t="s">
        <v>2542</v>
      </c>
      <c r="AL20" s="1837" t="s">
        <v>2667</v>
      </c>
      <c r="AM20" s="1592"/>
      <c r="AN20" s="1592"/>
      <c r="AO20" s="1592"/>
      <c r="AP20" s="1592"/>
      <c r="AQ20" s="1592"/>
      <c r="AR20" s="1592"/>
    </row>
    <row r="21" spans="2:44" ht="15" customHeight="1">
      <c r="B21" s="1859" t="s">
        <v>801</v>
      </c>
      <c r="C21" s="1857" t="s">
        <v>2544</v>
      </c>
      <c r="D21" s="1858" t="s">
        <v>2545</v>
      </c>
      <c r="E21" s="11"/>
      <c r="F21" s="11"/>
      <c r="G21" s="11"/>
      <c r="H21" s="1592"/>
      <c r="I21" s="1592"/>
      <c r="J21" s="1592"/>
      <c r="K21" s="1592"/>
      <c r="L21" s="1592"/>
      <c r="M21" s="1592"/>
      <c r="N21" s="13"/>
      <c r="O21" s="1592"/>
      <c r="P21" s="1592"/>
      <c r="Q21" s="1592"/>
      <c r="R21" s="1636"/>
      <c r="S21" s="271"/>
      <c r="T21" s="1635"/>
      <c r="U21" s="270"/>
      <c r="V21" s="270"/>
      <c r="W21" s="270"/>
      <c r="X21" s="270"/>
      <c r="Y21" s="1627"/>
      <c r="Z21" s="270"/>
      <c r="AA21" s="270"/>
      <c r="AB21" s="270"/>
      <c r="AC21" s="270"/>
      <c r="AD21" s="270"/>
      <c r="AE21" s="1635"/>
      <c r="AF21" s="1592"/>
      <c r="AG21" s="2038"/>
      <c r="AH21" s="2036"/>
      <c r="AI21" s="2036"/>
      <c r="AJ21" s="2036"/>
      <c r="AK21" s="2051" t="s">
        <v>2544</v>
      </c>
      <c r="AL21" s="2049" t="s">
        <v>2545</v>
      </c>
      <c r="AM21" s="1592"/>
      <c r="AN21" s="1592"/>
      <c r="AO21" s="1592"/>
      <c r="AP21" s="1592"/>
      <c r="AQ21" s="1592"/>
      <c r="AR21" s="1592"/>
    </row>
    <row r="22" spans="2:44" ht="15" customHeight="1" thickBot="1">
      <c r="B22" s="1844" t="s">
        <v>802</v>
      </c>
      <c r="C22" s="1845">
        <v>3</v>
      </c>
      <c r="D22" s="1838">
        <v>3</v>
      </c>
      <c r="E22" s="11"/>
      <c r="F22" s="11"/>
      <c r="G22" s="11"/>
      <c r="H22" s="1592"/>
      <c r="I22" s="1592"/>
      <c r="J22" s="1592"/>
      <c r="K22" s="1592"/>
      <c r="L22" s="1592"/>
      <c r="M22" s="1592"/>
      <c r="N22" s="13"/>
      <c r="O22" s="1592"/>
      <c r="P22" s="1592"/>
      <c r="Q22" s="1592"/>
      <c r="R22" s="1636"/>
      <c r="S22" s="271"/>
      <c r="T22" s="1635"/>
      <c r="U22" s="1627"/>
      <c r="V22" s="1627"/>
      <c r="W22" s="1627"/>
      <c r="X22" s="1627"/>
      <c r="Y22" s="1627"/>
      <c r="Z22" s="270"/>
      <c r="AA22" s="270"/>
      <c r="AB22" s="270"/>
      <c r="AC22" s="270"/>
      <c r="AD22" s="270"/>
      <c r="AE22" s="1635"/>
      <c r="AF22" s="1592"/>
      <c r="AG22" s="1975"/>
      <c r="AH22" s="1976"/>
      <c r="AI22" s="1976"/>
      <c r="AJ22" s="1976"/>
      <c r="AK22" s="2052"/>
      <c r="AL22" s="2050" t="s">
        <v>2545</v>
      </c>
      <c r="AM22" s="1592"/>
      <c r="AN22" s="1592"/>
      <c r="AO22" s="1592"/>
      <c r="AP22" s="1592"/>
      <c r="AQ22" s="1592"/>
      <c r="AR22" s="1592"/>
    </row>
    <row r="23" spans="2:44" ht="15" customHeight="1" thickBot="1">
      <c r="B23" s="1592"/>
      <c r="C23" s="1592"/>
      <c r="D23" s="1592"/>
      <c r="E23" s="1592"/>
      <c r="F23" s="1592"/>
      <c r="G23" s="1592"/>
      <c r="H23" s="1592"/>
      <c r="I23" s="1592"/>
      <c r="J23" s="1592"/>
      <c r="K23" s="1592"/>
      <c r="L23" s="1592"/>
      <c r="M23" s="1592"/>
      <c r="N23" s="13"/>
      <c r="O23" s="1592"/>
      <c r="P23" s="1592"/>
      <c r="Q23" s="1592"/>
      <c r="R23" s="1636"/>
      <c r="S23" s="271"/>
      <c r="T23" s="1635"/>
      <c r="U23" s="1627"/>
      <c r="V23" s="1627"/>
      <c r="W23" s="1627"/>
      <c r="X23" s="1627"/>
      <c r="Y23" s="1627"/>
      <c r="Z23" s="270"/>
      <c r="AA23" s="270"/>
      <c r="AB23" s="270"/>
      <c r="AC23" s="270"/>
      <c r="AD23" s="270"/>
      <c r="AE23" s="1635"/>
      <c r="AF23" s="1592"/>
      <c r="AG23" s="1592"/>
      <c r="AH23" s="1592"/>
      <c r="AI23" s="1592"/>
      <c r="AJ23" s="1592"/>
      <c r="AK23" s="1592"/>
      <c r="AL23" s="1592"/>
      <c r="AM23" s="1592"/>
      <c r="AN23" s="1592"/>
      <c r="AO23" s="1592"/>
      <c r="AP23" s="1592"/>
      <c r="AQ23" s="1592"/>
      <c r="AR23" s="1592"/>
    </row>
    <row r="24" spans="2:44" ht="21" customHeight="1" thickBot="1">
      <c r="B24" s="316" t="s">
        <v>2668</v>
      </c>
      <c r="C24" s="5"/>
      <c r="D24" s="5"/>
      <c r="E24" s="5"/>
      <c r="F24" s="5"/>
      <c r="G24" s="5"/>
      <c r="H24" s="168"/>
      <c r="I24" s="168"/>
      <c r="J24" s="168"/>
      <c r="K24" s="168"/>
      <c r="L24" s="168"/>
      <c r="M24" s="1592"/>
      <c r="N24" s="13"/>
      <c r="O24" s="1592"/>
      <c r="P24" s="1592"/>
      <c r="Q24" s="1592"/>
      <c r="R24" s="1636"/>
      <c r="S24" s="271"/>
      <c r="T24" s="1635"/>
      <c r="U24" s="1627"/>
      <c r="V24" s="1627"/>
      <c r="W24" s="1627"/>
      <c r="X24" s="1627"/>
      <c r="Y24" s="1627"/>
      <c r="Z24" s="270"/>
      <c r="AA24" s="270"/>
      <c r="AB24" s="270"/>
      <c r="AC24" s="270"/>
      <c r="AD24" s="270"/>
      <c r="AE24" s="1635"/>
      <c r="AF24" s="1592"/>
      <c r="AG24" s="316" t="s">
        <v>2668</v>
      </c>
      <c r="AH24" s="5"/>
      <c r="AI24" s="5"/>
      <c r="AJ24" s="5"/>
      <c r="AK24" s="5"/>
      <c r="AL24" s="5"/>
      <c r="AM24" s="168"/>
      <c r="AN24" s="168"/>
      <c r="AO24" s="168"/>
      <c r="AP24" s="168"/>
      <c r="AQ24" s="168"/>
      <c r="AR24" s="1592"/>
    </row>
    <row r="25" spans="2:44" ht="33" customHeight="1" thickBot="1">
      <c r="B25" s="1866" t="s">
        <v>1051</v>
      </c>
      <c r="C25" s="1160">
        <v>0</v>
      </c>
      <c r="D25" s="405">
        <f>IF(OR(E18=0,C25=0),0,E18/(C25/1000))</f>
        <v>0</v>
      </c>
      <c r="E25" s="498"/>
      <c r="F25" s="8"/>
      <c r="G25" s="8"/>
      <c r="H25" s="1154"/>
      <c r="I25" s="1154"/>
      <c r="J25" s="1154"/>
      <c r="K25" s="1154"/>
      <c r="L25" s="1154"/>
      <c r="M25" s="1592"/>
      <c r="N25" s="488" t="s">
        <v>2733</v>
      </c>
      <c r="O25" s="1592"/>
      <c r="P25" s="1637"/>
      <c r="Q25" s="1592"/>
      <c r="R25" s="1636"/>
      <c r="S25" s="271">
        <f>IF( SUM( U25:AD25 ) = 0, 0, $U$4 )</f>
        <v>0</v>
      </c>
      <c r="T25" s="300"/>
      <c r="U25" s="273">
        <f xml:space="preserve"> IF( ISNUMBER( C25 ), 0, 1 )</f>
        <v>0</v>
      </c>
      <c r="V25" s="294"/>
      <c r="W25" s="294"/>
      <c r="X25" s="294"/>
      <c r="Y25" s="294"/>
      <c r="Z25" s="270"/>
      <c r="AA25" s="270"/>
      <c r="AB25" s="270"/>
      <c r="AC25" s="270"/>
      <c r="AD25" s="270"/>
      <c r="AE25" s="300"/>
      <c r="AF25" s="1592"/>
      <c r="AG25" s="2053" t="s">
        <v>1016</v>
      </c>
      <c r="AH25" s="2054"/>
      <c r="AI25" s="2054"/>
      <c r="AJ25" s="2054"/>
      <c r="AK25" s="418" t="s">
        <v>2734</v>
      </c>
      <c r="AL25" s="391" t="s">
        <v>2735</v>
      </c>
      <c r="AM25" s="1154"/>
      <c r="AN25" s="1154"/>
      <c r="AO25" s="1154"/>
      <c r="AP25" s="1154"/>
      <c r="AQ25" s="1154"/>
      <c r="AR25" s="1592"/>
    </row>
    <row r="26" spans="2:44" ht="15.75">
      <c r="B26" s="1592"/>
      <c r="C26" s="1592"/>
      <c r="D26" s="1592"/>
      <c r="E26" s="1592"/>
      <c r="F26" s="1592"/>
      <c r="G26" s="1592"/>
      <c r="H26" s="167"/>
      <c r="I26" s="167"/>
      <c r="J26" s="167"/>
      <c r="K26" s="167"/>
      <c r="L26" s="167"/>
      <c r="M26" s="168"/>
      <c r="N26" s="1592"/>
      <c r="O26" s="1592"/>
      <c r="P26" s="1592"/>
      <c r="Q26" s="1592"/>
      <c r="R26" s="1592"/>
      <c r="S26" s="301"/>
      <c r="T26" s="1627"/>
      <c r="U26" s="1627"/>
      <c r="V26" s="1627"/>
      <c r="W26" s="1627"/>
      <c r="X26" s="1627"/>
      <c r="Y26" s="1627"/>
      <c r="Z26" s="270"/>
      <c r="AA26" s="270"/>
      <c r="AB26" s="270"/>
      <c r="AC26" s="270"/>
      <c r="AD26" s="270"/>
      <c r="AE26" s="1627"/>
      <c r="AF26" s="1592"/>
      <c r="AG26" s="1592"/>
      <c r="AH26" s="1592"/>
      <c r="AI26" s="1592"/>
      <c r="AJ26" s="1592"/>
      <c r="AK26" s="1592"/>
      <c r="AL26" s="1592"/>
      <c r="AM26" s="167"/>
      <c r="AN26" s="167"/>
      <c r="AO26" s="167"/>
      <c r="AP26" s="167"/>
      <c r="AQ26" s="167"/>
      <c r="AR26" s="1592"/>
    </row>
    <row r="27" spans="2:44" ht="15.75">
      <c r="B27" s="1592"/>
      <c r="C27" s="1592"/>
      <c r="D27" s="1592"/>
      <c r="E27" s="1592"/>
      <c r="F27" s="1592"/>
      <c r="G27" s="1592"/>
      <c r="H27" s="167"/>
      <c r="I27" s="167"/>
      <c r="J27" s="167"/>
      <c r="K27" s="167"/>
      <c r="L27" s="167"/>
      <c r="M27" s="10"/>
      <c r="N27" s="1592"/>
      <c r="O27" s="1592"/>
      <c r="P27" s="1592"/>
      <c r="Q27" s="1592"/>
      <c r="R27" s="1592"/>
      <c r="S27" s="1592"/>
      <c r="T27" s="1627"/>
      <c r="U27" s="1627"/>
      <c r="V27" s="1627"/>
      <c r="W27" s="1627"/>
      <c r="X27" s="1627"/>
      <c r="Y27" s="1627"/>
      <c r="Z27" s="1627"/>
      <c r="AA27" s="1627"/>
      <c r="AB27" s="1627"/>
      <c r="AC27" s="1627"/>
      <c r="AD27" s="1627"/>
      <c r="AE27" s="1627"/>
      <c r="AF27" s="1592"/>
      <c r="AG27" s="1592"/>
      <c r="AH27" s="1592"/>
      <c r="AI27" s="1592"/>
      <c r="AJ27" s="1592"/>
      <c r="AK27" s="1592"/>
      <c r="AL27" s="1592"/>
      <c r="AM27" s="167"/>
      <c r="AN27" s="167"/>
      <c r="AO27" s="167"/>
      <c r="AP27" s="167"/>
      <c r="AQ27" s="167"/>
      <c r="AR27" s="1592"/>
    </row>
    <row r="28" spans="2:44">
      <c r="B28" s="1592"/>
      <c r="C28" s="1592"/>
      <c r="D28" s="1592"/>
      <c r="E28" s="1592"/>
      <c r="F28" s="1592"/>
      <c r="G28" s="1592"/>
      <c r="H28" s="1592"/>
      <c r="I28" s="1592"/>
      <c r="J28" s="1592"/>
      <c r="K28" s="1592"/>
      <c r="L28" s="1592"/>
      <c r="M28" s="1592"/>
      <c r="N28" s="1592"/>
      <c r="O28" s="1592"/>
      <c r="P28" s="1592"/>
      <c r="Q28" s="1592"/>
      <c r="R28" s="1592"/>
      <c r="S28" s="1592"/>
      <c r="T28" s="1627"/>
      <c r="U28" s="1627"/>
      <c r="V28" s="1627"/>
      <c r="W28" s="1627"/>
      <c r="X28" s="1627"/>
      <c r="Y28" s="1627"/>
      <c r="Z28" s="1627"/>
      <c r="AA28" s="1627"/>
      <c r="AB28" s="1627"/>
      <c r="AC28" s="1627"/>
      <c r="AD28" s="1627"/>
      <c r="AE28" s="1627"/>
      <c r="AF28" s="1592"/>
      <c r="AG28" s="1592"/>
      <c r="AH28" s="1592"/>
      <c r="AI28" s="1592"/>
      <c r="AJ28" s="1592"/>
      <c r="AK28" s="1592"/>
      <c r="AL28" s="1592"/>
      <c r="AM28" s="1592"/>
      <c r="AN28" s="1592"/>
      <c r="AO28" s="1592"/>
      <c r="AP28" s="1592"/>
      <c r="AQ28" s="1592"/>
      <c r="AR28" s="1592"/>
    </row>
    <row r="29" spans="2:44">
      <c r="B29" s="1592"/>
      <c r="C29" s="1592"/>
      <c r="D29" s="1592"/>
      <c r="E29" s="1592"/>
      <c r="F29" s="1592"/>
      <c r="G29" s="1592"/>
      <c r="H29" s="1592"/>
      <c r="I29" s="1592"/>
      <c r="J29" s="1592"/>
      <c r="K29" s="1592"/>
      <c r="L29" s="1592"/>
      <c r="M29" s="1592"/>
      <c r="N29" s="1592"/>
      <c r="O29" s="1592"/>
      <c r="P29" s="1592"/>
      <c r="Q29" s="1592"/>
      <c r="R29" s="1592"/>
      <c r="S29" s="1592"/>
      <c r="T29" s="1627"/>
      <c r="U29" s="1627"/>
      <c r="V29" s="1627"/>
      <c r="W29" s="1627"/>
      <c r="X29" s="1627"/>
      <c r="Y29" s="1627"/>
      <c r="Z29" s="1627"/>
      <c r="AA29" s="1627"/>
      <c r="AB29" s="1627"/>
      <c r="AC29" s="1627"/>
      <c r="AD29" s="1627"/>
      <c r="AE29" s="1627"/>
      <c r="AF29" s="1592"/>
      <c r="AG29" s="1592"/>
      <c r="AH29" s="1592"/>
      <c r="AI29" s="1592"/>
      <c r="AJ29" s="1592"/>
      <c r="AK29" s="1592"/>
      <c r="AL29" s="1592"/>
      <c r="AM29" s="1592"/>
      <c r="AN29" s="1592"/>
      <c r="AO29" s="1592"/>
      <c r="AP29" s="1592"/>
      <c r="AQ29" s="1592"/>
      <c r="AR29" s="1592"/>
    </row>
    <row r="30" spans="2:44">
      <c r="B30" s="1592"/>
      <c r="C30" s="1592"/>
      <c r="D30" s="1592"/>
      <c r="E30" s="1592"/>
      <c r="F30" s="1592"/>
      <c r="G30" s="1592"/>
      <c r="H30" s="1592"/>
      <c r="I30" s="1592"/>
      <c r="J30" s="1592"/>
      <c r="K30" s="1592"/>
      <c r="L30" s="1592"/>
      <c r="M30" s="1592"/>
      <c r="N30" s="1592"/>
      <c r="O30" s="1592"/>
      <c r="P30" s="1592"/>
      <c r="Q30" s="1592"/>
      <c r="R30" s="1592"/>
      <c r="S30" s="1592"/>
      <c r="T30" s="1627"/>
      <c r="U30" s="1627"/>
      <c r="V30" s="1627"/>
      <c r="W30" s="1627"/>
      <c r="X30" s="1627"/>
      <c r="Y30" s="1627"/>
      <c r="Z30" s="1627"/>
      <c r="AA30" s="1627"/>
      <c r="AB30" s="1627"/>
      <c r="AC30" s="1627"/>
      <c r="AD30" s="1627"/>
      <c r="AE30" s="1627"/>
      <c r="AF30" s="1592"/>
      <c r="AG30" s="1592"/>
      <c r="AH30" s="1592"/>
      <c r="AI30" s="1592"/>
      <c r="AJ30" s="1592"/>
      <c r="AK30" s="1592"/>
      <c r="AL30" s="1592"/>
      <c r="AM30" s="1592"/>
      <c r="AN30" s="1592"/>
      <c r="AO30" s="1592"/>
      <c r="AP30" s="1592"/>
      <c r="AQ30" s="1592"/>
      <c r="AR30" s="1592"/>
    </row>
    <row r="31" spans="2:44">
      <c r="B31" s="1592"/>
      <c r="C31" s="1592"/>
      <c r="D31" s="1592"/>
      <c r="E31" s="1592"/>
      <c r="F31" s="1592"/>
      <c r="G31" s="1592"/>
      <c r="H31" s="1592"/>
      <c r="I31" s="1592"/>
      <c r="J31" s="1592"/>
      <c r="K31" s="1592"/>
      <c r="L31" s="1592"/>
      <c r="M31" s="1592"/>
      <c r="N31" s="1592"/>
      <c r="O31" s="1592"/>
      <c r="P31" s="1592"/>
      <c r="Q31" s="1592"/>
      <c r="R31" s="1592"/>
      <c r="S31" s="1592"/>
      <c r="T31" s="1627"/>
      <c r="U31" s="1627"/>
      <c r="V31" s="1627"/>
      <c r="W31" s="1627"/>
      <c r="X31" s="1627"/>
      <c r="Y31" s="1627"/>
      <c r="Z31" s="1627"/>
      <c r="AA31" s="1627"/>
      <c r="AB31" s="1627"/>
      <c r="AC31" s="1627"/>
      <c r="AD31" s="1627"/>
      <c r="AE31" s="1627"/>
      <c r="AF31" s="1592"/>
      <c r="AG31" s="1592"/>
      <c r="AH31" s="1592"/>
      <c r="AI31" s="1592"/>
      <c r="AJ31" s="1592"/>
      <c r="AK31" s="1592"/>
      <c r="AL31" s="1592"/>
      <c r="AM31" s="1592"/>
      <c r="AN31" s="1592"/>
      <c r="AO31" s="1592"/>
      <c r="AP31" s="1592"/>
      <c r="AQ31" s="1592"/>
      <c r="AR31" s="1592"/>
    </row>
    <row r="32" spans="2:44">
      <c r="B32" s="1592"/>
      <c r="C32" s="1592"/>
      <c r="D32" s="1592"/>
      <c r="E32" s="1592"/>
      <c r="F32" s="1592"/>
      <c r="G32" s="1592"/>
      <c r="H32" s="1592"/>
      <c r="I32" s="1592"/>
      <c r="J32" s="1592"/>
      <c r="K32" s="1592"/>
      <c r="L32" s="1592"/>
      <c r="M32" s="1592"/>
      <c r="N32" s="1592"/>
      <c r="O32" s="1592"/>
      <c r="P32" s="1592"/>
      <c r="Q32" s="1592"/>
      <c r="R32" s="1592"/>
      <c r="S32" s="301"/>
      <c r="T32" s="1627"/>
      <c r="U32" s="1627"/>
      <c r="V32" s="1627"/>
      <c r="W32" s="1627"/>
      <c r="X32" s="1627"/>
      <c r="Y32" s="1627"/>
      <c r="Z32" s="270"/>
      <c r="AA32" s="270"/>
      <c r="AB32" s="270"/>
      <c r="AC32" s="270"/>
      <c r="AD32" s="270"/>
      <c r="AE32" s="1627"/>
      <c r="AF32" s="1592"/>
      <c r="AG32" s="1592"/>
      <c r="AH32" s="1592"/>
      <c r="AI32" s="1592"/>
      <c r="AJ32" s="1592"/>
      <c r="AK32" s="1592"/>
      <c r="AL32" s="1592"/>
      <c r="AM32" s="1592"/>
      <c r="AN32" s="1592"/>
      <c r="AO32" s="1592"/>
      <c r="AP32" s="1592"/>
      <c r="AQ32" s="1592"/>
      <c r="AR32" s="1592"/>
    </row>
    <row r="33" spans="16:44">
      <c r="P33" s="1592"/>
      <c r="Q33" s="1592"/>
      <c r="R33" s="1592"/>
      <c r="S33" s="301"/>
      <c r="T33" s="1627"/>
      <c r="U33" s="1627"/>
      <c r="V33" s="1627"/>
      <c r="W33" s="1627"/>
      <c r="X33" s="1627"/>
      <c r="Y33" s="1627"/>
      <c r="Z33" s="270"/>
      <c r="AA33" s="270"/>
      <c r="AB33" s="270"/>
      <c r="AC33" s="270"/>
      <c r="AD33" s="270"/>
      <c r="AE33" s="1627"/>
      <c r="AF33" s="1592"/>
      <c r="AG33" s="1592"/>
      <c r="AH33" s="1592"/>
      <c r="AI33" s="1592"/>
      <c r="AJ33" s="1592"/>
      <c r="AK33" s="1592"/>
      <c r="AL33" s="1592"/>
      <c r="AM33" s="1592"/>
      <c r="AN33" s="1592"/>
      <c r="AO33" s="1592"/>
      <c r="AP33" s="1592"/>
      <c r="AQ33" s="1592"/>
      <c r="AR33" s="1592"/>
    </row>
    <row r="34" spans="16:44">
      <c r="P34" s="1592"/>
      <c r="Q34" s="1592"/>
      <c r="R34" s="1592"/>
      <c r="S34" s="301">
        <f>IF( SUM( Z34:AD34 ) = 0, 0, $U$4 )</f>
        <v>0</v>
      </c>
      <c r="T34" s="1627"/>
      <c r="U34" s="270"/>
      <c r="V34" s="270"/>
      <c r="W34" s="270"/>
      <c r="X34" s="270"/>
      <c r="Y34" s="1627"/>
      <c r="Z34" s="270"/>
      <c r="AA34" s="270"/>
      <c r="AB34" s="270"/>
      <c r="AC34" s="270"/>
      <c r="AD34" s="270"/>
      <c r="AE34" s="1627"/>
      <c r="AF34" s="1592"/>
      <c r="AG34" s="1592"/>
      <c r="AH34" s="1592"/>
      <c r="AI34" s="1592"/>
      <c r="AJ34" s="1592"/>
      <c r="AK34" s="1592"/>
      <c r="AL34" s="1592"/>
      <c r="AM34" s="1592"/>
      <c r="AN34" s="1592"/>
      <c r="AO34" s="1592"/>
      <c r="AP34" s="1592"/>
      <c r="AQ34" s="1592"/>
      <c r="AR34" s="1592"/>
    </row>
    <row r="35" spans="16:44">
      <c r="P35" s="1592"/>
      <c r="Q35" s="1592"/>
      <c r="R35" s="1592"/>
      <c r="S35" s="301"/>
      <c r="T35" s="1627"/>
      <c r="U35" s="1627"/>
      <c r="V35" s="1627"/>
      <c r="W35" s="1627"/>
      <c r="X35" s="1627"/>
      <c r="Y35" s="1627"/>
      <c r="Z35" s="270"/>
      <c r="AA35" s="270"/>
      <c r="AB35" s="270"/>
      <c r="AC35" s="270"/>
      <c r="AD35" s="270"/>
      <c r="AE35" s="1627"/>
      <c r="AF35" s="1592"/>
      <c r="AG35" s="1592"/>
      <c r="AH35" s="1592"/>
      <c r="AI35" s="1592"/>
      <c r="AJ35" s="1592"/>
      <c r="AK35" s="1592"/>
      <c r="AL35" s="1592"/>
      <c r="AM35" s="1592"/>
      <c r="AN35" s="1592"/>
      <c r="AO35" s="1592"/>
      <c r="AP35" s="1592"/>
      <c r="AQ35" s="1592"/>
      <c r="AR35" s="1592"/>
    </row>
    <row r="36" spans="16:44">
      <c r="P36" s="1592"/>
      <c r="Q36" s="1592"/>
      <c r="R36" s="1592"/>
      <c r="S36" s="301"/>
      <c r="T36" s="1627"/>
      <c r="U36" s="1627"/>
      <c r="V36" s="1627"/>
      <c r="W36" s="1627"/>
      <c r="X36" s="1627"/>
      <c r="Y36" s="1627"/>
      <c r="Z36" s="270"/>
      <c r="AA36" s="270"/>
      <c r="AB36" s="270"/>
      <c r="AC36" s="270"/>
      <c r="AD36" s="270"/>
      <c r="AE36" s="1627"/>
      <c r="AF36" s="1592"/>
      <c r="AG36" s="1592"/>
      <c r="AH36" s="1592"/>
      <c r="AI36" s="1592"/>
      <c r="AJ36" s="1592"/>
      <c r="AK36" s="1592"/>
      <c r="AL36" s="1592"/>
      <c r="AM36" s="1592"/>
      <c r="AN36" s="1592"/>
      <c r="AO36" s="1592"/>
      <c r="AP36" s="1592"/>
      <c r="AQ36" s="1592"/>
      <c r="AR36" s="1592"/>
    </row>
    <row r="37" spans="16:44">
      <c r="P37" s="1592"/>
      <c r="Q37" s="1592"/>
      <c r="R37" s="1592"/>
      <c r="S37" s="301"/>
      <c r="T37" s="1627"/>
      <c r="U37" s="1627"/>
      <c r="V37" s="1627"/>
      <c r="W37" s="1627"/>
      <c r="X37" s="1627"/>
      <c r="Y37" s="1627"/>
      <c r="Z37" s="270"/>
      <c r="AA37" s="270"/>
      <c r="AB37" s="270"/>
      <c r="AC37" s="270"/>
      <c r="AD37" s="270"/>
      <c r="AE37" s="1627"/>
      <c r="AF37" s="1592"/>
      <c r="AG37" s="1592"/>
      <c r="AH37" s="1592"/>
      <c r="AI37" s="1592"/>
      <c r="AJ37" s="1592"/>
      <c r="AK37" s="1592"/>
      <c r="AL37" s="1592"/>
      <c r="AM37" s="1592"/>
      <c r="AN37" s="1592"/>
      <c r="AO37" s="1592"/>
      <c r="AP37" s="1592"/>
      <c r="AQ37" s="1592"/>
      <c r="AR37" s="1592"/>
    </row>
    <row r="38" spans="16:44">
      <c r="P38" s="1592"/>
      <c r="Q38" s="1592"/>
      <c r="R38" s="1592"/>
      <c r="S38" s="301"/>
      <c r="T38" s="1627"/>
      <c r="U38" s="1627"/>
      <c r="V38" s="1627"/>
      <c r="W38" s="1627"/>
      <c r="X38" s="1627"/>
      <c r="Y38" s="1627"/>
      <c r="Z38" s="270"/>
      <c r="AA38" s="270"/>
      <c r="AB38" s="270"/>
      <c r="AC38" s="270"/>
      <c r="AD38" s="270"/>
      <c r="AE38" s="1627"/>
      <c r="AF38" s="1592"/>
      <c r="AG38" s="1592"/>
      <c r="AH38" s="1592"/>
      <c r="AI38" s="1592"/>
      <c r="AJ38" s="1592"/>
      <c r="AK38" s="1592"/>
      <c r="AL38" s="1592"/>
      <c r="AM38" s="1592"/>
      <c r="AN38" s="1592"/>
      <c r="AO38" s="1592"/>
      <c r="AP38" s="1592"/>
      <c r="AQ38" s="1592"/>
      <c r="AR38" s="1592"/>
    </row>
    <row r="39" spans="16:44">
      <c r="P39" s="1592"/>
      <c r="Q39" s="1592"/>
      <c r="R39" s="1592"/>
      <c r="S39" s="301"/>
      <c r="T39" s="1627"/>
      <c r="U39" s="1627"/>
      <c r="V39" s="1627"/>
      <c r="W39" s="1627"/>
      <c r="X39" s="1627"/>
      <c r="Y39" s="1627"/>
      <c r="Z39" s="270"/>
      <c r="AA39" s="270"/>
      <c r="AB39" s="270"/>
      <c r="AC39" s="270"/>
      <c r="AD39" s="270"/>
      <c r="AE39" s="1627"/>
      <c r="AF39" s="1592"/>
      <c r="AG39" s="1592"/>
      <c r="AH39" s="1592"/>
      <c r="AI39" s="1592"/>
      <c r="AJ39" s="1592"/>
      <c r="AK39" s="1592"/>
      <c r="AL39" s="1592"/>
      <c r="AM39" s="1592"/>
      <c r="AN39" s="1592"/>
      <c r="AO39" s="1592"/>
      <c r="AP39" s="1592"/>
      <c r="AQ39" s="1592"/>
      <c r="AR39" s="1592"/>
    </row>
    <row r="40" spans="16:44">
      <c r="P40" s="1592"/>
      <c r="Q40" s="1592"/>
      <c r="R40" s="1592"/>
      <c r="S40" s="301"/>
      <c r="T40" s="1627"/>
      <c r="U40" s="1627"/>
      <c r="V40" s="1627"/>
      <c r="W40" s="1627"/>
      <c r="X40" s="1627"/>
      <c r="Y40" s="1627"/>
      <c r="Z40" s="270"/>
      <c r="AA40" s="270"/>
      <c r="AB40" s="270"/>
      <c r="AC40" s="270"/>
      <c r="AD40" s="270"/>
      <c r="AE40" s="1627"/>
      <c r="AF40" s="1592"/>
      <c r="AG40" s="1592"/>
      <c r="AH40" s="1592"/>
      <c r="AI40" s="1592"/>
      <c r="AJ40" s="1592"/>
      <c r="AK40" s="1592"/>
      <c r="AL40" s="1592"/>
      <c r="AM40" s="1592"/>
      <c r="AN40" s="1592"/>
      <c r="AO40" s="1592"/>
      <c r="AP40" s="1592"/>
      <c r="AQ40" s="1592"/>
      <c r="AR40" s="1592"/>
    </row>
    <row r="41" spans="16:44">
      <c r="P41" s="1592"/>
      <c r="Q41" s="1592"/>
      <c r="R41" s="1627"/>
      <c r="S41" s="301"/>
      <c r="T41" s="1627"/>
      <c r="U41" s="1627"/>
      <c r="V41" s="1627"/>
      <c r="W41" s="1627"/>
      <c r="X41" s="1627"/>
      <c r="Y41" s="1627"/>
      <c r="Z41" s="270"/>
      <c r="AA41" s="270"/>
      <c r="AB41" s="270"/>
      <c r="AC41" s="270"/>
      <c r="AD41" s="270"/>
      <c r="AE41" s="1627"/>
      <c r="AF41" s="1592"/>
      <c r="AG41" s="1592"/>
      <c r="AH41" s="1592"/>
      <c r="AI41" s="1592"/>
      <c r="AJ41" s="1592"/>
      <c r="AK41" s="1592"/>
      <c r="AL41" s="1592"/>
      <c r="AM41" s="1592"/>
      <c r="AN41" s="1592"/>
      <c r="AO41" s="1592"/>
      <c r="AP41" s="1592"/>
      <c r="AQ41" s="1592"/>
      <c r="AR41" s="1592"/>
    </row>
    <row r="42" spans="16:44">
      <c r="P42" s="1592"/>
      <c r="Q42" s="1592"/>
      <c r="R42" s="1627"/>
      <c r="S42" s="301"/>
      <c r="T42" s="1627"/>
      <c r="U42" s="1627"/>
      <c r="V42" s="1627"/>
      <c r="W42" s="1627"/>
      <c r="X42" s="1627"/>
      <c r="Y42" s="1627"/>
      <c r="Z42" s="270"/>
      <c r="AA42" s="270"/>
      <c r="AB42" s="270"/>
      <c r="AC42" s="270"/>
      <c r="AD42" s="270"/>
      <c r="AE42" s="1627"/>
      <c r="AF42" s="1592"/>
      <c r="AG42" s="1592"/>
      <c r="AH42" s="1592"/>
      <c r="AI42" s="1592"/>
      <c r="AJ42" s="1592"/>
      <c r="AK42" s="1592"/>
      <c r="AL42" s="1592"/>
      <c r="AM42" s="1592"/>
      <c r="AN42" s="1592"/>
      <c r="AO42" s="1592"/>
      <c r="AP42" s="1592"/>
      <c r="AQ42" s="1592"/>
      <c r="AR42" s="1592"/>
    </row>
    <row r="43" spans="16:44">
      <c r="P43" s="1592"/>
      <c r="Q43" s="1592"/>
      <c r="R43" s="1627"/>
      <c r="S43" s="301"/>
      <c r="T43" s="1627"/>
      <c r="U43" s="1627"/>
      <c r="V43" s="1627"/>
      <c r="W43" s="1627"/>
      <c r="X43" s="1627"/>
      <c r="Y43" s="1627"/>
      <c r="Z43" s="270"/>
      <c r="AA43" s="270"/>
      <c r="AB43" s="270"/>
      <c r="AC43" s="270"/>
      <c r="AD43" s="270"/>
      <c r="AE43" s="1627"/>
      <c r="AF43" s="1592"/>
      <c r="AG43" s="1592"/>
      <c r="AH43" s="1592"/>
      <c r="AI43" s="1592"/>
      <c r="AJ43" s="1592"/>
      <c r="AK43" s="1592"/>
      <c r="AL43" s="1592"/>
      <c r="AM43" s="1592"/>
      <c r="AN43" s="1592"/>
      <c r="AO43" s="1592"/>
      <c r="AP43" s="1592"/>
      <c r="AQ43" s="1592"/>
      <c r="AR43" s="1592"/>
    </row>
    <row r="44" spans="16:44">
      <c r="P44" s="1592"/>
      <c r="Q44" s="1592"/>
      <c r="R44" s="1627"/>
      <c r="S44" s="301"/>
      <c r="T44" s="1627"/>
      <c r="U44" s="1627"/>
      <c r="V44" s="1627"/>
      <c r="W44" s="1627"/>
      <c r="X44" s="1627"/>
      <c r="Y44" s="1627"/>
      <c r="Z44" s="270"/>
      <c r="AA44" s="270"/>
      <c r="AB44" s="270"/>
      <c r="AC44" s="270"/>
      <c r="AD44" s="270"/>
      <c r="AE44" s="1627"/>
      <c r="AF44" s="1592"/>
      <c r="AG44" s="1592"/>
      <c r="AH44" s="1592"/>
      <c r="AI44" s="1592"/>
      <c r="AJ44" s="1592"/>
      <c r="AK44" s="1592"/>
      <c r="AL44" s="1592"/>
      <c r="AM44" s="1592"/>
      <c r="AN44" s="1592"/>
      <c r="AO44" s="1592"/>
      <c r="AP44" s="1592"/>
      <c r="AQ44" s="1592"/>
      <c r="AR44" s="1592"/>
    </row>
    <row r="45" spans="16:44">
      <c r="P45" s="1592"/>
      <c r="Q45" s="1592"/>
      <c r="R45" s="1627"/>
      <c r="S45" s="301"/>
      <c r="T45" s="1627"/>
      <c r="U45" s="1627"/>
      <c r="V45" s="1627"/>
      <c r="W45" s="1627"/>
      <c r="X45" s="1627"/>
      <c r="Y45" s="1627"/>
      <c r="Z45" s="270"/>
      <c r="AA45" s="270"/>
      <c r="AB45" s="270"/>
      <c r="AC45" s="270"/>
      <c r="AD45" s="270"/>
      <c r="AE45" s="1627"/>
      <c r="AF45" s="1592"/>
      <c r="AG45" s="1592"/>
      <c r="AH45" s="1592"/>
      <c r="AI45" s="1592"/>
      <c r="AJ45" s="1592"/>
      <c r="AK45" s="1592"/>
      <c r="AL45" s="1592"/>
      <c r="AM45" s="1592"/>
      <c r="AN45" s="1592"/>
      <c r="AO45" s="1592"/>
      <c r="AP45" s="1592"/>
      <c r="AQ45" s="1592"/>
      <c r="AR45" s="1592"/>
    </row>
    <row r="46" spans="16:44">
      <c r="P46" s="1592"/>
      <c r="Q46" s="1592"/>
      <c r="R46" s="1627"/>
      <c r="S46" s="301"/>
      <c r="T46" s="1627"/>
      <c r="U46" s="1627"/>
      <c r="V46" s="1627"/>
      <c r="W46" s="1627"/>
      <c r="X46" s="1627"/>
      <c r="Y46" s="1627"/>
      <c r="Z46" s="270"/>
      <c r="AA46" s="270"/>
      <c r="AB46" s="270"/>
      <c r="AC46" s="270"/>
      <c r="AD46" s="270"/>
      <c r="AE46" s="1627"/>
      <c r="AF46" s="1592"/>
      <c r="AG46" s="1592"/>
      <c r="AH46" s="1592"/>
      <c r="AI46" s="1592"/>
      <c r="AJ46" s="1592"/>
      <c r="AK46" s="1592"/>
      <c r="AL46" s="1592"/>
      <c r="AM46" s="1592"/>
      <c r="AN46" s="1592"/>
      <c r="AO46" s="1592"/>
      <c r="AP46" s="1592"/>
      <c r="AQ46" s="1592"/>
      <c r="AR46" s="1592"/>
    </row>
    <row r="47" spans="16:44">
      <c r="P47" s="1592"/>
      <c r="Q47" s="1592"/>
      <c r="R47" s="1627"/>
      <c r="S47" s="301"/>
      <c r="T47" s="1627"/>
      <c r="U47" s="1627"/>
      <c r="V47" s="1627"/>
      <c r="W47" s="1627"/>
      <c r="X47" s="1627"/>
      <c r="Y47" s="1627"/>
      <c r="Z47" s="270"/>
      <c r="AA47" s="270"/>
      <c r="AB47" s="270"/>
      <c r="AC47" s="270"/>
      <c r="AD47" s="270"/>
      <c r="AE47" s="1627"/>
      <c r="AF47" s="1592"/>
      <c r="AG47" s="1592"/>
      <c r="AH47" s="1592"/>
      <c r="AI47" s="1592"/>
      <c r="AJ47" s="1592"/>
      <c r="AK47" s="1592"/>
      <c r="AL47" s="1592"/>
      <c r="AM47" s="1592"/>
      <c r="AN47" s="1592"/>
      <c r="AO47" s="1592"/>
      <c r="AP47" s="1592"/>
      <c r="AQ47" s="1592"/>
      <c r="AR47" s="1592"/>
    </row>
    <row r="48" spans="16:44">
      <c r="P48" s="1592"/>
      <c r="Q48" s="1592"/>
      <c r="R48" s="1627"/>
      <c r="S48" s="1592"/>
      <c r="T48" s="1627"/>
      <c r="U48" s="1627"/>
      <c r="V48" s="1627"/>
      <c r="W48" s="1627"/>
      <c r="X48" s="1627"/>
      <c r="Y48" s="1627"/>
      <c r="Z48" s="1627"/>
      <c r="AA48" s="1627"/>
      <c r="AB48" s="1627"/>
      <c r="AC48" s="1627"/>
      <c r="AD48" s="1627"/>
      <c r="AE48" s="1627"/>
      <c r="AF48" s="1592"/>
      <c r="AG48" s="1592"/>
      <c r="AH48" s="1592"/>
      <c r="AI48" s="1592"/>
      <c r="AJ48" s="1592"/>
      <c r="AK48" s="1592"/>
      <c r="AL48" s="1592"/>
      <c r="AM48" s="1592"/>
      <c r="AN48" s="1592"/>
      <c r="AO48" s="1592"/>
      <c r="AP48" s="1592"/>
      <c r="AQ48" s="1592"/>
      <c r="AR48" s="1592"/>
    </row>
    <row r="49" spans="18:44">
      <c r="R49" s="1627"/>
      <c r="S49" s="301"/>
      <c r="T49" s="1627"/>
      <c r="U49" s="1627"/>
      <c r="V49" s="1627"/>
      <c r="W49" s="1627"/>
      <c r="X49" s="1627"/>
      <c r="Y49" s="1627"/>
      <c r="Z49" s="270"/>
      <c r="AA49" s="270"/>
      <c r="AB49" s="270"/>
      <c r="AC49" s="270"/>
      <c r="AD49" s="1627"/>
      <c r="AE49" s="1627"/>
      <c r="AF49" s="1592"/>
      <c r="AG49" s="1592"/>
      <c r="AH49" s="1592"/>
      <c r="AI49" s="1592"/>
      <c r="AJ49" s="1592"/>
      <c r="AK49" s="1592"/>
      <c r="AL49" s="1592"/>
      <c r="AM49" s="1592"/>
      <c r="AN49" s="1592"/>
      <c r="AO49" s="1592"/>
      <c r="AP49" s="1592"/>
      <c r="AQ49" s="1592"/>
      <c r="AR49" s="1592"/>
    </row>
    <row r="50" spans="18:44">
      <c r="R50" s="1627"/>
      <c r="S50" s="1592"/>
      <c r="T50" s="1627"/>
      <c r="U50" s="1627"/>
      <c r="V50" s="1627"/>
      <c r="W50" s="1627"/>
      <c r="X50" s="1627"/>
      <c r="Y50" s="1627"/>
      <c r="Z50" s="1627"/>
      <c r="AA50" s="1627"/>
      <c r="AB50" s="1627"/>
      <c r="AC50" s="1627"/>
      <c r="AD50" s="1627"/>
      <c r="AE50" s="1627"/>
      <c r="AF50" s="1592"/>
      <c r="AG50" s="1592"/>
      <c r="AH50" s="1592"/>
      <c r="AI50" s="1592"/>
      <c r="AJ50" s="1592"/>
      <c r="AK50" s="1592"/>
      <c r="AL50" s="1592"/>
      <c r="AM50" s="1592"/>
      <c r="AN50" s="1592"/>
      <c r="AO50" s="1592"/>
      <c r="AP50" s="1592"/>
      <c r="AQ50" s="1592"/>
      <c r="AR50" s="1592"/>
    </row>
    <row r="51" spans="18:44">
      <c r="R51" s="1627"/>
      <c r="S51" s="1592"/>
      <c r="T51" s="1627"/>
      <c r="U51" s="1627"/>
      <c r="V51" s="1627"/>
      <c r="W51" s="1627"/>
      <c r="X51" s="1627"/>
      <c r="Y51" s="1627"/>
      <c r="Z51" s="1627"/>
      <c r="AA51" s="1627"/>
      <c r="AB51" s="1627"/>
      <c r="AC51" s="1627"/>
      <c r="AD51" s="1627"/>
      <c r="AE51" s="1627"/>
      <c r="AF51" s="1592"/>
      <c r="AG51" s="1592"/>
      <c r="AH51" s="1592"/>
      <c r="AI51" s="1592"/>
      <c r="AJ51" s="1592"/>
      <c r="AK51" s="1592"/>
      <c r="AL51" s="1592"/>
      <c r="AM51" s="1592"/>
      <c r="AN51" s="1592"/>
      <c r="AO51" s="1592"/>
      <c r="AP51" s="1592"/>
      <c r="AQ51" s="1592"/>
      <c r="AR51" s="1592"/>
    </row>
    <row r="52" spans="18:44">
      <c r="R52" s="1627"/>
      <c r="S52" s="1592"/>
      <c r="T52" s="1627"/>
      <c r="U52" s="1627"/>
      <c r="V52" s="1627"/>
      <c r="W52" s="1627"/>
      <c r="X52" s="1627"/>
      <c r="Y52" s="1627"/>
      <c r="Z52" s="1627"/>
      <c r="AA52" s="1627"/>
      <c r="AB52" s="1627"/>
      <c r="AC52" s="1627"/>
      <c r="AD52" s="1627"/>
      <c r="AE52" s="1627"/>
      <c r="AF52" s="1592"/>
      <c r="AG52" s="1592"/>
      <c r="AH52" s="1592"/>
      <c r="AI52" s="1592"/>
      <c r="AJ52" s="1592"/>
      <c r="AK52" s="1592"/>
      <c r="AL52" s="1592"/>
      <c r="AM52" s="1592"/>
      <c r="AN52" s="1592"/>
      <c r="AO52" s="1592"/>
      <c r="AP52" s="1592"/>
      <c r="AQ52" s="1592"/>
      <c r="AR52" s="1592"/>
    </row>
    <row r="53" spans="18:44">
      <c r="R53" s="1627"/>
      <c r="S53" s="1592"/>
      <c r="T53" s="1627"/>
      <c r="U53" s="1627"/>
      <c r="V53" s="1627"/>
      <c r="W53" s="1627"/>
      <c r="X53" s="1627"/>
      <c r="Y53" s="1627"/>
      <c r="Z53" s="1627"/>
      <c r="AA53" s="1627"/>
      <c r="AB53" s="1627"/>
      <c r="AC53" s="1627"/>
      <c r="AD53" s="1627"/>
      <c r="AE53" s="1627"/>
      <c r="AF53" s="1592"/>
      <c r="AG53" s="1592"/>
      <c r="AH53" s="1592"/>
      <c r="AI53" s="1592"/>
      <c r="AJ53" s="1592"/>
      <c r="AK53" s="1592"/>
      <c r="AL53" s="1592"/>
      <c r="AM53" s="1592"/>
      <c r="AN53" s="1592"/>
      <c r="AO53" s="1592"/>
      <c r="AP53" s="1592"/>
      <c r="AQ53" s="1592"/>
      <c r="AR53" s="1592"/>
    </row>
    <row r="54" spans="18:44">
      <c r="R54" s="1627"/>
      <c r="S54" s="301"/>
      <c r="T54" s="1627"/>
      <c r="U54" s="1627"/>
      <c r="V54" s="1627"/>
      <c r="W54" s="1627"/>
      <c r="X54" s="1627"/>
      <c r="Y54" s="1627"/>
      <c r="Z54" s="270"/>
      <c r="AA54" s="270"/>
      <c r="AB54" s="270"/>
      <c r="AC54" s="270"/>
      <c r="AD54" s="270"/>
      <c r="AE54" s="1627"/>
      <c r="AF54" s="1592"/>
      <c r="AG54" s="1592"/>
      <c r="AH54" s="1592"/>
      <c r="AI54" s="1592"/>
      <c r="AJ54" s="1592"/>
      <c r="AK54" s="1592"/>
      <c r="AL54" s="1592"/>
      <c r="AM54" s="1592"/>
      <c r="AN54" s="1592"/>
      <c r="AO54" s="1592"/>
      <c r="AP54" s="1592"/>
      <c r="AQ54" s="1592"/>
      <c r="AR54" s="1592"/>
    </row>
    <row r="55" spans="18:44">
      <c r="R55" s="1627"/>
      <c r="S55" s="301"/>
      <c r="T55" s="1627"/>
      <c r="U55" s="1627"/>
      <c r="V55" s="1627"/>
      <c r="W55" s="1627"/>
      <c r="X55" s="1627"/>
      <c r="Y55" s="1627"/>
      <c r="Z55" s="270"/>
      <c r="AA55" s="270"/>
      <c r="AB55" s="270"/>
      <c r="AC55" s="270"/>
      <c r="AD55" s="270"/>
      <c r="AE55" s="1627"/>
      <c r="AF55" s="1592"/>
      <c r="AG55" s="1592"/>
      <c r="AH55" s="1592"/>
      <c r="AI55" s="1592"/>
      <c r="AJ55" s="1592"/>
      <c r="AK55" s="1592"/>
      <c r="AL55" s="1592"/>
      <c r="AM55" s="1592"/>
      <c r="AN55" s="1592"/>
      <c r="AO55" s="1592"/>
      <c r="AP55" s="1592"/>
      <c r="AQ55" s="1592"/>
      <c r="AR55" s="1592"/>
    </row>
    <row r="56" spans="18:44">
      <c r="R56" s="1627"/>
      <c r="S56" s="1592"/>
      <c r="T56" s="1592"/>
      <c r="U56" s="1592"/>
      <c r="V56" s="1592"/>
      <c r="W56" s="1592"/>
      <c r="X56" s="1592"/>
      <c r="Y56" s="1592"/>
      <c r="Z56" s="1592"/>
      <c r="AA56" s="1592"/>
      <c r="AB56" s="1592"/>
      <c r="AC56" s="1592"/>
      <c r="AD56" s="1592"/>
      <c r="AE56" s="1592"/>
      <c r="AF56" s="1592"/>
      <c r="AG56" s="1592"/>
      <c r="AH56" s="1592"/>
      <c r="AI56" s="1592"/>
      <c r="AJ56" s="1592"/>
      <c r="AK56" s="1592"/>
      <c r="AL56" s="1592"/>
      <c r="AM56" s="1592"/>
      <c r="AN56" s="1592"/>
      <c r="AO56" s="1592"/>
      <c r="AP56" s="1592"/>
      <c r="AQ56" s="1592"/>
      <c r="AR56" s="1592"/>
    </row>
    <row r="57" spans="18:44">
      <c r="R57" s="1627"/>
      <c r="S57" s="1592"/>
      <c r="T57" s="1592"/>
      <c r="U57" s="1592"/>
      <c r="V57" s="1592"/>
      <c r="W57" s="1592"/>
      <c r="X57" s="1592"/>
      <c r="Y57" s="1592"/>
      <c r="Z57" s="1592"/>
      <c r="AA57" s="1592"/>
      <c r="AB57" s="1592"/>
      <c r="AC57" s="1592"/>
      <c r="AD57" s="1592"/>
      <c r="AE57" s="1592"/>
      <c r="AF57" s="1592"/>
      <c r="AG57" s="1592"/>
      <c r="AH57" s="1592"/>
      <c r="AI57" s="1592"/>
      <c r="AJ57" s="1592"/>
      <c r="AK57" s="1592"/>
      <c r="AL57" s="1592"/>
      <c r="AM57" s="1592"/>
      <c r="AN57" s="1592"/>
      <c r="AO57" s="1592"/>
      <c r="AP57" s="1592"/>
      <c r="AQ57" s="1592"/>
      <c r="AR57" s="1592"/>
    </row>
    <row r="58" spans="18:44">
      <c r="R58" s="1627"/>
      <c r="S58" s="1592"/>
      <c r="T58" s="1592"/>
      <c r="U58" s="1592"/>
      <c r="V58" s="1592"/>
      <c r="W58" s="1592"/>
      <c r="X58" s="1592"/>
      <c r="Y58" s="1592"/>
      <c r="Z58" s="1592"/>
      <c r="AA58" s="1592"/>
      <c r="AB58" s="1592"/>
      <c r="AC58" s="1592"/>
      <c r="AD58" s="1592"/>
      <c r="AE58" s="1592"/>
      <c r="AF58" s="1592"/>
      <c r="AG58" s="1592"/>
      <c r="AH58" s="1592"/>
      <c r="AI58" s="1592"/>
      <c r="AJ58" s="1592"/>
      <c r="AK58" s="1592"/>
      <c r="AL58" s="1592"/>
      <c r="AM58" s="1592"/>
      <c r="AN58" s="1592"/>
      <c r="AO58" s="1592"/>
      <c r="AP58" s="1592"/>
      <c r="AQ58" s="1592"/>
      <c r="AR58" s="1592"/>
    </row>
    <row r="59" spans="18:44">
      <c r="R59" s="1627"/>
      <c r="S59" s="1592"/>
      <c r="T59" s="1627"/>
      <c r="U59" s="1627"/>
      <c r="V59" s="1627"/>
      <c r="W59" s="1627"/>
      <c r="X59" s="1627"/>
      <c r="Y59" s="1627"/>
      <c r="Z59" s="1627"/>
      <c r="AA59" s="1627"/>
      <c r="AB59" s="1627"/>
      <c r="AC59" s="1627"/>
      <c r="AD59" s="1627"/>
      <c r="AE59" s="1627"/>
      <c r="AF59" s="1592"/>
      <c r="AG59" s="1592"/>
      <c r="AH59" s="1592"/>
      <c r="AI59" s="1592"/>
      <c r="AJ59" s="1592"/>
      <c r="AK59" s="1592"/>
      <c r="AL59" s="1592"/>
      <c r="AM59" s="1592"/>
      <c r="AN59" s="1592"/>
      <c r="AO59" s="1592"/>
      <c r="AP59" s="1592"/>
      <c r="AQ59" s="1592"/>
      <c r="AR59" s="1592"/>
    </row>
    <row r="60" spans="18:44">
      <c r="R60" s="1627"/>
      <c r="S60" s="1592"/>
      <c r="T60" s="1627"/>
      <c r="U60" s="1627"/>
      <c r="V60" s="1627"/>
      <c r="W60" s="1627"/>
      <c r="X60" s="1627"/>
      <c r="Y60" s="1627"/>
      <c r="Z60" s="1627"/>
      <c r="AA60" s="1627"/>
      <c r="AB60" s="1627"/>
      <c r="AC60" s="1627"/>
      <c r="AD60" s="1627"/>
      <c r="AE60" s="1627"/>
      <c r="AF60" s="1592"/>
      <c r="AG60" s="1592"/>
      <c r="AH60" s="1592"/>
      <c r="AI60" s="1592"/>
      <c r="AJ60" s="1592"/>
      <c r="AK60" s="1592"/>
      <c r="AL60" s="1592"/>
      <c r="AM60" s="1592"/>
      <c r="AN60" s="1592"/>
      <c r="AO60" s="1592"/>
      <c r="AP60" s="1592"/>
      <c r="AQ60" s="1592"/>
      <c r="AR60" s="1592"/>
    </row>
    <row r="61" spans="18:44">
      <c r="R61" s="1627"/>
      <c r="S61" s="1592"/>
      <c r="T61" s="1627"/>
      <c r="U61" s="1627"/>
      <c r="V61" s="1627"/>
      <c r="W61" s="1627"/>
      <c r="X61" s="1627"/>
      <c r="Y61" s="1627"/>
      <c r="Z61" s="1627"/>
      <c r="AA61" s="1627"/>
      <c r="AB61" s="1627"/>
      <c r="AC61" s="1627"/>
      <c r="AD61" s="1627"/>
      <c r="AE61" s="1627"/>
      <c r="AF61" s="1592"/>
      <c r="AG61" s="1592"/>
      <c r="AH61" s="1592"/>
      <c r="AI61" s="1592"/>
      <c r="AJ61" s="1592"/>
      <c r="AK61" s="1592"/>
      <c r="AL61" s="1592"/>
      <c r="AM61" s="1592"/>
      <c r="AN61" s="1592"/>
      <c r="AO61" s="1592"/>
      <c r="AP61" s="1592"/>
      <c r="AQ61" s="1592"/>
      <c r="AR61" s="1592"/>
    </row>
    <row r="62" spans="18:44">
      <c r="R62" s="1627"/>
      <c r="S62" s="1592"/>
      <c r="T62" s="1627"/>
      <c r="U62" s="1627"/>
      <c r="V62" s="1627"/>
      <c r="W62" s="1627"/>
      <c r="X62" s="1627"/>
      <c r="Y62" s="1627"/>
      <c r="Z62" s="1627"/>
      <c r="AA62" s="1627"/>
      <c r="AB62" s="1627"/>
      <c r="AC62" s="1627"/>
      <c r="AD62" s="1627"/>
      <c r="AE62" s="1627"/>
      <c r="AF62" s="1592"/>
      <c r="AG62" s="1592"/>
      <c r="AH62" s="1592"/>
      <c r="AI62" s="1592"/>
      <c r="AJ62" s="1592"/>
      <c r="AK62" s="1592"/>
      <c r="AL62" s="1592"/>
      <c r="AM62" s="1592"/>
      <c r="AN62" s="1592"/>
      <c r="AO62" s="1592"/>
      <c r="AP62" s="1592"/>
      <c r="AQ62" s="1592"/>
      <c r="AR62" s="1592"/>
    </row>
    <row r="63" spans="18:44">
      <c r="R63" s="1627"/>
      <c r="S63" s="1592"/>
      <c r="T63" s="1627"/>
      <c r="U63" s="1627"/>
      <c r="V63" s="1627"/>
      <c r="W63" s="1627"/>
      <c r="X63" s="1627"/>
      <c r="Y63" s="1627"/>
      <c r="Z63" s="1627"/>
      <c r="AA63" s="1627"/>
      <c r="AB63" s="1627"/>
      <c r="AC63" s="1627"/>
      <c r="AD63" s="1627"/>
      <c r="AE63" s="1627"/>
      <c r="AF63" s="1592"/>
      <c r="AG63" s="1592"/>
      <c r="AH63" s="1592"/>
      <c r="AI63" s="1592"/>
      <c r="AJ63" s="1592"/>
      <c r="AK63" s="1592"/>
      <c r="AL63" s="1592"/>
      <c r="AM63" s="1592"/>
      <c r="AN63" s="1592"/>
      <c r="AO63" s="1592"/>
      <c r="AP63" s="1592"/>
      <c r="AQ63" s="1592"/>
      <c r="AR63" s="1592"/>
    </row>
    <row r="64" spans="18:44">
      <c r="R64" s="1627"/>
      <c r="S64" s="1592"/>
      <c r="T64" s="1627"/>
      <c r="U64" s="1627"/>
      <c r="V64" s="1627"/>
      <c r="W64" s="1627"/>
      <c r="X64" s="1627"/>
      <c r="Y64" s="1627"/>
      <c r="Z64" s="1627"/>
      <c r="AA64" s="1627"/>
      <c r="AB64" s="1627"/>
      <c r="AC64" s="1627"/>
      <c r="AD64" s="1627"/>
      <c r="AE64" s="1627"/>
      <c r="AF64" s="1592"/>
      <c r="AG64" s="1592"/>
      <c r="AH64" s="1592"/>
      <c r="AI64" s="1592"/>
      <c r="AJ64" s="1592"/>
      <c r="AK64" s="1592"/>
      <c r="AL64" s="1592"/>
      <c r="AM64" s="1592"/>
      <c r="AN64" s="1592"/>
      <c r="AO64" s="1592"/>
      <c r="AP64" s="1592"/>
      <c r="AQ64" s="1592"/>
      <c r="AR64" s="1592"/>
    </row>
    <row r="65" spans="18:18">
      <c r="R65" s="1627"/>
    </row>
    <row r="66" spans="18:18">
      <c r="R66" s="1627"/>
    </row>
    <row r="67" spans="18:18">
      <c r="R67" s="1627"/>
    </row>
    <row r="68" spans="18:18">
      <c r="R68" s="1627"/>
    </row>
    <row r="69" spans="18:18">
      <c r="R69" s="1627"/>
    </row>
    <row r="70" spans="18:18">
      <c r="R70" s="1627"/>
    </row>
  </sheetData>
  <sheetProtection algorithmName="SHA-512" hashValue="Q3esx6Igxe0YrzQZ9YEjwMdt59qnDYXa7tqu4EHpDGDKMrEe2i+fO3s4N0fCp1cypUuCA4gXtB4FMd3XPRybSA==" saltValue="WxDP616FzPOYG/WCcSvwnA==" spinCount="100000" sheet="1" objects="1" scenarios="1"/>
  <mergeCells count="27">
    <mergeCell ref="AG3:AQ3"/>
    <mergeCell ref="AG1:AK1"/>
    <mergeCell ref="AL1:AN1"/>
    <mergeCell ref="N5:N7"/>
    <mergeCell ref="P5:P7"/>
    <mergeCell ref="AG5:AG7"/>
    <mergeCell ref="B3:P3"/>
    <mergeCell ref="U3:AD3"/>
    <mergeCell ref="B1:F1"/>
    <mergeCell ref="G1:I1"/>
    <mergeCell ref="J1:M1"/>
    <mergeCell ref="B2:F2"/>
    <mergeCell ref="AG2:AK2"/>
    <mergeCell ref="AN6:AN7"/>
    <mergeCell ref="AO6:AO7"/>
    <mergeCell ref="AP6:AP7"/>
    <mergeCell ref="AQ6:AQ7"/>
    <mergeCell ref="AG20:AJ22"/>
    <mergeCell ref="AK21:AK22"/>
    <mergeCell ref="AL21:AL22"/>
    <mergeCell ref="AG25:AJ25"/>
    <mergeCell ref="AM6:AM7"/>
    <mergeCell ref="AH6:AH7"/>
    <mergeCell ref="AI6:AI7"/>
    <mergeCell ref="AJ6:AJ7"/>
    <mergeCell ref="AK6:AK7"/>
    <mergeCell ref="AL6:AL7"/>
  </mergeCells>
  <conditionalFormatting sqref="S4:S26">
    <cfRule type="cellIs" dxfId="87" priority="1" operator="equal">
      <formula>0</formula>
    </cfRule>
  </conditionalFormatting>
  <conditionalFormatting sqref="S32:S47">
    <cfRule type="cellIs" dxfId="86" priority="6" operator="equal">
      <formula>0</formula>
    </cfRule>
  </conditionalFormatting>
  <conditionalFormatting sqref="S49">
    <cfRule type="cellIs" dxfId="85" priority="13" operator="equal">
      <formula>0</formula>
    </cfRule>
  </conditionalFormatting>
  <conditionalFormatting sqref="S54:S55">
    <cfRule type="cellIs" dxfId="84" priority="11" operator="equal">
      <formula>0</formula>
    </cfRule>
  </conditionalFormatting>
  <dataValidations count="1">
    <dataValidation type="custom" allowBlank="1" showErrorMessage="1" errorTitle="Input Error" error="Please enter a numeric value." sqref="C10:D12 F10:F12 H10:I12 K10:L12 C25 C16:D16 F16" xr:uid="{00000000-0002-0000-1300-000000000000}">
      <formula1>ISNUMBER(C10)</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pageSetUpPr fitToPage="1"/>
  </sheetPr>
  <dimension ref="B1:AF46"/>
  <sheetViews>
    <sheetView showFormulas="1" showGridLines="0" topLeftCell="B25" zoomScale="80" zoomScaleNormal="80" zoomScaleSheetLayoutView="100" workbookViewId="0">
      <selection activeCell="E13" sqref="E13:I13"/>
    </sheetView>
  </sheetViews>
  <sheetFormatPr defaultColWidth="9" defaultRowHeight="15.75"/>
  <cols>
    <col min="1" max="1" width="1.625" style="264" customWidth="1"/>
    <col min="2" max="2" width="36.125" style="264" customWidth="1"/>
    <col min="3" max="3" width="7" style="264" customWidth="1"/>
    <col min="4" max="4" width="5.5" style="264" customWidth="1"/>
    <col min="5" max="10" width="12.5" style="264" customWidth="1"/>
    <col min="11" max="11" width="1.875" style="264" customWidth="1"/>
    <col min="12" max="12" width="12.5" style="264" customWidth="1"/>
    <col min="13" max="13" width="1.875" style="13" customWidth="1"/>
    <col min="14" max="14" width="33.625" style="264" customWidth="1"/>
    <col min="15" max="16" width="1.875" style="264" customWidth="1"/>
    <col min="17" max="17" width="25.125" style="264" customWidth="1"/>
    <col min="18" max="18" width="1.875" style="268" customWidth="1"/>
    <col min="19" max="23" width="8.125" style="268" hidden="1" customWidth="1"/>
    <col min="24" max="24" width="1.875" style="268" hidden="1" customWidth="1"/>
    <col min="25" max="25" width="1.875" style="264" customWidth="1"/>
    <col min="26" max="26" width="36.625" style="264" customWidth="1"/>
    <col min="27" max="32" width="15" style="264" customWidth="1"/>
    <col min="33" max="33" width="1.875" style="264" customWidth="1"/>
    <col min="34" max="16384" width="9" style="264"/>
  </cols>
  <sheetData>
    <row r="1" spans="2:32" s="109" customFormat="1" ht="30" customHeight="1">
      <c r="B1" s="2055" t="s">
        <v>681</v>
      </c>
      <c r="C1" s="2055"/>
      <c r="D1" s="2055"/>
      <c r="E1" s="2055"/>
      <c r="F1" s="2055"/>
      <c r="G1" s="2055"/>
      <c r="H1" s="14"/>
      <c r="I1" s="277"/>
      <c r="J1" s="277"/>
      <c r="K1" s="277"/>
      <c r="L1" s="277"/>
      <c r="M1" s="13"/>
      <c r="P1" s="299"/>
      <c r="Q1" s="1628"/>
      <c r="R1" s="1635"/>
      <c r="S1" s="1627"/>
      <c r="T1" s="1627"/>
      <c r="U1" s="1627"/>
      <c r="V1" s="1627"/>
      <c r="W1" s="1627"/>
      <c r="X1" s="1635"/>
      <c r="Z1" s="2055" t="s">
        <v>681</v>
      </c>
      <c r="AA1" s="2055"/>
      <c r="AB1" s="2055"/>
      <c r="AC1" s="2055"/>
      <c r="AD1" s="2055"/>
      <c r="AE1" s="2055"/>
    </row>
    <row r="2" spans="2:32" s="109" customFormat="1" ht="30" customHeight="1">
      <c r="B2" s="2055" t="str">
        <f>Validation!B4</f>
        <v>Anglian Water</v>
      </c>
      <c r="C2" s="2055"/>
      <c r="D2" s="2055"/>
      <c r="E2" s="2055"/>
      <c r="F2" s="2055"/>
      <c r="G2" s="2055"/>
      <c r="H2" s="14"/>
      <c r="I2" s="277"/>
      <c r="J2" s="277"/>
      <c r="K2" s="277"/>
      <c r="L2" s="277"/>
      <c r="M2" s="13"/>
      <c r="P2" s="299"/>
      <c r="Q2" s="1628"/>
      <c r="R2" s="1635"/>
      <c r="S2" s="1627"/>
      <c r="T2" s="1627"/>
      <c r="U2" s="1627"/>
      <c r="V2" s="1627"/>
      <c r="W2" s="1627"/>
      <c r="X2" s="1635"/>
      <c r="Z2" s="2055" t="str">
        <f>Validation!B4</f>
        <v>Anglian Water</v>
      </c>
      <c r="AA2" s="2055"/>
      <c r="AB2" s="2055"/>
      <c r="AC2" s="2055"/>
      <c r="AD2" s="2055"/>
      <c r="AE2" s="2055"/>
    </row>
    <row r="3" spans="2:32" s="72" customFormat="1" ht="45" customHeight="1">
      <c r="B3" s="1990" t="s">
        <v>682</v>
      </c>
      <c r="C3" s="1990"/>
      <c r="D3" s="1990"/>
      <c r="E3" s="1990"/>
      <c r="F3" s="1990"/>
      <c r="G3" s="1990"/>
      <c r="H3" s="1990"/>
      <c r="I3" s="1990"/>
      <c r="J3" s="1990"/>
      <c r="K3" s="1990"/>
      <c r="L3" s="1990"/>
      <c r="M3" s="1990"/>
      <c r="N3" s="1990"/>
      <c r="P3" s="235"/>
      <c r="Q3" s="362" t="s">
        <v>798</v>
      </c>
      <c r="R3" s="1635"/>
      <c r="S3" s="1627"/>
      <c r="T3" s="1627"/>
      <c r="U3" s="1627"/>
      <c r="V3" s="1627"/>
      <c r="W3" s="1627"/>
      <c r="X3" s="1635"/>
      <c r="Z3" s="1991" t="s">
        <v>682</v>
      </c>
      <c r="AA3" s="1992"/>
      <c r="AB3" s="1992"/>
      <c r="AC3" s="1992"/>
      <c r="AD3" s="1992"/>
      <c r="AE3" s="1992"/>
      <c r="AF3" s="1992"/>
    </row>
    <row r="4" spans="2:32" ht="15" customHeight="1" thickBot="1">
      <c r="B4" s="501"/>
      <c r="C4" s="501"/>
      <c r="D4" s="501"/>
      <c r="E4" s="10"/>
      <c r="F4" s="10"/>
      <c r="G4" s="10"/>
      <c r="H4" s="10"/>
      <c r="I4" s="37"/>
      <c r="J4" s="37"/>
      <c r="K4" s="37"/>
      <c r="L4" s="1592"/>
      <c r="N4" s="1592"/>
      <c r="O4" s="1592"/>
      <c r="P4" s="1631"/>
      <c r="Q4" s="1628"/>
      <c r="R4" s="1635"/>
      <c r="S4" s="1957" t="s">
        <v>799</v>
      </c>
      <c r="T4" s="1957"/>
      <c r="U4" s="1957"/>
      <c r="V4" s="1957"/>
      <c r="W4" s="1957"/>
      <c r="X4" s="1635"/>
      <c r="Y4" s="1592"/>
      <c r="Z4" s="501"/>
      <c r="AA4" s="501"/>
      <c r="AB4" s="501"/>
      <c r="AC4" s="10"/>
      <c r="AD4" s="10"/>
      <c r="AE4" s="10"/>
      <c r="AF4" s="10"/>
    </row>
    <row r="5" spans="2:32" ht="56.25" customHeight="1" thickBot="1">
      <c r="B5" s="439" t="s">
        <v>800</v>
      </c>
      <c r="C5" s="419" t="s">
        <v>801</v>
      </c>
      <c r="D5" s="419" t="s">
        <v>802</v>
      </c>
      <c r="E5" s="1112" t="s">
        <v>2736</v>
      </c>
      <c r="F5" s="1112" t="s">
        <v>2737</v>
      </c>
      <c r="G5" s="1112" t="s">
        <v>1016</v>
      </c>
      <c r="H5" s="1112" t="s">
        <v>1737</v>
      </c>
      <c r="I5" s="1112" t="s">
        <v>2738</v>
      </c>
      <c r="J5" s="1112" t="s">
        <v>1016</v>
      </c>
      <c r="K5" s="1592"/>
      <c r="L5" s="441" t="s">
        <v>806</v>
      </c>
      <c r="M5" s="1592"/>
      <c r="N5" s="441" t="s">
        <v>807</v>
      </c>
      <c r="O5" s="1592"/>
      <c r="P5" s="1631"/>
      <c r="Q5" s="1628"/>
      <c r="R5" s="1635"/>
      <c r="S5" s="267" t="s">
        <v>808</v>
      </c>
      <c r="T5" s="270"/>
      <c r="U5" s="270"/>
      <c r="V5" s="270"/>
      <c r="W5" s="270"/>
      <c r="X5" s="1635"/>
      <c r="Y5" s="1592"/>
      <c r="Z5" s="439" t="s">
        <v>800</v>
      </c>
      <c r="AA5" s="1112" t="s">
        <v>2736</v>
      </c>
      <c r="AB5" s="1112" t="s">
        <v>2737</v>
      </c>
      <c r="AC5" s="1112" t="s">
        <v>1016</v>
      </c>
      <c r="AD5" s="1112" t="s">
        <v>1737</v>
      </c>
      <c r="AE5" s="1112" t="s">
        <v>2738</v>
      </c>
      <c r="AF5" s="1113" t="s">
        <v>1016</v>
      </c>
    </row>
    <row r="6" spans="2:32" ht="15" customHeight="1" thickBot="1">
      <c r="B6" s="5"/>
      <c r="C6" s="5"/>
      <c r="D6" s="5"/>
      <c r="E6" s="1115"/>
      <c r="F6" s="1115"/>
      <c r="G6" s="1141"/>
      <c r="H6" s="1141"/>
      <c r="I6" s="1141"/>
      <c r="J6" s="1141"/>
      <c r="K6" s="1592"/>
      <c r="L6" s="1592"/>
      <c r="M6" s="1592"/>
      <c r="N6" s="1592"/>
      <c r="O6" s="1592"/>
      <c r="P6" s="1631"/>
      <c r="Q6" s="1628"/>
      <c r="R6" s="1635"/>
      <c r="S6" s="1592"/>
      <c r="T6" s="1592"/>
      <c r="U6" s="1592"/>
      <c r="V6" s="1592"/>
      <c r="W6" s="1592"/>
      <c r="X6" s="1635"/>
      <c r="Y6" s="1592"/>
      <c r="Z6" s="5"/>
      <c r="AA6" s="1115"/>
      <c r="AB6" s="1115"/>
      <c r="AC6" s="1141"/>
      <c r="AD6" s="1141"/>
      <c r="AE6" s="1141"/>
      <c r="AF6" s="1141"/>
    </row>
    <row r="7" spans="2:32" ht="20.25" customHeight="1" thickBot="1">
      <c r="B7" s="328" t="s">
        <v>2739</v>
      </c>
      <c r="C7" s="238"/>
      <c r="D7" s="238"/>
      <c r="E7" s="5"/>
      <c r="F7" s="5"/>
      <c r="G7" s="1141"/>
      <c r="H7" s="1141"/>
      <c r="I7" s="1141"/>
      <c r="J7" s="1141"/>
      <c r="K7" s="1592"/>
      <c r="L7" s="13"/>
      <c r="M7" s="1592"/>
      <c r="N7" s="1592"/>
      <c r="O7" s="1592"/>
      <c r="P7" s="1631"/>
      <c r="Q7" s="1628"/>
      <c r="R7" s="1635"/>
      <c r="S7" s="1628"/>
      <c r="T7" s="1628"/>
      <c r="U7" s="1628"/>
      <c r="V7" s="1628"/>
      <c r="W7" s="1628"/>
      <c r="X7" s="1635"/>
      <c r="Y7" s="1592"/>
      <c r="Z7" s="316" t="s">
        <v>2739</v>
      </c>
      <c r="AA7" s="5"/>
      <c r="AB7" s="5"/>
      <c r="AC7" s="1141"/>
      <c r="AD7" s="1141"/>
      <c r="AE7" s="1141"/>
      <c r="AF7" s="1141"/>
    </row>
    <row r="8" spans="2:32" ht="33.75" customHeight="1">
      <c r="B8" s="326" t="s">
        <v>2740</v>
      </c>
      <c r="C8" s="317" t="s">
        <v>813</v>
      </c>
      <c r="D8" s="317">
        <v>3</v>
      </c>
      <c r="E8" s="1710">
        <v>73.614000000000004</v>
      </c>
      <c r="F8" s="1710">
        <v>0.29299999999999998</v>
      </c>
      <c r="G8" s="431">
        <f>SUM(E8:F8)</f>
        <v>73.907000000000011</v>
      </c>
      <c r="H8" s="1710">
        <v>9.3330000000000002</v>
      </c>
      <c r="I8" s="1710">
        <v>64.573999999999998</v>
      </c>
      <c r="J8" s="432">
        <f>SUM(H8:I8)</f>
        <v>73.906999999999996</v>
      </c>
      <c r="K8" s="1592"/>
      <c r="L8" s="1157" t="s">
        <v>2741</v>
      </c>
      <c r="M8" s="1592"/>
      <c r="N8" s="1632"/>
      <c r="O8" s="1592"/>
      <c r="P8" s="1631"/>
      <c r="Q8" s="271">
        <f>IF( SUM( S8:W8 ) = 0, 0, $S$5 )</f>
        <v>0</v>
      </c>
      <c r="R8" s="1635"/>
      <c r="S8" s="273">
        <f xml:space="preserve"> IF( ISNUMBER(E8), 0, 1 )</f>
        <v>0</v>
      </c>
      <c r="T8" s="273">
        <f xml:space="preserve"> IF( ISNUMBER(F8), 0, 1 )</f>
        <v>0</v>
      </c>
      <c r="U8" s="270"/>
      <c r="V8" s="273">
        <f xml:space="preserve"> IF( ISNUMBER(H8), 0, 1 )</f>
        <v>0</v>
      </c>
      <c r="W8" s="273">
        <f xml:space="preserve"> IF( ISNUMBER(I8), 0, 1 )</f>
        <v>0</v>
      </c>
      <c r="X8" s="1635"/>
      <c r="Y8" s="1592"/>
      <c r="Z8" s="326" t="s">
        <v>2740</v>
      </c>
      <c r="AA8" s="607" t="s">
        <v>2742</v>
      </c>
      <c r="AB8" s="318" t="s">
        <v>2743</v>
      </c>
      <c r="AC8" s="428" t="s">
        <v>2744</v>
      </c>
      <c r="AD8" s="331" t="s">
        <v>2745</v>
      </c>
      <c r="AE8" s="331" t="s">
        <v>2746</v>
      </c>
      <c r="AF8" s="332" t="s">
        <v>2747</v>
      </c>
    </row>
    <row r="9" spans="2:32" ht="33.75" customHeight="1">
      <c r="B9" s="327" t="s">
        <v>2748</v>
      </c>
      <c r="C9" s="313" t="s">
        <v>813</v>
      </c>
      <c r="D9" s="313">
        <v>3</v>
      </c>
      <c r="E9" s="1711">
        <v>290.15100000000001</v>
      </c>
      <c r="F9" s="1711">
        <v>97.706000000000003</v>
      </c>
      <c r="G9" s="1795">
        <f>SUM(E9:F9)</f>
        <v>387.85700000000003</v>
      </c>
      <c r="H9" s="1711">
        <v>43.665999999999997</v>
      </c>
      <c r="I9" s="1711">
        <v>344.19099999999997</v>
      </c>
      <c r="J9" s="433">
        <f>SUM(H9:I9)</f>
        <v>387.85699999999997</v>
      </c>
      <c r="K9" s="1592"/>
      <c r="L9" s="1158" t="s">
        <v>2749</v>
      </c>
      <c r="M9" s="1592"/>
      <c r="N9" s="1633"/>
      <c r="O9" s="1592"/>
      <c r="P9" s="1636"/>
      <c r="Q9" s="271">
        <f>IF( SUM( S9:W9 ) = 0, 0, $S$5 )</f>
        <v>0</v>
      </c>
      <c r="R9" s="1635"/>
      <c r="S9" s="273">
        <f t="shared" ref="S9:T10" si="0" xml:space="preserve"> IF( ISNUMBER(E9), 0, 1 )</f>
        <v>0</v>
      </c>
      <c r="T9" s="273">
        <f t="shared" si="0"/>
        <v>0</v>
      </c>
      <c r="U9" s="270"/>
      <c r="V9" s="273">
        <f t="shared" ref="V9:W10" si="1" xml:space="preserve"> IF( ISNUMBER(H9), 0, 1 )</f>
        <v>0</v>
      </c>
      <c r="W9" s="273">
        <f t="shared" si="1"/>
        <v>0</v>
      </c>
      <c r="X9" s="1635"/>
      <c r="Y9" s="1592"/>
      <c r="Z9" s="327" t="s">
        <v>2748</v>
      </c>
      <c r="AA9" s="414" t="s">
        <v>2750</v>
      </c>
      <c r="AB9" s="314" t="s">
        <v>2751</v>
      </c>
      <c r="AC9" s="315" t="s">
        <v>2752</v>
      </c>
      <c r="AD9" s="330" t="s">
        <v>2753</v>
      </c>
      <c r="AE9" s="330" t="s">
        <v>2754</v>
      </c>
      <c r="AF9" s="333" t="s">
        <v>2755</v>
      </c>
    </row>
    <row r="10" spans="2:32" ht="33.75" customHeight="1">
      <c r="B10" s="327" t="s">
        <v>2756</v>
      </c>
      <c r="C10" s="313" t="s">
        <v>813</v>
      </c>
      <c r="D10" s="313">
        <v>3</v>
      </c>
      <c r="E10" s="1711">
        <v>0</v>
      </c>
      <c r="F10" s="1711">
        <v>12.22</v>
      </c>
      <c r="G10" s="1795">
        <f>SUM(E10:F10)</f>
        <v>12.22</v>
      </c>
      <c r="H10" s="1711">
        <v>2.5470000000000002</v>
      </c>
      <c r="I10" s="1711">
        <v>9.673</v>
      </c>
      <c r="J10" s="433">
        <f>SUM(H10:I10)</f>
        <v>12.22</v>
      </c>
      <c r="K10" s="1592"/>
      <c r="L10" s="1158" t="s">
        <v>2757</v>
      </c>
      <c r="M10" s="1592"/>
      <c r="N10" s="1633"/>
      <c r="O10" s="1592"/>
      <c r="P10" s="1636"/>
      <c r="Q10" s="271">
        <f>IF( SUM( S10:W10 ) = 0, 0, $S$5 )</f>
        <v>0</v>
      </c>
      <c r="R10" s="1635"/>
      <c r="S10" s="273">
        <f t="shared" si="0"/>
        <v>0</v>
      </c>
      <c r="T10" s="273">
        <f t="shared" si="0"/>
        <v>0</v>
      </c>
      <c r="U10" s="270"/>
      <c r="V10" s="273">
        <f t="shared" si="1"/>
        <v>0</v>
      </c>
      <c r="W10" s="273">
        <f t="shared" si="1"/>
        <v>0</v>
      </c>
      <c r="X10" s="1635"/>
      <c r="Y10" s="1592"/>
      <c r="Z10" s="327" t="s">
        <v>2756</v>
      </c>
      <c r="AA10" s="414" t="s">
        <v>2758</v>
      </c>
      <c r="AB10" s="314" t="s">
        <v>2759</v>
      </c>
      <c r="AC10" s="315" t="s">
        <v>2760</v>
      </c>
      <c r="AD10" s="330" t="s">
        <v>2761</v>
      </c>
      <c r="AE10" s="330" t="s">
        <v>2762</v>
      </c>
      <c r="AF10" s="333" t="s">
        <v>2763</v>
      </c>
    </row>
    <row r="11" spans="2:32" ht="33.75" customHeight="1" thickBot="1">
      <c r="B11" s="1850" t="s">
        <v>2764</v>
      </c>
      <c r="C11" s="320" t="s">
        <v>813</v>
      </c>
      <c r="D11" s="320">
        <v>3</v>
      </c>
      <c r="E11" s="1794">
        <f t="shared" ref="E11:J11" si="2">SUM(E8:E10)</f>
        <v>363.76499999999999</v>
      </c>
      <c r="F11" s="1794">
        <f t="shared" si="2"/>
        <v>110.21900000000001</v>
      </c>
      <c r="G11" s="1794">
        <f t="shared" si="2"/>
        <v>473.98400000000004</v>
      </c>
      <c r="H11" s="1794">
        <f t="shared" si="2"/>
        <v>55.545999999999992</v>
      </c>
      <c r="I11" s="1794">
        <f t="shared" si="2"/>
        <v>418.43799999999999</v>
      </c>
      <c r="J11" s="329">
        <f t="shared" si="2"/>
        <v>473.98399999999998</v>
      </c>
      <c r="K11" s="1592"/>
      <c r="L11" s="1159" t="s">
        <v>2765</v>
      </c>
      <c r="M11" s="1592"/>
      <c r="N11" s="1634"/>
      <c r="O11" s="1592"/>
      <c r="P11" s="1636"/>
      <c r="Q11" s="271"/>
      <c r="R11" s="1635"/>
      <c r="S11" s="270"/>
      <c r="T11" s="270"/>
      <c r="U11" s="270"/>
      <c r="V11" s="270"/>
      <c r="W11" s="270"/>
      <c r="X11" s="1635"/>
      <c r="Y11" s="1592"/>
      <c r="Z11" s="1850" t="s">
        <v>2764</v>
      </c>
      <c r="AA11" s="1794" t="s">
        <v>2766</v>
      </c>
      <c r="AB11" s="321" t="s">
        <v>2767</v>
      </c>
      <c r="AC11" s="321" t="s">
        <v>2768</v>
      </c>
      <c r="AD11" s="434" t="s">
        <v>2769</v>
      </c>
      <c r="AE11" s="434" t="s">
        <v>2770</v>
      </c>
      <c r="AF11" s="435" t="s">
        <v>2771</v>
      </c>
    </row>
    <row r="12" spans="2:32" ht="15" customHeight="1" thickBot="1">
      <c r="B12" s="35"/>
      <c r="C12" s="35"/>
      <c r="D12" s="35"/>
      <c r="E12" s="43"/>
      <c r="F12" s="43"/>
      <c r="G12" s="43"/>
      <c r="H12" s="43"/>
      <c r="I12" s="43"/>
      <c r="J12" s="43"/>
      <c r="K12" s="1592"/>
      <c r="L12" s="13"/>
      <c r="M12" s="1592"/>
      <c r="N12" s="1592"/>
      <c r="O12" s="1592"/>
      <c r="P12" s="1636"/>
      <c r="Q12" s="271">
        <f>IF( SUM( S12:W12 ) = 0, 0, $W$5 )</f>
        <v>0</v>
      </c>
      <c r="R12" s="1635"/>
      <c r="S12" s="270"/>
      <c r="T12" s="270"/>
      <c r="U12" s="270"/>
      <c r="V12" s="270"/>
      <c r="W12" s="270"/>
      <c r="X12" s="1635"/>
      <c r="Y12" s="1592"/>
      <c r="Z12" s="35"/>
      <c r="AA12" s="43"/>
      <c r="AB12" s="43"/>
      <c r="AC12" s="43"/>
      <c r="AD12" s="43"/>
      <c r="AE12" s="43"/>
      <c r="AF12" s="43"/>
    </row>
    <row r="13" spans="2:32" ht="56.25" customHeight="1" thickBot="1">
      <c r="B13" s="439" t="s">
        <v>800</v>
      </c>
      <c r="C13" s="419" t="s">
        <v>801</v>
      </c>
      <c r="D13" s="419" t="s">
        <v>802</v>
      </c>
      <c r="E13" s="1112" t="s">
        <v>2736</v>
      </c>
      <c r="F13" s="1112" t="s">
        <v>2737</v>
      </c>
      <c r="G13" s="1112" t="s">
        <v>1016</v>
      </c>
      <c r="H13" s="1112" t="s">
        <v>2516</v>
      </c>
      <c r="I13" s="1112" t="s">
        <v>1740</v>
      </c>
      <c r="J13" s="1113" t="s">
        <v>1016</v>
      </c>
      <c r="K13" s="1592"/>
      <c r="L13" s="13"/>
      <c r="M13" s="1592"/>
      <c r="N13" s="1592"/>
      <c r="O13" s="1592"/>
      <c r="P13" s="1636"/>
      <c r="Q13" s="271"/>
      <c r="R13" s="1635"/>
      <c r="S13" s="270"/>
      <c r="T13" s="270"/>
      <c r="U13" s="270"/>
      <c r="V13" s="270"/>
      <c r="W13" s="270"/>
      <c r="X13" s="1635"/>
      <c r="Y13" s="1592"/>
      <c r="Z13" s="439" t="s">
        <v>800</v>
      </c>
      <c r="AA13" s="1112" t="s">
        <v>2736</v>
      </c>
      <c r="AB13" s="1112" t="s">
        <v>2737</v>
      </c>
      <c r="AC13" s="1112" t="s">
        <v>1016</v>
      </c>
      <c r="AD13" s="1112" t="s">
        <v>2516</v>
      </c>
      <c r="AE13" s="1112" t="s">
        <v>1740</v>
      </c>
      <c r="AF13" s="1113" t="s">
        <v>1016</v>
      </c>
    </row>
    <row r="14" spans="2:32" ht="15" customHeight="1" thickBot="1">
      <c r="B14" s="1161"/>
      <c r="C14" s="1161"/>
      <c r="D14" s="1161"/>
      <c r="E14" s="1141"/>
      <c r="F14" s="1141"/>
      <c r="G14" s="1141"/>
      <c r="H14" s="1141"/>
      <c r="I14" s="1141"/>
      <c r="J14" s="1141"/>
      <c r="K14" s="1592"/>
      <c r="L14" s="13"/>
      <c r="M14" s="1592"/>
      <c r="N14" s="1592"/>
      <c r="O14" s="1592"/>
      <c r="P14" s="1636"/>
      <c r="Q14" s="271"/>
      <c r="R14" s="1635"/>
      <c r="S14" s="270"/>
      <c r="T14" s="270"/>
      <c r="U14" s="270"/>
      <c r="V14" s="270"/>
      <c r="W14" s="270"/>
      <c r="X14" s="1635"/>
      <c r="Y14" s="1592"/>
      <c r="Z14" s="1161"/>
      <c r="AA14" s="1141"/>
      <c r="AB14" s="1141"/>
      <c r="AC14" s="1141"/>
      <c r="AD14" s="1141"/>
      <c r="AE14" s="1141"/>
      <c r="AF14" s="1141"/>
    </row>
    <row r="15" spans="2:32" ht="20.25" customHeight="1" thickBot="1">
      <c r="B15" s="316" t="s">
        <v>2772</v>
      </c>
      <c r="C15" s="238"/>
      <c r="D15" s="238"/>
      <c r="E15" s="5"/>
      <c r="F15" s="5"/>
      <c r="G15" s="1141"/>
      <c r="H15" s="1141"/>
      <c r="I15" s="1141"/>
      <c r="J15" s="1141"/>
      <c r="K15" s="1592"/>
      <c r="L15" s="13"/>
      <c r="M15" s="1592"/>
      <c r="N15" s="1592"/>
      <c r="O15" s="1592"/>
      <c r="P15" s="1636"/>
      <c r="Q15" s="271"/>
      <c r="R15" s="1635"/>
      <c r="S15" s="270"/>
      <c r="T15" s="270"/>
      <c r="U15" s="270"/>
      <c r="V15" s="270"/>
      <c r="W15" s="270"/>
      <c r="X15" s="1635"/>
      <c r="Y15" s="1592"/>
      <c r="Z15" s="316" t="s">
        <v>2772</v>
      </c>
      <c r="AA15" s="5"/>
      <c r="AB15" s="5"/>
      <c r="AC15" s="1141"/>
      <c r="AD15" s="1141"/>
      <c r="AE15" s="1141"/>
      <c r="AF15" s="1141"/>
    </row>
    <row r="16" spans="2:32" ht="33.75" customHeight="1">
      <c r="B16" s="326" t="s">
        <v>2773</v>
      </c>
      <c r="C16" s="317" t="s">
        <v>813</v>
      </c>
      <c r="D16" s="317">
        <v>3</v>
      </c>
      <c r="E16" s="1710">
        <v>100.851</v>
      </c>
      <c r="F16" s="1710">
        <v>0.627</v>
      </c>
      <c r="G16" s="431">
        <f>SUM(E16:F16)</f>
        <v>101.47799999999999</v>
      </c>
      <c r="H16" s="1710">
        <v>81.132000000000005</v>
      </c>
      <c r="I16" s="1710">
        <v>20.346</v>
      </c>
      <c r="J16" s="432">
        <f t="shared" ref="J16:J22" si="3">SUM(H16:I16)</f>
        <v>101.47800000000001</v>
      </c>
      <c r="K16" s="1592"/>
      <c r="L16" s="1157" t="s">
        <v>2774</v>
      </c>
      <c r="M16" s="1592"/>
      <c r="N16" s="1632"/>
      <c r="O16" s="1592"/>
      <c r="P16" s="1636"/>
      <c r="Q16" s="271">
        <f t="shared" ref="Q16:Q35" si="4">IF( SUM( S16:W16 ) = 0, 0, $S$5 )</f>
        <v>0</v>
      </c>
      <c r="R16" s="1635"/>
      <c r="S16" s="273">
        <f t="shared" ref="S16:T22" si="5" xml:space="preserve"> IF( ISNUMBER(E16), 0, 1 )</f>
        <v>0</v>
      </c>
      <c r="T16" s="273">
        <f t="shared" si="5"/>
        <v>0</v>
      </c>
      <c r="U16" s="270"/>
      <c r="V16" s="273">
        <f t="shared" ref="V16:W22" si="6" xml:space="preserve"> IF( ISNUMBER(H16), 0, 1 )</f>
        <v>0</v>
      </c>
      <c r="W16" s="273">
        <f t="shared" si="6"/>
        <v>0</v>
      </c>
      <c r="X16" s="1635"/>
      <c r="Y16" s="1592"/>
      <c r="Z16" s="326" t="s">
        <v>2773</v>
      </c>
      <c r="AA16" s="331" t="s">
        <v>2775</v>
      </c>
      <c r="AB16" s="331" t="s">
        <v>2776</v>
      </c>
      <c r="AC16" s="331" t="s">
        <v>2777</v>
      </c>
      <c r="AD16" s="331" t="s">
        <v>2778</v>
      </c>
      <c r="AE16" s="331" t="s">
        <v>2779</v>
      </c>
      <c r="AF16" s="332" t="s">
        <v>2780</v>
      </c>
    </row>
    <row r="17" spans="2:32" ht="33.75" customHeight="1">
      <c r="B17" s="327" t="s">
        <v>2781</v>
      </c>
      <c r="C17" s="313" t="s">
        <v>813</v>
      </c>
      <c r="D17" s="313">
        <v>3</v>
      </c>
      <c r="E17" s="1711">
        <v>13.938000000000001</v>
      </c>
      <c r="F17" s="1711">
        <v>7.0999999999999994E-2</v>
      </c>
      <c r="G17" s="1795">
        <f>SUM(E17:F17)</f>
        <v>14.009</v>
      </c>
      <c r="H17" s="1711">
        <v>13.904</v>
      </c>
      <c r="I17" s="1711">
        <v>0.105</v>
      </c>
      <c r="J17" s="433">
        <f t="shared" si="3"/>
        <v>14.009</v>
      </c>
      <c r="K17" s="1592"/>
      <c r="L17" s="1158" t="s">
        <v>2782</v>
      </c>
      <c r="M17" s="1592"/>
      <c r="N17" s="1633"/>
      <c r="O17" s="1592"/>
      <c r="P17" s="1636"/>
      <c r="Q17" s="271">
        <f t="shared" si="4"/>
        <v>0</v>
      </c>
      <c r="R17" s="1635"/>
      <c r="S17" s="273">
        <f t="shared" si="5"/>
        <v>0</v>
      </c>
      <c r="T17" s="273">
        <f t="shared" si="5"/>
        <v>0</v>
      </c>
      <c r="U17" s="270"/>
      <c r="V17" s="273">
        <f t="shared" si="6"/>
        <v>0</v>
      </c>
      <c r="W17" s="273">
        <f t="shared" si="6"/>
        <v>0</v>
      </c>
      <c r="X17" s="1635"/>
      <c r="Y17" s="1592"/>
      <c r="Z17" s="327" t="s">
        <v>2781</v>
      </c>
      <c r="AA17" s="330" t="s">
        <v>2783</v>
      </c>
      <c r="AB17" s="330" t="s">
        <v>2784</v>
      </c>
      <c r="AC17" s="330" t="s">
        <v>2785</v>
      </c>
      <c r="AD17" s="330" t="s">
        <v>2786</v>
      </c>
      <c r="AE17" s="330" t="s">
        <v>2787</v>
      </c>
      <c r="AF17" s="333" t="s">
        <v>2788</v>
      </c>
    </row>
    <row r="18" spans="2:32" ht="33.75" customHeight="1">
      <c r="B18" s="327" t="s">
        <v>2789</v>
      </c>
      <c r="C18" s="313" t="s">
        <v>813</v>
      </c>
      <c r="D18" s="313">
        <v>3</v>
      </c>
      <c r="E18" s="1711">
        <v>10.704000000000001</v>
      </c>
      <c r="F18" s="1711">
        <v>4.8000000000000001E-2</v>
      </c>
      <c r="G18" s="1795">
        <f>SUM(E18:F18)</f>
        <v>10.752000000000001</v>
      </c>
      <c r="H18" s="1711">
        <v>10.657999999999999</v>
      </c>
      <c r="I18" s="1711">
        <v>9.4E-2</v>
      </c>
      <c r="J18" s="433">
        <f t="shared" si="3"/>
        <v>10.751999999999999</v>
      </c>
      <c r="K18" s="1592"/>
      <c r="L18" s="1158" t="s">
        <v>2790</v>
      </c>
      <c r="M18" s="1592"/>
      <c r="N18" s="1633"/>
      <c r="O18" s="1592"/>
      <c r="P18" s="1636"/>
      <c r="Q18" s="271">
        <f t="shared" si="4"/>
        <v>0</v>
      </c>
      <c r="R18" s="1635"/>
      <c r="S18" s="273">
        <f t="shared" si="5"/>
        <v>0</v>
      </c>
      <c r="T18" s="273">
        <f t="shared" si="5"/>
        <v>0</v>
      </c>
      <c r="U18" s="270"/>
      <c r="V18" s="273">
        <f t="shared" si="6"/>
        <v>0</v>
      </c>
      <c r="W18" s="273">
        <f t="shared" si="6"/>
        <v>0</v>
      </c>
      <c r="X18" s="1635"/>
      <c r="Y18" s="1592"/>
      <c r="Z18" s="327" t="s">
        <v>2789</v>
      </c>
      <c r="AA18" s="330" t="s">
        <v>2791</v>
      </c>
      <c r="AB18" s="330" t="s">
        <v>2792</v>
      </c>
      <c r="AC18" s="330" t="s">
        <v>2793</v>
      </c>
      <c r="AD18" s="330" t="s">
        <v>2794</v>
      </c>
      <c r="AE18" s="330" t="s">
        <v>2795</v>
      </c>
      <c r="AF18" s="333" t="s">
        <v>2796</v>
      </c>
    </row>
    <row r="19" spans="2:32" ht="33.75" customHeight="1">
      <c r="B19" s="327" t="s">
        <v>2797</v>
      </c>
      <c r="C19" s="313" t="s">
        <v>813</v>
      </c>
      <c r="D19" s="313">
        <v>3</v>
      </c>
      <c r="E19" s="1711">
        <v>334.16899999999998</v>
      </c>
      <c r="F19" s="1711">
        <v>90.322999999999993</v>
      </c>
      <c r="G19" s="1795">
        <f>SUM(E19:F19)</f>
        <v>424.49199999999996</v>
      </c>
      <c r="H19" s="1711">
        <v>347.02</v>
      </c>
      <c r="I19" s="1711">
        <v>77.471999999999994</v>
      </c>
      <c r="J19" s="433">
        <f t="shared" si="3"/>
        <v>424.49199999999996</v>
      </c>
      <c r="K19" s="1592"/>
      <c r="L19" s="1158" t="s">
        <v>2798</v>
      </c>
      <c r="M19" s="1592"/>
      <c r="N19" s="1633"/>
      <c r="O19" s="1592"/>
      <c r="P19" s="1636"/>
      <c r="Q19" s="271">
        <f t="shared" si="4"/>
        <v>0</v>
      </c>
      <c r="R19" s="1635"/>
      <c r="S19" s="273">
        <f t="shared" si="5"/>
        <v>0</v>
      </c>
      <c r="T19" s="273">
        <f t="shared" si="5"/>
        <v>0</v>
      </c>
      <c r="U19" s="270"/>
      <c r="V19" s="273">
        <f t="shared" si="6"/>
        <v>0</v>
      </c>
      <c r="W19" s="273">
        <f t="shared" si="6"/>
        <v>0</v>
      </c>
      <c r="X19" s="1635"/>
      <c r="Y19" s="1592"/>
      <c r="Z19" s="327" t="s">
        <v>2797</v>
      </c>
      <c r="AA19" s="330" t="s">
        <v>2799</v>
      </c>
      <c r="AB19" s="330" t="s">
        <v>2800</v>
      </c>
      <c r="AC19" s="330" t="s">
        <v>2801</v>
      </c>
      <c r="AD19" s="330" t="s">
        <v>2802</v>
      </c>
      <c r="AE19" s="330" t="s">
        <v>2803</v>
      </c>
      <c r="AF19" s="333" t="s">
        <v>2804</v>
      </c>
    </row>
    <row r="20" spans="2:32" ht="33.75" customHeight="1">
      <c r="B20" s="327" t="s">
        <v>2805</v>
      </c>
      <c r="C20" s="313" t="s">
        <v>813</v>
      </c>
      <c r="D20" s="313">
        <v>3</v>
      </c>
      <c r="E20" s="1711">
        <v>61.436999999999998</v>
      </c>
      <c r="F20" s="1711">
        <v>2.7679999999999998</v>
      </c>
      <c r="G20" s="1795">
        <f t="shared" ref="G20:G22" si="7">SUM(E20:F20)</f>
        <v>64.204999999999998</v>
      </c>
      <c r="H20" s="1711">
        <v>63.72</v>
      </c>
      <c r="I20" s="1711">
        <v>0.48499999999999999</v>
      </c>
      <c r="J20" s="433">
        <f t="shared" si="3"/>
        <v>64.204999999999998</v>
      </c>
      <c r="K20" s="1592"/>
      <c r="L20" s="1158" t="s">
        <v>2806</v>
      </c>
      <c r="M20" s="1592"/>
      <c r="N20" s="1633"/>
      <c r="O20" s="1592"/>
      <c r="P20" s="1636"/>
      <c r="Q20" s="271">
        <f t="shared" si="4"/>
        <v>0</v>
      </c>
      <c r="R20" s="1635"/>
      <c r="S20" s="273">
        <f t="shared" si="5"/>
        <v>0</v>
      </c>
      <c r="T20" s="273">
        <f t="shared" si="5"/>
        <v>0</v>
      </c>
      <c r="U20" s="270"/>
      <c r="V20" s="273">
        <f t="shared" si="6"/>
        <v>0</v>
      </c>
      <c r="W20" s="273">
        <f t="shared" si="6"/>
        <v>0</v>
      </c>
      <c r="X20" s="1635"/>
      <c r="Y20" s="1592"/>
      <c r="Z20" s="327" t="s">
        <v>2805</v>
      </c>
      <c r="AA20" s="330" t="s">
        <v>2807</v>
      </c>
      <c r="AB20" s="330" t="s">
        <v>2808</v>
      </c>
      <c r="AC20" s="330" t="s">
        <v>2809</v>
      </c>
      <c r="AD20" s="330" t="s">
        <v>2810</v>
      </c>
      <c r="AE20" s="330" t="s">
        <v>2811</v>
      </c>
      <c r="AF20" s="333" t="s">
        <v>2812</v>
      </c>
    </row>
    <row r="21" spans="2:32" ht="33.75" customHeight="1">
      <c r="B21" s="327" t="s">
        <v>2813</v>
      </c>
      <c r="C21" s="313" t="s">
        <v>813</v>
      </c>
      <c r="D21" s="313">
        <v>3</v>
      </c>
      <c r="E21" s="1711">
        <v>49.789000000000001</v>
      </c>
      <c r="F21" s="1711">
        <v>2.2890000000000001</v>
      </c>
      <c r="G21" s="1795">
        <f t="shared" si="7"/>
        <v>52.078000000000003</v>
      </c>
      <c r="H21" s="1711">
        <v>51.622</v>
      </c>
      <c r="I21" s="1711">
        <v>0.45600000000000002</v>
      </c>
      <c r="J21" s="433">
        <f t="shared" si="3"/>
        <v>52.078000000000003</v>
      </c>
      <c r="K21" s="1592"/>
      <c r="L21" s="1158" t="s">
        <v>2814</v>
      </c>
      <c r="M21" s="1592"/>
      <c r="N21" s="1633"/>
      <c r="O21" s="1592"/>
      <c r="P21" s="1636"/>
      <c r="Q21" s="271">
        <f t="shared" si="4"/>
        <v>0</v>
      </c>
      <c r="R21" s="1635"/>
      <c r="S21" s="273">
        <f t="shared" si="5"/>
        <v>0</v>
      </c>
      <c r="T21" s="273">
        <f t="shared" si="5"/>
        <v>0</v>
      </c>
      <c r="U21" s="270"/>
      <c r="V21" s="273">
        <f t="shared" si="6"/>
        <v>0</v>
      </c>
      <c r="W21" s="273">
        <f t="shared" si="6"/>
        <v>0</v>
      </c>
      <c r="X21" s="1635"/>
      <c r="Y21" s="1592"/>
      <c r="Z21" s="327" t="s">
        <v>2813</v>
      </c>
      <c r="AA21" s="330" t="s">
        <v>2815</v>
      </c>
      <c r="AB21" s="330" t="s">
        <v>2816</v>
      </c>
      <c r="AC21" s="330" t="s">
        <v>2817</v>
      </c>
      <c r="AD21" s="330" t="s">
        <v>2818</v>
      </c>
      <c r="AE21" s="330" t="s">
        <v>2819</v>
      </c>
      <c r="AF21" s="333" t="s">
        <v>2820</v>
      </c>
    </row>
    <row r="22" spans="2:32" ht="33.75" customHeight="1">
      <c r="B22" s="327" t="s">
        <v>2756</v>
      </c>
      <c r="C22" s="313" t="s">
        <v>813</v>
      </c>
      <c r="D22" s="313">
        <v>3</v>
      </c>
      <c r="E22" s="1711">
        <v>0</v>
      </c>
      <c r="F22" s="1711">
        <v>0</v>
      </c>
      <c r="G22" s="1795">
        <f t="shared" si="7"/>
        <v>0</v>
      </c>
      <c r="H22" s="1711">
        <v>0</v>
      </c>
      <c r="I22" s="1711">
        <v>0</v>
      </c>
      <c r="J22" s="433">
        <f t="shared" si="3"/>
        <v>0</v>
      </c>
      <c r="K22" s="1592"/>
      <c r="L22" s="1158" t="s">
        <v>2821</v>
      </c>
      <c r="M22" s="1592"/>
      <c r="N22" s="1633"/>
      <c r="O22" s="1592"/>
      <c r="P22" s="1636"/>
      <c r="Q22" s="271">
        <f t="shared" si="4"/>
        <v>0</v>
      </c>
      <c r="R22" s="1635"/>
      <c r="S22" s="273">
        <f t="shared" si="5"/>
        <v>0</v>
      </c>
      <c r="T22" s="273">
        <f t="shared" si="5"/>
        <v>0</v>
      </c>
      <c r="U22" s="270"/>
      <c r="V22" s="273">
        <f t="shared" si="6"/>
        <v>0</v>
      </c>
      <c r="W22" s="273">
        <f t="shared" si="6"/>
        <v>0</v>
      </c>
      <c r="X22" s="1635"/>
      <c r="Y22" s="1592"/>
      <c r="Z22" s="327" t="s">
        <v>2756</v>
      </c>
      <c r="AA22" s="1138" t="s">
        <v>2822</v>
      </c>
      <c r="AB22" s="330" t="s">
        <v>2823</v>
      </c>
      <c r="AC22" s="330" t="s">
        <v>2824</v>
      </c>
      <c r="AD22" s="330" t="s">
        <v>2825</v>
      </c>
      <c r="AE22" s="330" t="s">
        <v>2826</v>
      </c>
      <c r="AF22" s="333" t="s">
        <v>2827</v>
      </c>
    </row>
    <row r="23" spans="2:32" ht="33.75" customHeight="1" thickBot="1">
      <c r="B23" s="1850" t="s">
        <v>2828</v>
      </c>
      <c r="C23" s="320" t="s">
        <v>813</v>
      </c>
      <c r="D23" s="320">
        <v>3</v>
      </c>
      <c r="E23" s="1794">
        <f t="shared" ref="E23:J23" si="8">SUM(E16:E22)</f>
        <v>570.88799999999992</v>
      </c>
      <c r="F23" s="1794">
        <f t="shared" si="8"/>
        <v>96.125999999999991</v>
      </c>
      <c r="G23" s="1794">
        <f t="shared" si="8"/>
        <v>667.01400000000001</v>
      </c>
      <c r="H23" s="1794">
        <f t="shared" si="8"/>
        <v>568.05599999999993</v>
      </c>
      <c r="I23" s="1794">
        <f t="shared" si="8"/>
        <v>98.957999999999998</v>
      </c>
      <c r="J23" s="329">
        <f t="shared" si="8"/>
        <v>667.01400000000001</v>
      </c>
      <c r="K23" s="1592"/>
      <c r="L23" s="1159" t="s">
        <v>2829</v>
      </c>
      <c r="M23" s="1592"/>
      <c r="N23" s="1634"/>
      <c r="O23" s="1592"/>
      <c r="P23" s="1636"/>
      <c r="Q23" s="271">
        <f t="shared" si="4"/>
        <v>0</v>
      </c>
      <c r="R23" s="1635"/>
      <c r="S23" s="270"/>
      <c r="T23" s="270"/>
      <c r="U23" s="270"/>
      <c r="V23" s="270"/>
      <c r="W23" s="270"/>
      <c r="X23" s="1635"/>
      <c r="Y23" s="1592"/>
      <c r="Z23" s="1850" t="s">
        <v>2828</v>
      </c>
      <c r="AA23" s="434" t="s">
        <v>2830</v>
      </c>
      <c r="AB23" s="434" t="s">
        <v>2831</v>
      </c>
      <c r="AC23" s="434" t="s">
        <v>2832</v>
      </c>
      <c r="AD23" s="434" t="s">
        <v>2833</v>
      </c>
      <c r="AE23" s="434" t="s">
        <v>2834</v>
      </c>
      <c r="AF23" s="435" t="s">
        <v>2835</v>
      </c>
    </row>
    <row r="24" spans="2:32" ht="15" customHeight="1" thickBot="1">
      <c r="B24" s="1592"/>
      <c r="C24" s="1592"/>
      <c r="D24" s="1592"/>
      <c r="E24" s="1592"/>
      <c r="F24" s="1592"/>
      <c r="G24" s="1592"/>
      <c r="H24" s="1592"/>
      <c r="I24" s="1592"/>
      <c r="J24" s="1592"/>
      <c r="K24" s="1592"/>
      <c r="L24" s="1592"/>
      <c r="M24" s="1592"/>
      <c r="N24" s="1592"/>
      <c r="O24" s="1592"/>
      <c r="P24" s="1636"/>
      <c r="Q24" s="271">
        <f t="shared" si="4"/>
        <v>0</v>
      </c>
      <c r="R24" s="1635"/>
      <c r="S24" s="1592"/>
      <c r="T24" s="1592"/>
      <c r="U24" s="1592"/>
      <c r="V24" s="1592"/>
      <c r="W24" s="1592"/>
      <c r="X24" s="1635"/>
      <c r="Y24" s="1592"/>
      <c r="Z24" s="1592"/>
      <c r="AA24" s="1592"/>
      <c r="AB24" s="1592"/>
      <c r="AC24" s="1592"/>
      <c r="AD24" s="1592"/>
      <c r="AE24" s="1592"/>
      <c r="AF24" s="1592"/>
    </row>
    <row r="25" spans="2:32" ht="20.25" customHeight="1" thickBot="1">
      <c r="B25" s="941" t="s">
        <v>2836</v>
      </c>
      <c r="C25" s="238"/>
      <c r="D25" s="238"/>
      <c r="E25" s="5"/>
      <c r="F25" s="5"/>
      <c r="G25" s="1141"/>
      <c r="H25" s="5"/>
      <c r="I25" s="5"/>
      <c r="J25" s="5"/>
      <c r="K25" s="1592"/>
      <c r="L25" s="13"/>
      <c r="M25" s="1592"/>
      <c r="N25" s="1592"/>
      <c r="O25" s="1592"/>
      <c r="P25" s="1636"/>
      <c r="Q25" s="271">
        <f t="shared" si="4"/>
        <v>0</v>
      </c>
      <c r="R25" s="1635"/>
      <c r="S25" s="270"/>
      <c r="T25" s="270"/>
      <c r="U25" s="270"/>
      <c r="V25" s="270"/>
      <c r="W25" s="270"/>
      <c r="X25" s="1635"/>
      <c r="Y25" s="1592"/>
      <c r="Z25" s="328" t="s">
        <v>1837</v>
      </c>
      <c r="AA25" s="238"/>
      <c r="AB25" s="238"/>
      <c r="AC25" s="5"/>
      <c r="AD25" s="5"/>
      <c r="AE25" s="1141"/>
      <c r="AF25" s="1592"/>
    </row>
    <row r="26" spans="2:32" ht="33.75" customHeight="1">
      <c r="B26" s="1847" t="s">
        <v>2740</v>
      </c>
      <c r="C26" s="313" t="s">
        <v>813</v>
      </c>
      <c r="D26" s="313">
        <v>3</v>
      </c>
      <c r="E26" s="803">
        <v>0</v>
      </c>
      <c r="F26" s="803">
        <v>0</v>
      </c>
      <c r="G26" s="1795">
        <f>SUM(E26:F26)</f>
        <v>0</v>
      </c>
      <c r="H26" s="5"/>
      <c r="I26" s="5"/>
      <c r="J26" s="5"/>
      <c r="K26" s="1592"/>
      <c r="L26" s="1157" t="s">
        <v>2837</v>
      </c>
      <c r="M26" s="1592"/>
      <c r="N26" s="1632"/>
      <c r="O26" s="1592"/>
      <c r="P26" s="1636"/>
      <c r="Q26" s="271">
        <f t="shared" si="4"/>
        <v>0</v>
      </c>
      <c r="R26" s="1635"/>
      <c r="S26" s="273">
        <f t="shared" ref="S26:T27" si="9" xml:space="preserve"> IF( ISNUMBER(E26), 0, 1 )</f>
        <v>0</v>
      </c>
      <c r="T26" s="273">
        <f t="shared" si="9"/>
        <v>0</v>
      </c>
      <c r="U26" s="270"/>
      <c r="V26" s="270"/>
      <c r="W26" s="270"/>
      <c r="X26" s="1635"/>
      <c r="Y26" s="1592"/>
      <c r="Z26" s="1363" t="s">
        <v>2740</v>
      </c>
      <c r="AA26" s="1331" t="s">
        <v>2838</v>
      </c>
      <c r="AB26" s="331" t="s">
        <v>2839</v>
      </c>
      <c r="AC26" s="332" t="s">
        <v>2840</v>
      </c>
      <c r="AD26" s="1592"/>
      <c r="AE26" s="1592"/>
      <c r="AF26" s="1592"/>
    </row>
    <row r="27" spans="2:32" ht="33.75" customHeight="1">
      <c r="B27" s="1847" t="s">
        <v>2748</v>
      </c>
      <c r="C27" s="313" t="s">
        <v>813</v>
      </c>
      <c r="D27" s="313">
        <v>3</v>
      </c>
      <c r="E27" s="803">
        <v>0</v>
      </c>
      <c r="F27" s="803">
        <v>0</v>
      </c>
      <c r="G27" s="1795">
        <f>SUM(E27:F27)</f>
        <v>0</v>
      </c>
      <c r="H27" s="1592"/>
      <c r="I27" s="1592"/>
      <c r="J27" s="1592"/>
      <c r="K27" s="1592"/>
      <c r="L27" s="1158" t="s">
        <v>2841</v>
      </c>
      <c r="M27" s="1592"/>
      <c r="N27" s="1633"/>
      <c r="O27" s="1592"/>
      <c r="P27" s="1636"/>
      <c r="Q27" s="271">
        <f t="shared" si="4"/>
        <v>0</v>
      </c>
      <c r="R27" s="1635"/>
      <c r="S27" s="273">
        <f t="shared" si="9"/>
        <v>0</v>
      </c>
      <c r="T27" s="273">
        <f t="shared" si="9"/>
        <v>0</v>
      </c>
      <c r="U27" s="270"/>
      <c r="V27" s="270"/>
      <c r="W27" s="270"/>
      <c r="X27" s="1635"/>
      <c r="Y27" s="1592"/>
      <c r="Z27" s="1364" t="s">
        <v>2842</v>
      </c>
      <c r="AA27" s="330" t="s">
        <v>2843</v>
      </c>
      <c r="AB27" s="330" t="s">
        <v>2844</v>
      </c>
      <c r="AC27" s="333" t="s">
        <v>2845</v>
      </c>
      <c r="AD27" s="1592"/>
      <c r="AE27" s="1592"/>
      <c r="AF27" s="1592"/>
    </row>
    <row r="28" spans="2:32" ht="33.75" customHeight="1" thickBot="1">
      <c r="B28" s="1847" t="s">
        <v>2846</v>
      </c>
      <c r="C28" s="313" t="s">
        <v>813</v>
      </c>
      <c r="D28" s="313">
        <v>3</v>
      </c>
      <c r="E28" s="1795">
        <f>SUM(E26:E27)</f>
        <v>0</v>
      </c>
      <c r="F28" s="1795">
        <f>SUM(F26:F27)</f>
        <v>0</v>
      </c>
      <c r="G28" s="1795">
        <f>SUM(G26:G27)</f>
        <v>0</v>
      </c>
      <c r="H28" s="1592"/>
      <c r="I28" s="1592"/>
      <c r="J28" s="1592"/>
      <c r="K28" s="1592"/>
      <c r="L28" s="1159" t="s">
        <v>2847</v>
      </c>
      <c r="M28" s="1592"/>
      <c r="N28" s="1634"/>
      <c r="O28" s="1592"/>
      <c r="P28" s="1636"/>
      <c r="Q28" s="271">
        <f t="shared" si="4"/>
        <v>0</v>
      </c>
      <c r="R28" s="1635"/>
      <c r="S28" s="270"/>
      <c r="T28" s="270"/>
      <c r="U28" s="270"/>
      <c r="V28" s="270"/>
      <c r="W28" s="270"/>
      <c r="X28" s="1635"/>
      <c r="Y28" s="1592"/>
      <c r="Z28" s="1365" t="s">
        <v>1016</v>
      </c>
      <c r="AA28" s="434" t="s">
        <v>2848</v>
      </c>
      <c r="AB28" s="434" t="s">
        <v>2849</v>
      </c>
      <c r="AC28" s="435" t="s">
        <v>2850</v>
      </c>
      <c r="AD28" s="1592"/>
      <c r="AE28" s="1592"/>
      <c r="AF28" s="1592"/>
    </row>
    <row r="29" spans="2:32" ht="15" customHeight="1" thickBot="1">
      <c r="B29" s="19"/>
      <c r="C29" s="19"/>
      <c r="D29" s="19"/>
      <c r="E29" s="8"/>
      <c r="F29" s="8"/>
      <c r="G29" s="8"/>
      <c r="H29" s="8"/>
      <c r="I29" s="8"/>
      <c r="J29" s="8"/>
      <c r="K29" s="1592"/>
      <c r="L29" s="66"/>
      <c r="M29" s="1592"/>
      <c r="N29" s="1592"/>
      <c r="O29" s="1592"/>
      <c r="P29" s="1636"/>
      <c r="Q29" s="271">
        <f t="shared" si="4"/>
        <v>0</v>
      </c>
      <c r="R29" s="1635"/>
      <c r="S29" s="270"/>
      <c r="T29" s="270"/>
      <c r="U29" s="270"/>
      <c r="V29" s="270"/>
      <c r="W29" s="270"/>
      <c r="X29" s="1635"/>
      <c r="Y29" s="1592"/>
      <c r="Z29" s="19"/>
      <c r="AA29" s="8"/>
      <c r="AB29" s="8"/>
      <c r="AC29" s="8"/>
      <c r="AD29" s="8"/>
      <c r="AE29" s="8"/>
      <c r="AF29" s="8"/>
    </row>
    <row r="30" spans="2:32" ht="33.75" customHeight="1" thickBot="1">
      <c r="B30" s="1847" t="s">
        <v>2851</v>
      </c>
      <c r="C30" s="313" t="s">
        <v>813</v>
      </c>
      <c r="D30" s="313">
        <v>3</v>
      </c>
      <c r="E30" s="1795">
        <f>E11+E23+E28</f>
        <v>934.65299999999991</v>
      </c>
      <c r="F30" s="1795">
        <f>F11+F23+F28</f>
        <v>206.345</v>
      </c>
      <c r="G30" s="1795">
        <f>G11+G23+G28</f>
        <v>1140.998</v>
      </c>
      <c r="H30" s="8"/>
      <c r="I30" s="8"/>
      <c r="J30" s="8"/>
      <c r="K30" s="1592"/>
      <c r="L30" s="617" t="s">
        <v>2852</v>
      </c>
      <c r="M30" s="1592"/>
      <c r="N30" s="1637"/>
      <c r="O30" s="1592"/>
      <c r="P30" s="1636"/>
      <c r="Q30" s="271">
        <f t="shared" si="4"/>
        <v>0</v>
      </c>
      <c r="R30" s="1635"/>
      <c r="S30" s="270"/>
      <c r="T30" s="270"/>
      <c r="U30" s="270"/>
      <c r="V30" s="270"/>
      <c r="W30" s="270"/>
      <c r="X30" s="1635"/>
      <c r="Y30" s="1592"/>
      <c r="Z30" s="1341" t="s">
        <v>2851</v>
      </c>
      <c r="AA30" s="416" t="s">
        <v>2853</v>
      </c>
      <c r="AB30" s="416" t="s">
        <v>2854</v>
      </c>
      <c r="AC30" s="760" t="s">
        <v>2855</v>
      </c>
      <c r="AD30" s="1592"/>
      <c r="AE30" s="1592"/>
      <c r="AF30" s="1592"/>
    </row>
    <row r="31" spans="2:32" ht="15" customHeight="1" thickBot="1">
      <c r="B31" s="1592"/>
      <c r="C31" s="1592"/>
      <c r="D31" s="1592"/>
      <c r="E31" s="1592"/>
      <c r="F31" s="1592"/>
      <c r="G31" s="1592"/>
      <c r="H31" s="1592"/>
      <c r="I31" s="1592"/>
      <c r="J31" s="1592"/>
      <c r="K31" s="1592"/>
      <c r="L31" s="1592"/>
      <c r="M31" s="1592"/>
      <c r="N31" s="1592"/>
      <c r="O31" s="1592"/>
      <c r="P31" s="1636"/>
      <c r="Q31" s="271">
        <f t="shared" si="4"/>
        <v>0</v>
      </c>
      <c r="R31" s="1635"/>
      <c r="S31" s="1592"/>
      <c r="T31" s="1592"/>
      <c r="U31" s="1592"/>
      <c r="V31" s="1592"/>
      <c r="W31" s="1592"/>
      <c r="X31" s="1635"/>
      <c r="Y31" s="1592"/>
      <c r="Z31" s="1592"/>
      <c r="AA31" s="1592"/>
      <c r="AB31" s="1592"/>
      <c r="AC31" s="1592"/>
      <c r="AD31" s="1592"/>
      <c r="AE31" s="1592"/>
      <c r="AF31" s="1592"/>
    </row>
    <row r="32" spans="2:32" ht="20.25" customHeight="1" thickBot="1">
      <c r="B32" s="941" t="s">
        <v>2550</v>
      </c>
      <c r="C32" s="238"/>
      <c r="D32" s="238"/>
      <c r="E32" s="5"/>
      <c r="F32" s="5"/>
      <c r="G32" s="1141"/>
      <c r="H32" s="5"/>
      <c r="I32" s="5"/>
      <c r="J32" s="5"/>
      <c r="K32" s="1592"/>
      <c r="L32" s="13"/>
      <c r="M32" s="1592"/>
      <c r="N32" s="1592"/>
      <c r="O32" s="1592"/>
      <c r="P32" s="1636"/>
      <c r="Q32" s="271">
        <f t="shared" si="4"/>
        <v>0</v>
      </c>
      <c r="R32" s="1635"/>
      <c r="S32" s="270"/>
      <c r="T32" s="270"/>
      <c r="U32" s="270"/>
      <c r="V32" s="270"/>
      <c r="W32" s="270"/>
      <c r="X32" s="1635"/>
      <c r="Y32" s="1592"/>
      <c r="Z32" s="316" t="s">
        <v>2550</v>
      </c>
      <c r="AA32" s="5"/>
      <c r="AB32" s="5"/>
      <c r="AC32" s="1141"/>
      <c r="AD32" s="5"/>
      <c r="AE32" s="5"/>
      <c r="AF32" s="5"/>
    </row>
    <row r="33" spans="2:29" ht="33.75" customHeight="1">
      <c r="B33" s="1847" t="s">
        <v>2740</v>
      </c>
      <c r="C33" s="313" t="s">
        <v>813</v>
      </c>
      <c r="D33" s="313">
        <v>3</v>
      </c>
      <c r="E33" s="1711">
        <v>20.626000000000001</v>
      </c>
      <c r="F33" s="1711">
        <v>0</v>
      </c>
      <c r="G33" s="1795">
        <f>SUM(E33:F33)</f>
        <v>20.626000000000001</v>
      </c>
      <c r="H33" s="5"/>
      <c r="I33" s="5"/>
      <c r="J33" s="5"/>
      <c r="K33" s="1592"/>
      <c r="L33" s="1157" t="s">
        <v>2856</v>
      </c>
      <c r="M33" s="1592"/>
      <c r="N33" s="1632"/>
      <c r="O33" s="1592"/>
      <c r="P33" s="1636"/>
      <c r="Q33" s="271">
        <f t="shared" si="4"/>
        <v>0</v>
      </c>
      <c r="R33" s="1635"/>
      <c r="S33" s="273">
        <f xml:space="preserve"> IF( ISNUMBER(E33), 0, 1 )</f>
        <v>0</v>
      </c>
      <c r="T33" s="273">
        <f xml:space="preserve"> IF( ISNUMBER(F33), 0, 1 )</f>
        <v>0</v>
      </c>
      <c r="U33" s="270"/>
      <c r="V33" s="270"/>
      <c r="W33" s="270"/>
      <c r="X33" s="1635"/>
      <c r="Y33" s="1592"/>
      <c r="Z33" s="326" t="s">
        <v>2740</v>
      </c>
      <c r="AA33" s="318" t="s">
        <v>2857</v>
      </c>
      <c r="AB33" s="318" t="s">
        <v>2858</v>
      </c>
      <c r="AC33" s="396" t="s">
        <v>2859</v>
      </c>
    </row>
    <row r="34" spans="2:29" ht="33.75" customHeight="1">
      <c r="B34" s="1847" t="s">
        <v>2748</v>
      </c>
      <c r="C34" s="313" t="s">
        <v>813</v>
      </c>
      <c r="D34" s="313">
        <v>3</v>
      </c>
      <c r="E34" s="1711">
        <v>77.825000000000003</v>
      </c>
      <c r="F34" s="1711">
        <v>0</v>
      </c>
      <c r="G34" s="1795">
        <f>SUM(E34:F34)</f>
        <v>77.825000000000003</v>
      </c>
      <c r="H34" s="1592"/>
      <c r="I34" s="1592"/>
      <c r="J34" s="1592"/>
      <c r="K34" s="1592"/>
      <c r="L34" s="1158" t="s">
        <v>2860</v>
      </c>
      <c r="M34" s="1592"/>
      <c r="N34" s="1633"/>
      <c r="O34" s="1592"/>
      <c r="P34" s="1636"/>
      <c r="Q34" s="271">
        <f t="shared" si="4"/>
        <v>0</v>
      </c>
      <c r="R34" s="1635"/>
      <c r="S34" s="273">
        <f t="shared" ref="S34:T35" si="10" xml:space="preserve"> IF( ISNUMBER(E34), 0, 1 )</f>
        <v>0</v>
      </c>
      <c r="T34" s="273">
        <f t="shared" si="10"/>
        <v>0</v>
      </c>
      <c r="U34" s="270"/>
      <c r="V34" s="270"/>
      <c r="W34" s="270"/>
      <c r="X34" s="1635"/>
      <c r="Y34" s="1592"/>
      <c r="Z34" s="327" t="s">
        <v>2748</v>
      </c>
      <c r="AA34" s="314" t="s">
        <v>2861</v>
      </c>
      <c r="AB34" s="314" t="s">
        <v>2862</v>
      </c>
      <c r="AC34" s="397" t="s">
        <v>2863</v>
      </c>
    </row>
    <row r="35" spans="2:29" ht="33.75" customHeight="1">
      <c r="B35" s="1847" t="s">
        <v>2842</v>
      </c>
      <c r="C35" s="313" t="s">
        <v>813</v>
      </c>
      <c r="D35" s="313">
        <v>3</v>
      </c>
      <c r="E35" s="1711">
        <v>0</v>
      </c>
      <c r="F35" s="1711">
        <v>0</v>
      </c>
      <c r="G35" s="1795">
        <f>SUM(E35:F35)</f>
        <v>0</v>
      </c>
      <c r="H35" s="1592"/>
      <c r="I35" s="1592"/>
      <c r="J35" s="1592"/>
      <c r="K35" s="1592"/>
      <c r="L35" s="1158" t="s">
        <v>2864</v>
      </c>
      <c r="M35" s="1592"/>
      <c r="N35" s="1633"/>
      <c r="O35" s="1592"/>
      <c r="P35" s="1636"/>
      <c r="Q35" s="271">
        <f t="shared" si="4"/>
        <v>0</v>
      </c>
      <c r="R35" s="1635"/>
      <c r="S35" s="273">
        <f t="shared" si="10"/>
        <v>0</v>
      </c>
      <c r="T35" s="273">
        <f t="shared" si="10"/>
        <v>0</v>
      </c>
      <c r="U35" s="270"/>
      <c r="V35" s="270"/>
      <c r="W35" s="270"/>
      <c r="X35" s="1635"/>
      <c r="Y35" s="1592"/>
      <c r="Z35" s="327" t="s">
        <v>2842</v>
      </c>
      <c r="AA35" s="314" t="s">
        <v>2865</v>
      </c>
      <c r="AB35" s="314" t="s">
        <v>2866</v>
      </c>
      <c r="AC35" s="397" t="s">
        <v>2867</v>
      </c>
    </row>
    <row r="36" spans="2:29" ht="33.75" customHeight="1" thickBot="1">
      <c r="B36" s="1847" t="s">
        <v>2868</v>
      </c>
      <c r="C36" s="313" t="s">
        <v>813</v>
      </c>
      <c r="D36" s="313">
        <v>3</v>
      </c>
      <c r="E36" s="1795">
        <f>SUM(E33:E35)</f>
        <v>98.451000000000008</v>
      </c>
      <c r="F36" s="1795">
        <f>SUM(F33:F35)</f>
        <v>0</v>
      </c>
      <c r="G36" s="1795">
        <f>SUM(G33:G35)</f>
        <v>98.451000000000008</v>
      </c>
      <c r="H36" s="1592"/>
      <c r="I36" s="1592"/>
      <c r="J36" s="1592"/>
      <c r="K36" s="1592"/>
      <c r="L36" s="1159" t="s">
        <v>2869</v>
      </c>
      <c r="M36" s="1592"/>
      <c r="N36" s="1634"/>
      <c r="O36" s="1592"/>
      <c r="P36" s="1636"/>
      <c r="Q36" s="271"/>
      <c r="R36" s="1635"/>
      <c r="S36" s="1592"/>
      <c r="T36" s="1592"/>
      <c r="U36" s="270"/>
      <c r="V36" s="270"/>
      <c r="W36" s="270"/>
      <c r="X36" s="1635"/>
      <c r="Y36" s="1592"/>
      <c r="Z36" s="1850" t="s">
        <v>2868</v>
      </c>
      <c r="AA36" s="321" t="s">
        <v>2870</v>
      </c>
      <c r="AB36" s="321" t="s">
        <v>2871</v>
      </c>
      <c r="AC36" s="322" t="s">
        <v>2872</v>
      </c>
    </row>
    <row r="37" spans="2:29" ht="15" customHeight="1" thickBot="1">
      <c r="B37" s="482"/>
      <c r="C37" s="482"/>
      <c r="D37" s="482"/>
      <c r="E37" s="10"/>
      <c r="F37" s="10"/>
      <c r="G37" s="10"/>
      <c r="H37" s="1592"/>
      <c r="I37" s="1592"/>
      <c r="J37" s="1592"/>
      <c r="K37" s="1592"/>
      <c r="L37" s="28"/>
      <c r="M37" s="1592"/>
      <c r="N37" s="1592"/>
      <c r="O37" s="1592"/>
      <c r="P37" s="1636"/>
      <c r="Q37" s="271"/>
      <c r="R37" s="300"/>
      <c r="S37" s="270"/>
      <c r="T37" s="270"/>
      <c r="U37" s="270"/>
      <c r="V37" s="270"/>
      <c r="W37" s="270"/>
      <c r="X37" s="1635"/>
      <c r="Y37" s="1592"/>
      <c r="Z37" s="482"/>
      <c r="AA37" s="10"/>
      <c r="AB37" s="10"/>
      <c r="AC37" s="10"/>
    </row>
    <row r="38" spans="2:29" ht="20.25" customHeight="1" thickBot="1">
      <c r="B38" s="941" t="s">
        <v>2873</v>
      </c>
      <c r="C38" s="238"/>
      <c r="D38" s="238"/>
      <c r="E38" s="5"/>
      <c r="F38" s="5"/>
      <c r="G38" s="1141"/>
      <c r="H38" s="1592"/>
      <c r="I38" s="1592"/>
      <c r="J38" s="1592"/>
      <c r="K38" s="1592"/>
      <c r="L38" s="28"/>
      <c r="M38" s="1592"/>
      <c r="N38" s="1592"/>
      <c r="O38" s="1592"/>
      <c r="P38" s="1636"/>
      <c r="Q38" s="271"/>
      <c r="R38" s="300"/>
      <c r="S38" s="270"/>
      <c r="T38" s="270"/>
      <c r="U38" s="270"/>
      <c r="V38" s="270"/>
      <c r="W38" s="270"/>
      <c r="X38" s="1635"/>
      <c r="Y38" s="1592"/>
      <c r="Z38" s="1162" t="s">
        <v>2873</v>
      </c>
      <c r="AA38" s="5"/>
      <c r="AB38" s="5"/>
      <c r="AC38" s="1141"/>
    </row>
    <row r="39" spans="2:29" ht="33.75" customHeight="1">
      <c r="B39" s="1847" t="s">
        <v>2874</v>
      </c>
      <c r="C39" s="313" t="s">
        <v>813</v>
      </c>
      <c r="D39" s="313">
        <v>3</v>
      </c>
      <c r="E39" s="504"/>
      <c r="F39" s="504"/>
      <c r="G39" s="1711">
        <v>10.217000000000001</v>
      </c>
      <c r="H39" s="1592"/>
      <c r="I39" s="1592"/>
      <c r="J39" s="1592"/>
      <c r="K39" s="1592"/>
      <c r="L39" s="1157" t="s">
        <v>2875</v>
      </c>
      <c r="M39" s="1592"/>
      <c r="N39" s="1632"/>
      <c r="O39" s="1592"/>
      <c r="P39" s="1636"/>
      <c r="Q39" s="271">
        <f>IF( SUM( S39:W39 ) = 0, 0, $S$5 )</f>
        <v>0</v>
      </c>
      <c r="R39" s="300"/>
      <c r="S39" s="270"/>
      <c r="T39" s="270"/>
      <c r="U39" s="273">
        <f xml:space="preserve"> IF( ISNUMBER(G39), 0, 1 )</f>
        <v>0</v>
      </c>
      <c r="V39" s="270"/>
      <c r="W39" s="270"/>
      <c r="X39" s="1635"/>
      <c r="Y39" s="1592"/>
      <c r="Z39" s="326" t="s">
        <v>2874</v>
      </c>
      <c r="AA39" s="793"/>
      <c r="AB39" s="793"/>
      <c r="AC39" s="974" t="s">
        <v>2876</v>
      </c>
    </row>
    <row r="40" spans="2:29" ht="33.75" customHeight="1">
      <c r="B40" s="1847" t="s">
        <v>2877</v>
      </c>
      <c r="C40" s="313" t="s">
        <v>813</v>
      </c>
      <c r="D40" s="313">
        <v>3</v>
      </c>
      <c r="E40" s="504"/>
      <c r="F40" s="504"/>
      <c r="G40" s="1711">
        <v>3.7210000000000001</v>
      </c>
      <c r="H40" s="1592"/>
      <c r="I40" s="1592"/>
      <c r="J40" s="1592"/>
      <c r="K40" s="1592"/>
      <c r="L40" s="1158" t="s">
        <v>2878</v>
      </c>
      <c r="M40" s="1592"/>
      <c r="N40" s="1633"/>
      <c r="O40" s="1592"/>
      <c r="P40" s="1636"/>
      <c r="Q40" s="271">
        <f t="shared" ref="Q40:Q41" si="11">IF( SUM( S40:W40 ) = 0, 0, $S$5 )</f>
        <v>0</v>
      </c>
      <c r="R40" s="300"/>
      <c r="S40" s="270"/>
      <c r="T40" s="270"/>
      <c r="U40" s="273">
        <f t="shared" ref="U40:U41" si="12" xml:space="preserve"> IF( ISNUMBER(G40), 0, 1 )</f>
        <v>0</v>
      </c>
      <c r="V40" s="270"/>
      <c r="W40" s="270"/>
      <c r="X40" s="1635"/>
      <c r="Y40" s="1592"/>
      <c r="Z40" s="327" t="s">
        <v>2877</v>
      </c>
      <c r="AA40" s="504"/>
      <c r="AB40" s="504"/>
      <c r="AC40" s="319" t="s">
        <v>2879</v>
      </c>
    </row>
    <row r="41" spans="2:29" ht="33.75" customHeight="1" thickBot="1">
      <c r="B41" s="1847" t="s">
        <v>2842</v>
      </c>
      <c r="C41" s="313" t="s">
        <v>813</v>
      </c>
      <c r="D41" s="313">
        <v>3</v>
      </c>
      <c r="E41" s="504"/>
      <c r="F41" s="504"/>
      <c r="G41" s="1711">
        <v>2.8319999999999999</v>
      </c>
      <c r="H41" s="1592"/>
      <c r="I41" s="1592"/>
      <c r="J41" s="1592"/>
      <c r="K41" s="1592"/>
      <c r="L41" s="1159" t="s">
        <v>2880</v>
      </c>
      <c r="M41" s="1592"/>
      <c r="N41" s="1634"/>
      <c r="O41" s="1592"/>
      <c r="P41" s="1636"/>
      <c r="Q41" s="271">
        <f t="shared" si="11"/>
        <v>0</v>
      </c>
      <c r="R41" s="300"/>
      <c r="S41" s="270"/>
      <c r="T41" s="270"/>
      <c r="U41" s="273">
        <f t="shared" si="12"/>
        <v>0</v>
      </c>
      <c r="V41" s="270"/>
      <c r="W41" s="270"/>
      <c r="X41" s="300"/>
      <c r="Y41" s="1592"/>
      <c r="Z41" s="1850" t="s">
        <v>2842</v>
      </c>
      <c r="AA41" s="509"/>
      <c r="AB41" s="509"/>
      <c r="AC41" s="990" t="s">
        <v>2881</v>
      </c>
    </row>
    <row r="42" spans="2:29" ht="15" customHeight="1" thickBot="1">
      <c r="B42" s="201"/>
      <c r="C42" s="201"/>
      <c r="D42" s="201"/>
      <c r="E42" s="10"/>
      <c r="F42" s="10"/>
      <c r="G42" s="10"/>
      <c r="H42" s="1592"/>
      <c r="I42" s="1592"/>
      <c r="J42" s="1592"/>
      <c r="K42" s="1592"/>
      <c r="L42" s="28"/>
      <c r="M42" s="1592"/>
      <c r="N42" s="1592"/>
      <c r="O42" s="1592"/>
      <c r="P42" s="1636"/>
      <c r="Q42" s="271"/>
      <c r="R42" s="300"/>
      <c r="S42" s="270"/>
      <c r="T42" s="270"/>
      <c r="U42" s="270"/>
      <c r="V42" s="270"/>
      <c r="W42" s="270"/>
      <c r="X42" s="300"/>
      <c r="Y42" s="1592"/>
      <c r="Z42" s="201"/>
      <c r="AA42" s="10"/>
      <c r="AB42" s="10"/>
      <c r="AC42" s="10"/>
    </row>
    <row r="43" spans="2:29" ht="20.25" customHeight="1" thickBot="1">
      <c r="B43" s="941" t="s">
        <v>2882</v>
      </c>
      <c r="C43" s="238"/>
      <c r="D43" s="238"/>
      <c r="E43" s="5"/>
      <c r="F43" s="5"/>
      <c r="G43" s="1141"/>
      <c r="H43" s="1592"/>
      <c r="I43" s="1592"/>
      <c r="J43" s="1592"/>
      <c r="K43" s="1592"/>
      <c r="L43" s="28"/>
      <c r="M43" s="1592"/>
      <c r="N43" s="1592"/>
      <c r="O43" s="1592"/>
      <c r="P43" s="1636"/>
      <c r="Q43" s="271"/>
      <c r="R43" s="300"/>
      <c r="S43" s="270"/>
      <c r="T43" s="270"/>
      <c r="U43" s="270"/>
      <c r="V43" s="270"/>
      <c r="W43" s="270"/>
      <c r="X43" s="300"/>
      <c r="Y43" s="1592"/>
      <c r="Z43" s="1162" t="s">
        <v>2882</v>
      </c>
      <c r="AA43" s="5"/>
      <c r="AB43" s="5"/>
      <c r="AC43" s="1141"/>
    </row>
    <row r="44" spans="2:29" ht="33.75" customHeight="1" thickBot="1">
      <c r="B44" s="1847" t="s">
        <v>2883</v>
      </c>
      <c r="C44" s="313" t="s">
        <v>813</v>
      </c>
      <c r="D44" s="313">
        <v>3</v>
      </c>
      <c r="E44" s="504"/>
      <c r="F44" s="504"/>
      <c r="G44" s="1711">
        <v>1.07</v>
      </c>
      <c r="H44" s="1592"/>
      <c r="I44" s="1592"/>
      <c r="J44" s="1592"/>
      <c r="K44" s="1592"/>
      <c r="L44" s="617" t="s">
        <v>2884</v>
      </c>
      <c r="M44" s="1592"/>
      <c r="N44" s="1637"/>
      <c r="O44" s="1592"/>
      <c r="P44" s="1636"/>
      <c r="Q44" s="271">
        <f t="shared" ref="Q44" si="13">IF( SUM( S44:W44 ) = 0, 0, $S$5 )</f>
        <v>0</v>
      </c>
      <c r="R44" s="300"/>
      <c r="S44" s="270"/>
      <c r="T44" s="270"/>
      <c r="U44" s="273">
        <f xml:space="preserve"> IF( ISNUMBER(G44), 0, 1 )</f>
        <v>0</v>
      </c>
      <c r="V44" s="270"/>
      <c r="W44" s="270"/>
      <c r="X44" s="300"/>
      <c r="Y44" s="1592"/>
      <c r="Z44" s="1866" t="s">
        <v>2883</v>
      </c>
      <c r="AA44" s="1134"/>
      <c r="AB44" s="1134"/>
      <c r="AC44" s="1163" t="s">
        <v>2885</v>
      </c>
    </row>
    <row r="45" spans="2:29" ht="15" customHeight="1" thickBot="1">
      <c r="B45" s="19"/>
      <c r="C45" s="19"/>
      <c r="D45" s="19"/>
      <c r="E45" s="8"/>
      <c r="F45" s="8"/>
      <c r="G45" s="8"/>
      <c r="H45" s="1592"/>
      <c r="I45" s="1592"/>
      <c r="J45" s="1592"/>
      <c r="K45" s="1592"/>
      <c r="L45" s="66"/>
      <c r="M45" s="1592"/>
      <c r="N45" s="1592"/>
      <c r="O45" s="1592"/>
      <c r="P45" s="1636"/>
      <c r="Q45" s="271"/>
      <c r="R45" s="300"/>
      <c r="S45" s="270"/>
      <c r="T45" s="270"/>
      <c r="U45" s="270"/>
      <c r="V45" s="270"/>
      <c r="W45" s="270"/>
      <c r="X45" s="300"/>
      <c r="Y45" s="1592"/>
      <c r="Z45" s="19"/>
      <c r="AA45" s="8"/>
      <c r="AB45" s="8"/>
      <c r="AC45" s="8"/>
    </row>
    <row r="46" spans="2:29" ht="33.75" customHeight="1" thickBot="1">
      <c r="B46" s="1847" t="s">
        <v>2886</v>
      </c>
      <c r="C46" s="313" t="s">
        <v>813</v>
      </c>
      <c r="D46" s="313">
        <v>3</v>
      </c>
      <c r="E46" s="504"/>
      <c r="F46" s="504"/>
      <c r="G46" s="1795">
        <f>G30+G36+G39+G40+G41+G44</f>
        <v>1257.2890000000002</v>
      </c>
      <c r="H46" s="1592"/>
      <c r="I46" s="1592"/>
      <c r="J46" s="1592"/>
      <c r="K46" s="1592"/>
      <c r="L46" s="617" t="s">
        <v>2887</v>
      </c>
      <c r="M46" s="1592"/>
      <c r="N46" s="1637"/>
      <c r="O46" s="1592"/>
      <c r="P46" s="1636"/>
      <c r="Q46" s="271"/>
      <c r="R46" s="300"/>
      <c r="S46" s="270"/>
      <c r="T46" s="270"/>
      <c r="U46" s="270"/>
      <c r="V46" s="270"/>
      <c r="W46" s="270"/>
      <c r="X46" s="300"/>
      <c r="Y46" s="1592"/>
      <c r="Z46" s="1866" t="s">
        <v>2886</v>
      </c>
      <c r="AA46" s="1134"/>
      <c r="AB46" s="1134"/>
      <c r="AC46" s="405" t="s">
        <v>2888</v>
      </c>
    </row>
  </sheetData>
  <mergeCells count="7">
    <mergeCell ref="B1:G1"/>
    <mergeCell ref="B3:N3"/>
    <mergeCell ref="Z3:AF3"/>
    <mergeCell ref="S4:W4"/>
    <mergeCell ref="Z1:AE1"/>
    <mergeCell ref="Z2:AE2"/>
    <mergeCell ref="B2:G2"/>
  </mergeCells>
  <conditionalFormatting sqref="Q8:Q46">
    <cfRule type="cellIs" dxfId="83" priority="1" operator="equal">
      <formula>0</formula>
    </cfRule>
  </conditionalFormatting>
  <dataValidations count="1">
    <dataValidation type="custom" allowBlank="1" showErrorMessage="1" errorTitle="Input Error" error="Please enter a numeric value." sqref="E26:F27" xr:uid="{00000000-0002-0000-1400-000000000000}">
      <formula1>ISNUMBER(E26)</formula1>
    </dataValidation>
  </dataValidations>
  <pageMargins left="0.7" right="0.7" top="0.75" bottom="0.75" header="0.3" footer="0.3"/>
  <pageSetup paperSize="8" scale="86" fitToHeight="0" orientation="portrait" r:id="rId1"/>
  <headerFooter>
    <oddHeader>&amp;L&amp;F&amp;CSheet: &amp;A&amp;ROFFICIAL</oddHeader>
    <oddFooter>&amp;LPrinted on: &amp;D at &amp;T&amp;CPage &amp;P of &amp;N&amp;ROfwat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pageSetUpPr fitToPage="1"/>
  </sheetPr>
  <dimension ref="B1:U34"/>
  <sheetViews>
    <sheetView showFormulas="1" showGridLines="0" zoomScale="80" zoomScaleNormal="80" zoomScaleSheetLayoutView="100" workbookViewId="0">
      <selection activeCell="E18" activeCellId="1" sqref="E11 E18"/>
    </sheetView>
  </sheetViews>
  <sheetFormatPr defaultColWidth="9" defaultRowHeight="22.5" customHeight="1"/>
  <cols>
    <col min="1" max="1" width="1.625" style="264" customWidth="1"/>
    <col min="2" max="2" width="36.125" style="264" customWidth="1"/>
    <col min="3" max="3" width="7" style="264" customWidth="1"/>
    <col min="4" max="4" width="5.5" style="264" customWidth="1"/>
    <col min="5" max="6" width="12.625" style="264" customWidth="1"/>
    <col min="7" max="7" width="3.5" style="264" customWidth="1"/>
    <col min="8" max="8" width="12.625" style="13" customWidth="1"/>
    <col min="9" max="9" width="1.625" style="264" customWidth="1"/>
    <col min="10" max="10" width="33.875" style="264" customWidth="1"/>
    <col min="11" max="12" width="1.625" style="264" customWidth="1"/>
    <col min="13" max="13" width="25.125" style="264" customWidth="1"/>
    <col min="14" max="14" width="1.625" style="268" customWidth="1"/>
    <col min="15" max="16" width="12.5" style="268" hidden="1" customWidth="1"/>
    <col min="17" max="17" width="1.625" style="268" hidden="1" customWidth="1"/>
    <col min="18" max="18" width="1.625" style="264" customWidth="1"/>
    <col min="19" max="19" width="36.125" style="264" customWidth="1"/>
    <col min="20" max="21" width="12.5" style="264" customWidth="1"/>
    <col min="22" max="22" width="1.625" style="264" customWidth="1"/>
    <col min="23" max="16384" width="9" style="264"/>
  </cols>
  <sheetData>
    <row r="1" spans="2:21" s="109" customFormat="1" ht="30" customHeight="1">
      <c r="B1" s="297" t="s">
        <v>683</v>
      </c>
      <c r="C1" s="297"/>
      <c r="D1" s="297"/>
      <c r="E1" s="297"/>
      <c r="F1" s="297"/>
      <c r="G1" s="277"/>
      <c r="H1" s="13"/>
      <c r="L1" s="299"/>
      <c r="M1" s="176"/>
      <c r="N1" s="1626"/>
      <c r="O1" s="1627"/>
      <c r="P1" s="1627"/>
      <c r="Q1" s="1626"/>
      <c r="S1" s="297" t="s">
        <v>683</v>
      </c>
    </row>
    <row r="2" spans="2:21" s="109" customFormat="1" ht="30" customHeight="1">
      <c r="B2" s="297" t="str">
        <f>Validation!B4</f>
        <v>Anglian Water</v>
      </c>
      <c r="C2" s="14"/>
      <c r="D2" s="14"/>
      <c r="E2" s="14"/>
      <c r="F2" s="14"/>
      <c r="G2" s="277"/>
      <c r="H2" s="13"/>
      <c r="L2" s="299"/>
      <c r="M2" s="176"/>
      <c r="N2" s="1626"/>
      <c r="O2" s="1627"/>
      <c r="P2" s="1627"/>
      <c r="Q2" s="1626"/>
      <c r="S2" s="297" t="str">
        <f>Validation!B4</f>
        <v>Anglian Water</v>
      </c>
    </row>
    <row r="3" spans="2:21" s="72" customFormat="1" ht="44.25" customHeight="1">
      <c r="B3" s="1990" t="s">
        <v>684</v>
      </c>
      <c r="C3" s="1990"/>
      <c r="D3" s="1990"/>
      <c r="E3" s="1990"/>
      <c r="F3" s="1990"/>
      <c r="G3" s="1990"/>
      <c r="H3" s="1990"/>
      <c r="I3" s="1990"/>
      <c r="J3" s="1990"/>
      <c r="L3" s="235"/>
      <c r="M3" s="362" t="s">
        <v>798</v>
      </c>
      <c r="N3" s="1626"/>
      <c r="O3" s="1627"/>
      <c r="P3" s="1627"/>
      <c r="Q3" s="1626"/>
      <c r="S3" s="1991" t="s">
        <v>2889</v>
      </c>
      <c r="T3" s="1992"/>
      <c r="U3" s="1992"/>
    </row>
    <row r="4" spans="2:21" s="72" customFormat="1" ht="13.5" customHeight="1" thickBot="1">
      <c r="B4" s="2"/>
      <c r="C4" s="2"/>
      <c r="D4" s="2"/>
      <c r="E4" s="2"/>
      <c r="F4" s="2"/>
      <c r="H4" s="13"/>
      <c r="L4" s="1631"/>
      <c r="M4" s="1592"/>
      <c r="N4" s="1626"/>
      <c r="O4" s="1957" t="s">
        <v>799</v>
      </c>
      <c r="P4" s="1957"/>
      <c r="Q4" s="1626"/>
      <c r="S4" s="2"/>
      <c r="T4" s="2"/>
      <c r="U4" s="2"/>
    </row>
    <row r="5" spans="2:21" ht="56.25" customHeight="1" thickBot="1">
      <c r="B5" s="439" t="s">
        <v>800</v>
      </c>
      <c r="C5" s="419" t="s">
        <v>2890</v>
      </c>
      <c r="D5" s="419" t="s">
        <v>802</v>
      </c>
      <c r="E5" s="419" t="s">
        <v>2891</v>
      </c>
      <c r="F5" s="440" t="s">
        <v>2892</v>
      </c>
      <c r="G5" s="1592"/>
      <c r="H5" s="441" t="s">
        <v>806</v>
      </c>
      <c r="I5" s="1592"/>
      <c r="J5" s="441" t="s">
        <v>807</v>
      </c>
      <c r="K5" s="1592"/>
      <c r="L5" s="1631"/>
      <c r="M5" s="1592"/>
      <c r="N5" s="1626"/>
      <c r="O5" s="267" t="s">
        <v>808</v>
      </c>
      <c r="P5" s="270"/>
      <c r="Q5" s="1626"/>
      <c r="R5" s="1592"/>
      <c r="S5" s="439" t="s">
        <v>800</v>
      </c>
      <c r="T5" s="419" t="s">
        <v>2891</v>
      </c>
      <c r="U5" s="440" t="s">
        <v>2892</v>
      </c>
    </row>
    <row r="6" spans="2:21" ht="18.75" customHeight="1" thickBot="1">
      <c r="B6" s="501"/>
      <c r="C6" s="501"/>
      <c r="D6" s="501"/>
      <c r="E6" s="1164"/>
      <c r="F6" s="1164"/>
      <c r="G6" s="1592"/>
      <c r="I6" s="1592"/>
      <c r="J6" s="1592"/>
      <c r="K6" s="1592"/>
      <c r="L6" s="1631"/>
      <c r="M6" s="1592"/>
      <c r="N6" s="1626"/>
      <c r="O6" s="1592"/>
      <c r="P6" s="1592"/>
      <c r="Q6" s="1626"/>
      <c r="R6" s="1592"/>
      <c r="S6" s="501"/>
      <c r="T6" s="1164"/>
      <c r="U6" s="1164"/>
    </row>
    <row r="7" spans="2:21" ht="37.5" customHeight="1">
      <c r="B7" s="316" t="s">
        <v>2893</v>
      </c>
      <c r="C7" s="238"/>
      <c r="D7" s="238"/>
      <c r="E7" s="5"/>
      <c r="F7" s="5"/>
      <c r="G7" s="1592"/>
      <c r="I7" s="1592"/>
      <c r="J7" s="1592"/>
      <c r="K7" s="1592"/>
      <c r="L7" s="1631"/>
      <c r="M7" s="1628"/>
      <c r="N7" s="1626"/>
      <c r="O7" s="1628"/>
      <c r="P7" s="1628"/>
      <c r="Q7" s="1626"/>
      <c r="R7" s="1592"/>
      <c r="S7" s="316" t="s">
        <v>2893</v>
      </c>
      <c r="T7" s="5"/>
      <c r="U7" s="5"/>
    </row>
    <row r="8" spans="2:21" ht="27.75" customHeight="1">
      <c r="B8" s="326" t="s">
        <v>2894</v>
      </c>
      <c r="C8" s="317" t="s">
        <v>813</v>
      </c>
      <c r="D8" s="317">
        <v>3</v>
      </c>
      <c r="E8" s="801">
        <v>15.439</v>
      </c>
      <c r="F8" s="802">
        <v>0</v>
      </c>
      <c r="G8" s="1592"/>
      <c r="H8" s="1157" t="s">
        <v>2895</v>
      </c>
      <c r="I8" s="1592"/>
      <c r="J8" s="1632"/>
      <c r="K8" s="1592"/>
      <c r="L8" s="1631"/>
      <c r="M8" s="271">
        <f>IF( SUM( O8:P8 ) = 0, 0, $O$5 )</f>
        <v>0</v>
      </c>
      <c r="N8" s="1626"/>
      <c r="O8" s="273">
        <f xml:space="preserve"> IF( ISNUMBER(E8 ), 0, 1 )</f>
        <v>0</v>
      </c>
      <c r="P8" s="273">
        <f xml:space="preserve"> IF( ISNUMBER(F8 ), 0, 1 )</f>
        <v>0</v>
      </c>
      <c r="Q8" s="1626"/>
      <c r="R8" s="1592"/>
      <c r="S8" s="326" t="s">
        <v>2894</v>
      </c>
      <c r="T8" s="607" t="s">
        <v>2896</v>
      </c>
      <c r="U8" s="974" t="s">
        <v>2897</v>
      </c>
    </row>
    <row r="9" spans="2:21" ht="27.75" customHeight="1">
      <c r="B9" s="327" t="s">
        <v>2898</v>
      </c>
      <c r="C9" s="313" t="s">
        <v>813</v>
      </c>
      <c r="D9" s="313">
        <v>3</v>
      </c>
      <c r="E9" s="803">
        <v>1.986</v>
      </c>
      <c r="F9" s="804">
        <v>0</v>
      </c>
      <c r="G9" s="1592"/>
      <c r="H9" s="1158" t="s">
        <v>2899</v>
      </c>
      <c r="I9" s="1592"/>
      <c r="J9" s="1633"/>
      <c r="K9" s="1592"/>
      <c r="L9" s="1631"/>
      <c r="M9" s="271">
        <f>IF( SUM( O9:P9 ) = 0, 0, $O$5 )</f>
        <v>0</v>
      </c>
      <c r="N9" s="1626"/>
      <c r="O9" s="273">
        <f t="shared" ref="O9:P10" si="0" xml:space="preserve"> IF( ISNUMBER(E9 ), 0, 1 )</f>
        <v>0</v>
      </c>
      <c r="P9" s="273">
        <f t="shared" si="0"/>
        <v>0</v>
      </c>
      <c r="Q9" s="1626"/>
      <c r="R9" s="1592"/>
      <c r="S9" s="327" t="s">
        <v>2898</v>
      </c>
      <c r="T9" s="414" t="s">
        <v>2900</v>
      </c>
      <c r="U9" s="319" t="s">
        <v>2901</v>
      </c>
    </row>
    <row r="10" spans="2:21" ht="27.75" customHeight="1">
      <c r="B10" s="327" t="s">
        <v>1307</v>
      </c>
      <c r="C10" s="313" t="s">
        <v>813</v>
      </c>
      <c r="D10" s="313">
        <v>3</v>
      </c>
      <c r="E10" s="803">
        <v>0</v>
      </c>
      <c r="F10" s="804">
        <v>0</v>
      </c>
      <c r="G10" s="1592"/>
      <c r="H10" s="1158" t="s">
        <v>2902</v>
      </c>
      <c r="I10" s="1592"/>
      <c r="J10" s="1633"/>
      <c r="K10" s="1592"/>
      <c r="L10" s="1631"/>
      <c r="M10" s="271">
        <f>IF( SUM( O10:P10 ) = 0, 0, $O$5 )</f>
        <v>0</v>
      </c>
      <c r="N10" s="1626"/>
      <c r="O10" s="273">
        <f t="shared" si="0"/>
        <v>0</v>
      </c>
      <c r="P10" s="273">
        <f t="shared" si="0"/>
        <v>0</v>
      </c>
      <c r="Q10" s="1626"/>
      <c r="R10" s="1592"/>
      <c r="S10" s="327" t="s">
        <v>1307</v>
      </c>
      <c r="T10" s="414" t="s">
        <v>2903</v>
      </c>
      <c r="U10" s="319" t="s">
        <v>2904</v>
      </c>
    </row>
    <row r="11" spans="2:21" ht="27.75" customHeight="1" thickBot="1">
      <c r="B11" s="1850" t="s">
        <v>1051</v>
      </c>
      <c r="C11" s="320" t="s">
        <v>813</v>
      </c>
      <c r="D11" s="320">
        <v>3</v>
      </c>
      <c r="E11" s="1794">
        <f>SUM(E8:E10)</f>
        <v>17.425000000000001</v>
      </c>
      <c r="F11" s="329">
        <f>SUM(F8:F10)</f>
        <v>0</v>
      </c>
      <c r="G11" s="1592"/>
      <c r="H11" s="1159" t="s">
        <v>2905</v>
      </c>
      <c r="I11" s="1592"/>
      <c r="J11" s="1634"/>
      <c r="K11" s="1592"/>
      <c r="L11" s="1631"/>
      <c r="M11" s="271"/>
      <c r="N11" s="1626"/>
      <c r="O11" s="270"/>
      <c r="P11" s="270"/>
      <c r="Q11" s="1626"/>
      <c r="R11" s="1592"/>
      <c r="S11" s="1850" t="s">
        <v>1051</v>
      </c>
      <c r="T11" s="1794" t="s">
        <v>2906</v>
      </c>
      <c r="U11" s="322" t="s">
        <v>2907</v>
      </c>
    </row>
    <row r="12" spans="2:21" ht="27.75" customHeight="1" thickBot="1">
      <c r="B12" s="126"/>
      <c r="C12" s="126"/>
      <c r="D12" s="126"/>
      <c r="E12" s="10"/>
      <c r="F12" s="10"/>
      <c r="G12" s="1592"/>
      <c r="I12" s="1592"/>
      <c r="J12" s="1592"/>
      <c r="K12" s="1592"/>
      <c r="L12" s="1631"/>
      <c r="M12" s="271"/>
      <c r="N12" s="1626"/>
      <c r="O12" s="270"/>
      <c r="P12" s="270"/>
      <c r="Q12" s="1626"/>
      <c r="R12" s="1592"/>
      <c r="S12" s="126"/>
      <c r="T12" s="10"/>
      <c r="U12" s="10"/>
    </row>
    <row r="13" spans="2:21" ht="37.5" customHeight="1" thickBot="1">
      <c r="B13" s="316" t="s">
        <v>2908</v>
      </c>
      <c r="C13" s="238"/>
      <c r="D13" s="238"/>
      <c r="E13" s="5"/>
      <c r="F13" s="5"/>
      <c r="G13" s="1592"/>
      <c r="I13" s="1592"/>
      <c r="J13" s="1592"/>
      <c r="K13" s="1592"/>
      <c r="L13" s="1631"/>
      <c r="M13" s="271"/>
      <c r="N13" s="1626"/>
      <c r="O13" s="270"/>
      <c r="P13" s="270"/>
      <c r="Q13" s="1626"/>
      <c r="R13" s="1592"/>
      <c r="S13" s="316" t="s">
        <v>2908</v>
      </c>
      <c r="T13" s="5"/>
      <c r="U13" s="5"/>
    </row>
    <row r="14" spans="2:21" ht="27.75" customHeight="1">
      <c r="B14" s="326" t="s">
        <v>2909</v>
      </c>
      <c r="C14" s="317" t="s">
        <v>813</v>
      </c>
      <c r="D14" s="317">
        <v>3</v>
      </c>
      <c r="E14" s="1710">
        <v>8.1240000000000006</v>
      </c>
      <c r="F14" s="1708">
        <v>1.2250000000000001</v>
      </c>
      <c r="G14" s="1592"/>
      <c r="H14" s="1157" t="s">
        <v>2910</v>
      </c>
      <c r="I14" s="1592"/>
      <c r="J14" s="1632"/>
      <c r="K14" s="1592"/>
      <c r="L14" s="1631"/>
      <c r="M14" s="271">
        <f t="shared" ref="M14:M17" si="1">IF( SUM( O14:P14 ) = 0, 0, $O$5 )</f>
        <v>0</v>
      </c>
      <c r="N14" s="1626"/>
      <c r="O14" s="273">
        <f t="shared" ref="O14:P17" si="2" xml:space="preserve"> IF( ISNUMBER(E14 ), 0, 1 )</f>
        <v>0</v>
      </c>
      <c r="P14" s="273">
        <f t="shared" si="2"/>
        <v>0</v>
      </c>
      <c r="Q14" s="1626"/>
      <c r="R14" s="1592"/>
      <c r="S14" s="326" t="s">
        <v>2909</v>
      </c>
      <c r="T14" s="607" t="s">
        <v>2911</v>
      </c>
      <c r="U14" s="974" t="s">
        <v>2912</v>
      </c>
    </row>
    <row r="15" spans="2:21" ht="27.75" customHeight="1">
      <c r="B15" s="327" t="s">
        <v>2913</v>
      </c>
      <c r="C15" s="313" t="s">
        <v>813</v>
      </c>
      <c r="D15" s="313">
        <v>3</v>
      </c>
      <c r="E15" s="1711">
        <v>0</v>
      </c>
      <c r="F15" s="1700">
        <v>0</v>
      </c>
      <c r="G15" s="1592"/>
      <c r="H15" s="1158" t="s">
        <v>2914</v>
      </c>
      <c r="I15" s="1592"/>
      <c r="J15" s="1633"/>
      <c r="K15" s="1592"/>
      <c r="L15" s="1631"/>
      <c r="M15" s="271">
        <f t="shared" si="1"/>
        <v>0</v>
      </c>
      <c r="N15" s="1626"/>
      <c r="O15" s="273">
        <f t="shared" si="2"/>
        <v>0</v>
      </c>
      <c r="P15" s="273">
        <f t="shared" si="2"/>
        <v>0</v>
      </c>
      <c r="Q15" s="1626"/>
      <c r="R15" s="1592"/>
      <c r="S15" s="327" t="s">
        <v>2913</v>
      </c>
      <c r="T15" s="314" t="s">
        <v>2915</v>
      </c>
      <c r="U15" s="319" t="s">
        <v>2916</v>
      </c>
    </row>
    <row r="16" spans="2:21" ht="27.75" customHeight="1">
      <c r="B16" s="327" t="s">
        <v>2898</v>
      </c>
      <c r="C16" s="313" t="s">
        <v>813</v>
      </c>
      <c r="D16" s="313">
        <v>3</v>
      </c>
      <c r="E16" s="1711">
        <v>3.3050000000000002</v>
      </c>
      <c r="F16" s="1700">
        <v>0.17599999999999999</v>
      </c>
      <c r="G16" s="1592"/>
      <c r="H16" s="1158" t="s">
        <v>2917</v>
      </c>
      <c r="I16" s="1592"/>
      <c r="J16" s="1633"/>
      <c r="K16" s="1592"/>
      <c r="L16" s="1631"/>
      <c r="M16" s="271">
        <f t="shared" si="1"/>
        <v>0</v>
      </c>
      <c r="N16" s="1626"/>
      <c r="O16" s="273">
        <f t="shared" si="2"/>
        <v>0</v>
      </c>
      <c r="P16" s="273">
        <f t="shared" si="2"/>
        <v>0</v>
      </c>
      <c r="Q16" s="1626"/>
      <c r="R16" s="1592"/>
      <c r="S16" s="327" t="s">
        <v>2898</v>
      </c>
      <c r="T16" s="314" t="s">
        <v>2918</v>
      </c>
      <c r="U16" s="319" t="s">
        <v>2919</v>
      </c>
    </row>
    <row r="17" spans="2:21" ht="27.75" customHeight="1">
      <c r="B17" s="327" t="s">
        <v>1307</v>
      </c>
      <c r="C17" s="313" t="s">
        <v>813</v>
      </c>
      <c r="D17" s="313">
        <v>3</v>
      </c>
      <c r="E17" s="1711">
        <v>0</v>
      </c>
      <c r="F17" s="1700">
        <v>0</v>
      </c>
      <c r="G17" s="1592"/>
      <c r="H17" s="1158" t="s">
        <v>2920</v>
      </c>
      <c r="I17" s="1592"/>
      <c r="J17" s="1633"/>
      <c r="K17" s="1592"/>
      <c r="L17" s="1631"/>
      <c r="M17" s="271">
        <f t="shared" si="1"/>
        <v>0</v>
      </c>
      <c r="N17" s="1626"/>
      <c r="O17" s="273">
        <f t="shared" si="2"/>
        <v>0</v>
      </c>
      <c r="P17" s="273">
        <f t="shared" si="2"/>
        <v>0</v>
      </c>
      <c r="Q17" s="1626"/>
      <c r="R17" s="1592"/>
      <c r="S17" s="327" t="s">
        <v>1307</v>
      </c>
      <c r="T17" s="314" t="s">
        <v>2921</v>
      </c>
      <c r="U17" s="319" t="s">
        <v>2922</v>
      </c>
    </row>
    <row r="18" spans="2:21" ht="27.75" customHeight="1" thickBot="1">
      <c r="B18" s="1850" t="s">
        <v>1051</v>
      </c>
      <c r="C18" s="320" t="s">
        <v>813</v>
      </c>
      <c r="D18" s="320">
        <v>3</v>
      </c>
      <c r="E18" s="1794">
        <f>SUM(E14:E17)</f>
        <v>11.429</v>
      </c>
      <c r="F18" s="329">
        <f>SUM(F14:F17)</f>
        <v>1.401</v>
      </c>
      <c r="G18" s="1592"/>
      <c r="H18" s="1159" t="s">
        <v>2923</v>
      </c>
      <c r="I18" s="1592"/>
      <c r="J18" s="1634"/>
      <c r="K18" s="1592"/>
      <c r="L18" s="1631"/>
      <c r="M18" s="271"/>
      <c r="N18" s="1626"/>
      <c r="O18" s="270"/>
      <c r="P18" s="270"/>
      <c r="Q18" s="1626"/>
      <c r="R18" s="1592"/>
      <c r="S18" s="1850" t="s">
        <v>1051</v>
      </c>
      <c r="T18" s="321" t="s">
        <v>2924</v>
      </c>
      <c r="U18" s="322" t="s">
        <v>2925</v>
      </c>
    </row>
    <row r="19" spans="2:21" ht="15" customHeight="1">
      <c r="B19" s="1592"/>
      <c r="C19" s="1592"/>
      <c r="D19" s="1592"/>
      <c r="E19" s="1592"/>
      <c r="F19" s="1592"/>
      <c r="G19" s="1592"/>
      <c r="I19" s="1592"/>
      <c r="J19" s="1592"/>
      <c r="K19" s="1592"/>
      <c r="L19" s="1592"/>
      <c r="M19" s="1592"/>
      <c r="N19" s="1627"/>
      <c r="O19" s="270"/>
      <c r="P19" s="270"/>
      <c r="Q19" s="1627"/>
      <c r="R19" s="1592"/>
      <c r="S19" s="1592"/>
      <c r="T19" s="1592"/>
      <c r="U19" s="1592"/>
    </row>
    <row r="20" spans="2:21" ht="22.5" customHeight="1">
      <c r="B20" s="1592"/>
      <c r="C20" s="1592"/>
      <c r="D20" s="1592"/>
      <c r="E20" s="1592"/>
      <c r="F20" s="1592"/>
      <c r="G20" s="1592"/>
      <c r="I20" s="1592"/>
      <c r="J20" s="1592"/>
      <c r="K20" s="1592"/>
      <c r="L20" s="1592"/>
      <c r="M20" s="271"/>
      <c r="N20" s="1627"/>
      <c r="O20" s="270"/>
      <c r="P20" s="270"/>
      <c r="Q20" s="1627"/>
      <c r="R20" s="1592"/>
      <c r="S20" s="1592"/>
      <c r="T20" s="1592"/>
      <c r="U20" s="1592"/>
    </row>
    <row r="21" spans="2:21" ht="22.5" customHeight="1">
      <c r="B21" s="1592"/>
      <c r="C21" s="1592"/>
      <c r="D21" s="1592"/>
      <c r="E21" s="1592"/>
      <c r="F21" s="1592"/>
      <c r="G21" s="1592"/>
      <c r="I21" s="1592"/>
      <c r="J21" s="1592"/>
      <c r="K21" s="1592"/>
      <c r="L21" s="1592"/>
      <c r="M21" s="1592"/>
      <c r="N21" s="1627"/>
      <c r="O21" s="270"/>
      <c r="P21" s="270"/>
      <c r="Q21" s="1627"/>
      <c r="R21" s="1592"/>
      <c r="S21" s="1592"/>
      <c r="T21" s="1592"/>
      <c r="U21" s="1592"/>
    </row>
    <row r="22" spans="2:21" ht="22.5" customHeight="1">
      <c r="B22" s="1592"/>
      <c r="C22" s="1592"/>
      <c r="D22" s="1592"/>
      <c r="E22" s="1592"/>
      <c r="F22" s="1592"/>
      <c r="G22" s="1592"/>
      <c r="I22" s="1592"/>
      <c r="J22" s="1592"/>
      <c r="K22" s="1592"/>
      <c r="L22" s="1592"/>
      <c r="M22" s="271"/>
      <c r="N22" s="1627"/>
      <c r="O22" s="270"/>
      <c r="P22" s="270"/>
      <c r="Q22" s="1627"/>
      <c r="R22" s="1592"/>
      <c r="S22" s="1592"/>
      <c r="T22" s="1592"/>
      <c r="U22" s="1592"/>
    </row>
    <row r="23" spans="2:21" ht="22.5" customHeight="1">
      <c r="B23" s="1592"/>
      <c r="C23" s="1592"/>
      <c r="D23" s="1592"/>
      <c r="E23" s="1592"/>
      <c r="F23" s="1592"/>
      <c r="G23" s="1592"/>
      <c r="I23" s="1592"/>
      <c r="J23" s="1592"/>
      <c r="K23" s="1592"/>
      <c r="L23" s="1592"/>
      <c r="M23" s="1592"/>
      <c r="N23" s="294"/>
      <c r="O23" s="1629"/>
      <c r="P23" s="1630"/>
      <c r="Q23" s="294"/>
      <c r="R23" s="1592"/>
      <c r="S23" s="1592"/>
      <c r="T23" s="1592"/>
      <c r="U23" s="1592"/>
    </row>
    <row r="24" spans="2:21" ht="22.5" customHeight="1">
      <c r="B24" s="1592"/>
      <c r="C24" s="1592"/>
      <c r="D24" s="1592"/>
      <c r="E24" s="1592"/>
      <c r="F24" s="1592"/>
      <c r="G24" s="1592"/>
      <c r="I24" s="1592"/>
      <c r="J24" s="1592"/>
      <c r="K24" s="1592"/>
      <c r="L24" s="1592"/>
      <c r="M24" s="1592"/>
      <c r="N24" s="294"/>
      <c r="O24" s="270"/>
      <c r="P24" s="270"/>
      <c r="Q24" s="294"/>
      <c r="R24" s="1592"/>
      <c r="S24" s="1592"/>
      <c r="T24" s="1592"/>
      <c r="U24" s="1592"/>
    </row>
    <row r="25" spans="2:21" ht="22.5" customHeight="1">
      <c r="B25" s="1592"/>
      <c r="C25" s="1592"/>
      <c r="D25" s="1592"/>
      <c r="E25" s="1592"/>
      <c r="F25" s="1592"/>
      <c r="G25" s="1592"/>
      <c r="I25" s="1592"/>
      <c r="J25" s="1592"/>
      <c r="K25" s="1592"/>
      <c r="L25" s="1592"/>
      <c r="M25" s="271"/>
      <c r="N25" s="294"/>
      <c r="O25" s="270"/>
      <c r="P25" s="270"/>
      <c r="Q25" s="294"/>
      <c r="R25" s="1592"/>
      <c r="S25" s="1592"/>
      <c r="T25" s="1592"/>
      <c r="U25" s="1592"/>
    </row>
    <row r="26" spans="2:21" ht="22.5" customHeight="1">
      <c r="B26" s="1592"/>
      <c r="C26" s="1592"/>
      <c r="D26" s="1592"/>
      <c r="E26" s="1592"/>
      <c r="F26" s="1592"/>
      <c r="G26" s="1592"/>
      <c r="I26" s="1592"/>
      <c r="J26" s="1592"/>
      <c r="K26" s="1592"/>
      <c r="L26" s="1592"/>
      <c r="M26" s="271"/>
      <c r="N26" s="1627"/>
      <c r="O26" s="270"/>
      <c r="P26" s="270"/>
      <c r="Q26" s="1627"/>
      <c r="R26" s="1592"/>
      <c r="S26" s="1592"/>
      <c r="T26" s="1592"/>
      <c r="U26" s="1592"/>
    </row>
    <row r="27" spans="2:21" ht="22.5" customHeight="1">
      <c r="B27" s="1592"/>
      <c r="C27" s="1592"/>
      <c r="D27" s="1592"/>
      <c r="E27" s="1592"/>
      <c r="F27" s="1592"/>
      <c r="G27" s="1592"/>
      <c r="I27" s="1592"/>
      <c r="J27" s="1592"/>
      <c r="K27" s="1592"/>
      <c r="L27" s="1592"/>
      <c r="M27" s="1592"/>
      <c r="N27" s="1627"/>
      <c r="O27" s="270"/>
      <c r="P27" s="270"/>
      <c r="Q27" s="1627"/>
      <c r="R27" s="1592"/>
      <c r="S27" s="1592"/>
      <c r="T27" s="1592"/>
      <c r="U27" s="1592"/>
    </row>
    <row r="28" spans="2:21" ht="22.5" customHeight="1">
      <c r="B28" s="1592"/>
      <c r="C28" s="1592"/>
      <c r="D28" s="1592"/>
      <c r="E28" s="1592"/>
      <c r="F28" s="1592"/>
      <c r="G28" s="1592"/>
      <c r="I28" s="1592"/>
      <c r="J28" s="1592"/>
      <c r="K28" s="1592"/>
      <c r="L28" s="1592"/>
      <c r="M28" s="1592"/>
      <c r="N28" s="1627"/>
      <c r="O28" s="270"/>
      <c r="P28" s="270"/>
      <c r="Q28" s="1627"/>
      <c r="R28" s="1592"/>
      <c r="S28" s="1592"/>
      <c r="T28" s="1592"/>
      <c r="U28" s="1592"/>
    </row>
    <row r="30" spans="2:21" ht="22.5" customHeight="1">
      <c r="B30" s="1592"/>
      <c r="C30" s="1592"/>
      <c r="D30" s="1592"/>
      <c r="E30" s="1592"/>
      <c r="F30" s="1592"/>
      <c r="G30" s="1592"/>
      <c r="I30" s="1592"/>
      <c r="J30" s="1592"/>
      <c r="K30" s="1592"/>
      <c r="L30" s="1592"/>
      <c r="M30" s="1592"/>
      <c r="N30" s="294"/>
      <c r="O30" s="1629"/>
      <c r="P30" s="1630"/>
      <c r="Q30" s="294"/>
      <c r="R30" s="1592"/>
      <c r="S30" s="1592"/>
      <c r="T30" s="1592"/>
      <c r="U30" s="1592"/>
    </row>
    <row r="31" spans="2:21" ht="22.5" customHeight="1">
      <c r="B31" s="1592"/>
      <c r="C31" s="1592"/>
      <c r="D31" s="1592"/>
      <c r="E31" s="1592"/>
      <c r="F31" s="1592"/>
      <c r="G31" s="1592"/>
      <c r="I31" s="1592"/>
      <c r="J31" s="1592"/>
      <c r="K31" s="1592"/>
      <c r="L31" s="1592"/>
      <c r="M31" s="1592"/>
      <c r="N31" s="294"/>
      <c r="O31" s="1629"/>
      <c r="P31" s="1630"/>
      <c r="Q31" s="294"/>
      <c r="R31" s="1592"/>
      <c r="S31" s="1592"/>
      <c r="T31" s="1592"/>
      <c r="U31" s="1592"/>
    </row>
    <row r="32" spans="2:21" ht="22.5" customHeight="1">
      <c r="B32" s="1592"/>
      <c r="C32" s="1592"/>
      <c r="D32" s="1592"/>
      <c r="E32" s="1592"/>
      <c r="F32" s="1592"/>
      <c r="G32" s="1592"/>
      <c r="I32" s="1592"/>
      <c r="J32" s="1592"/>
      <c r="K32" s="1592"/>
      <c r="L32" s="1592"/>
      <c r="M32" s="271">
        <f>IF( O32 = 0, 0, $V$5 )</f>
        <v>0</v>
      </c>
      <c r="N32" s="1627"/>
      <c r="O32" s="270"/>
      <c r="P32" s="1627"/>
      <c r="Q32" s="1627"/>
      <c r="R32" s="1592"/>
      <c r="S32" s="1592"/>
      <c r="T32" s="1592"/>
      <c r="U32" s="1592"/>
    </row>
    <row r="33" spans="13:13" ht="22.5" customHeight="1">
      <c r="M33" s="271">
        <f>IF( O33 = 0, 0, $V$5 )</f>
        <v>0</v>
      </c>
    </row>
    <row r="34" spans="13:13" ht="22.5" customHeight="1">
      <c r="M34" s="271">
        <f>IF( O34 = 0, 0, $V$5 )</f>
        <v>0</v>
      </c>
    </row>
  </sheetData>
  <mergeCells count="3">
    <mergeCell ref="B3:J3"/>
    <mergeCell ref="S3:U3"/>
    <mergeCell ref="O4:P4"/>
  </mergeCells>
  <conditionalFormatting sqref="M8:M18">
    <cfRule type="cellIs" dxfId="82" priority="1" operator="equal">
      <formula>0</formula>
    </cfRule>
  </conditionalFormatting>
  <conditionalFormatting sqref="M20">
    <cfRule type="cellIs" dxfId="81" priority="8" operator="equal">
      <formula>0</formula>
    </cfRule>
  </conditionalFormatting>
  <conditionalFormatting sqref="M22">
    <cfRule type="cellIs" dxfId="80" priority="7" operator="equal">
      <formula>0</formula>
    </cfRule>
  </conditionalFormatting>
  <conditionalFormatting sqref="M25:M26">
    <cfRule type="cellIs" dxfId="79" priority="5" operator="equal">
      <formula>0</formula>
    </cfRule>
  </conditionalFormatting>
  <conditionalFormatting sqref="M32:M34">
    <cfRule type="cellIs" dxfId="78" priority="2" operator="equal">
      <formula>0</formula>
    </cfRule>
  </conditionalFormatting>
  <dataValidations count="1">
    <dataValidation type="custom" allowBlank="1" showErrorMessage="1" errorTitle="Input Error" error="Please input a numeric value." sqref="E8:F10" xr:uid="{00000000-0002-0000-15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B1:X37"/>
  <sheetViews>
    <sheetView showFormulas="1" showGridLines="0" zoomScale="80" zoomScaleNormal="80" zoomScaleSheetLayoutView="100" workbookViewId="0">
      <selection activeCell="E13" sqref="E13:F13"/>
    </sheetView>
  </sheetViews>
  <sheetFormatPr defaultColWidth="9" defaultRowHeight="15.75"/>
  <cols>
    <col min="1" max="1" width="1.625" style="261" customWidth="1"/>
    <col min="2" max="2" width="36.375" style="261" customWidth="1"/>
    <col min="3" max="3" width="7" style="261" customWidth="1"/>
    <col min="4" max="4" width="5.375" style="261" customWidth="1"/>
    <col min="5" max="7" width="12.5" style="261" customWidth="1"/>
    <col min="8" max="8" width="2.625" style="261" customWidth="1"/>
    <col min="9" max="9" width="12.5" style="62" customWidth="1"/>
    <col min="10" max="10" width="1.625" style="261" customWidth="1"/>
    <col min="11" max="11" width="33.875" style="261" customWidth="1"/>
    <col min="12" max="12" width="1.625" style="261" customWidth="1"/>
    <col min="13" max="13" width="1.625" style="264" customWidth="1"/>
    <col min="14" max="14" width="25.125" style="264" customWidth="1"/>
    <col min="15" max="15" width="1.625" style="268" customWidth="1"/>
    <col min="16" max="17" width="12.5" style="268" hidden="1" customWidth="1"/>
    <col min="18" max="18" width="1.625" style="268" hidden="1" customWidth="1"/>
    <col min="19" max="19" width="1.625" style="261" customWidth="1"/>
    <col min="20" max="20" width="36.125" style="261" customWidth="1"/>
    <col min="21" max="23" width="15" style="261" customWidth="1"/>
    <col min="24" max="24" width="1.625" style="261" customWidth="1"/>
    <col min="25" max="16384" width="9" style="261"/>
  </cols>
  <sheetData>
    <row r="1" spans="2:24" s="1166" customFormat="1" ht="30" customHeight="1">
      <c r="B1" s="2055" t="s">
        <v>685</v>
      </c>
      <c r="C1" s="2055"/>
      <c r="D1" s="2055"/>
      <c r="E1" s="2055"/>
      <c r="F1" s="2055"/>
      <c r="G1" s="1867"/>
      <c r="H1" s="1165"/>
      <c r="I1" s="158"/>
      <c r="M1" s="299"/>
      <c r="N1" s="271"/>
      <c r="O1" s="1626"/>
      <c r="P1" s="1627"/>
      <c r="Q1" s="1627"/>
      <c r="R1" s="1626"/>
      <c r="T1" s="2055" t="s">
        <v>685</v>
      </c>
      <c r="U1" s="2055"/>
      <c r="V1" s="2055"/>
      <c r="W1" s="1867"/>
    </row>
    <row r="2" spans="2:24" s="1166" customFormat="1" ht="30" customHeight="1">
      <c r="B2" s="2055" t="str">
        <f>Validation!B4</f>
        <v>Anglian Water</v>
      </c>
      <c r="C2" s="2055"/>
      <c r="D2" s="2055"/>
      <c r="E2" s="2055"/>
      <c r="F2" s="2055"/>
      <c r="G2" s="14"/>
      <c r="H2" s="1165"/>
      <c r="I2" s="158"/>
      <c r="M2" s="299"/>
      <c r="N2" s="271"/>
      <c r="O2" s="1626"/>
      <c r="P2" s="1627"/>
      <c r="Q2" s="1627"/>
      <c r="R2" s="1626"/>
      <c r="T2" s="2055" t="str">
        <f>Validation!B4</f>
        <v>Anglian Water</v>
      </c>
      <c r="U2" s="2055"/>
      <c r="V2" s="2055"/>
      <c r="W2" s="14"/>
    </row>
    <row r="3" spans="2:24" s="157" customFormat="1" ht="45" customHeight="1">
      <c r="B3" s="1990" t="s">
        <v>686</v>
      </c>
      <c r="C3" s="1990"/>
      <c r="D3" s="1990"/>
      <c r="E3" s="1990"/>
      <c r="F3" s="1990"/>
      <c r="G3" s="1990"/>
      <c r="H3" s="1990"/>
      <c r="I3" s="1990"/>
      <c r="J3" s="1990"/>
      <c r="K3" s="1990"/>
      <c r="M3" s="235"/>
      <c r="N3" s="362" t="s">
        <v>798</v>
      </c>
      <c r="O3" s="1626"/>
      <c r="P3" s="1627"/>
      <c r="Q3" s="1627"/>
      <c r="R3" s="1626"/>
      <c r="T3" s="1990" t="s">
        <v>686</v>
      </c>
      <c r="U3" s="1990"/>
      <c r="V3" s="1990"/>
      <c r="W3" s="1990"/>
    </row>
    <row r="4" spans="2:24" s="157" customFormat="1" ht="12" customHeight="1" thickBot="1">
      <c r="B4" s="2"/>
      <c r="C4" s="2"/>
      <c r="D4" s="2"/>
      <c r="E4" s="2"/>
      <c r="F4" s="2"/>
      <c r="G4" s="2"/>
      <c r="H4" s="1591"/>
      <c r="I4" s="158"/>
      <c r="M4" s="1631"/>
      <c r="N4" s="271"/>
      <c r="O4" s="1626"/>
      <c r="P4" s="1957" t="s">
        <v>799</v>
      </c>
      <c r="Q4" s="1957"/>
      <c r="R4" s="1626"/>
      <c r="T4" s="2"/>
      <c r="U4" s="2"/>
      <c r="V4" s="2"/>
      <c r="W4" s="2"/>
    </row>
    <row r="5" spans="2:24" ht="55.5" customHeight="1" thickBot="1">
      <c r="B5" s="439" t="s">
        <v>800</v>
      </c>
      <c r="C5" s="419" t="s">
        <v>801</v>
      </c>
      <c r="D5" s="419" t="s">
        <v>802</v>
      </c>
      <c r="E5" s="419" t="s">
        <v>2926</v>
      </c>
      <c r="F5" s="419" t="s">
        <v>2927</v>
      </c>
      <c r="G5" s="440" t="s">
        <v>1016</v>
      </c>
      <c r="H5" s="1591"/>
      <c r="I5" s="441" t="s">
        <v>806</v>
      </c>
      <c r="J5" s="1591"/>
      <c r="K5" s="441" t="s">
        <v>807</v>
      </c>
      <c r="L5" s="1591"/>
      <c r="M5" s="1631"/>
      <c r="N5" s="271"/>
      <c r="O5" s="1626"/>
      <c r="P5" s="267" t="s">
        <v>808</v>
      </c>
      <c r="Q5" s="270"/>
      <c r="R5" s="1626"/>
      <c r="S5" s="1591"/>
      <c r="T5" s="439" t="s">
        <v>800</v>
      </c>
      <c r="U5" s="419" t="s">
        <v>2926</v>
      </c>
      <c r="V5" s="419" t="s">
        <v>2927</v>
      </c>
      <c r="W5" s="440" t="s">
        <v>1016</v>
      </c>
      <c r="X5" s="1591"/>
    </row>
    <row r="6" spans="2:24" ht="12.75" customHeight="1" thickBot="1">
      <c r="B6" s="11"/>
      <c r="C6" s="11"/>
      <c r="D6" s="11"/>
      <c r="E6" s="1167"/>
      <c r="F6" s="1167"/>
      <c r="G6" s="1167"/>
      <c r="H6" s="1591"/>
      <c r="I6" s="159"/>
      <c r="J6" s="1591"/>
      <c r="K6" s="1591"/>
      <c r="L6" s="1591"/>
      <c r="M6" s="1631"/>
      <c r="N6" s="271"/>
      <c r="O6" s="1626"/>
      <c r="P6" s="1592"/>
      <c r="Q6" s="1592"/>
      <c r="R6" s="1626"/>
      <c r="S6" s="1591"/>
      <c r="T6" s="11"/>
      <c r="U6" s="1167"/>
      <c r="V6" s="1167"/>
      <c r="W6" s="1167"/>
      <c r="X6" s="1591"/>
    </row>
    <row r="7" spans="2:24" ht="16.5" thickBot="1">
      <c r="B7" s="316" t="s">
        <v>2928</v>
      </c>
      <c r="C7" s="238"/>
      <c r="D7" s="238"/>
      <c r="E7" s="5"/>
      <c r="F7" s="5"/>
      <c r="G7" s="1141"/>
      <c r="H7" s="1591"/>
      <c r="I7" s="158"/>
      <c r="J7" s="1591"/>
      <c r="K7" s="1591"/>
      <c r="L7" s="1591"/>
      <c r="M7" s="1631"/>
      <c r="N7" s="271"/>
      <c r="O7" s="1626"/>
      <c r="P7" s="1628"/>
      <c r="Q7" s="1628"/>
      <c r="R7" s="1626"/>
      <c r="S7" s="1591"/>
      <c r="T7" s="316" t="s">
        <v>2928</v>
      </c>
      <c r="U7" s="5"/>
      <c r="V7" s="5"/>
      <c r="W7" s="1141"/>
      <c r="X7" s="1591"/>
    </row>
    <row r="8" spans="2:24" ht="36" customHeight="1">
      <c r="B8" s="326" t="s">
        <v>2929</v>
      </c>
      <c r="C8" s="317" t="s">
        <v>813</v>
      </c>
      <c r="D8" s="317">
        <v>3</v>
      </c>
      <c r="E8" s="820">
        <f>'2E'!H20</f>
        <v>10.000999999999999</v>
      </c>
      <c r="F8" s="820">
        <f>'2E'!H36</f>
        <v>10.509</v>
      </c>
      <c r="G8" s="432">
        <f>SUM(E8:F8)</f>
        <v>20.509999999999998</v>
      </c>
      <c r="H8" s="1168"/>
      <c r="I8" s="1157" t="s">
        <v>2930</v>
      </c>
      <c r="J8" s="1591"/>
      <c r="K8" s="1640"/>
      <c r="L8" s="1591"/>
      <c r="M8" s="1631"/>
      <c r="N8" s="271"/>
      <c r="O8" s="1626"/>
      <c r="P8" s="270"/>
      <c r="Q8" s="270"/>
      <c r="R8" s="1626"/>
      <c r="S8" s="1591"/>
      <c r="T8" s="326" t="s">
        <v>2929</v>
      </c>
      <c r="U8" s="820" t="s">
        <v>2931</v>
      </c>
      <c r="V8" s="406" t="s">
        <v>2463</v>
      </c>
      <c r="W8" s="396" t="s">
        <v>2932</v>
      </c>
      <c r="X8" s="1591"/>
    </row>
    <row r="9" spans="2:24" ht="36" customHeight="1">
      <c r="B9" s="327" t="s">
        <v>2933</v>
      </c>
      <c r="C9" s="313" t="s">
        <v>813</v>
      </c>
      <c r="D9" s="313">
        <v>3</v>
      </c>
      <c r="E9" s="1711">
        <v>0</v>
      </c>
      <c r="F9" s="1711">
        <v>0</v>
      </c>
      <c r="G9" s="433">
        <f>SUM(E9:F9)</f>
        <v>0</v>
      </c>
      <c r="H9" s="1168"/>
      <c r="I9" s="1158" t="s">
        <v>2934</v>
      </c>
      <c r="J9" s="1591"/>
      <c r="K9" s="1641"/>
      <c r="L9" s="1591"/>
      <c r="M9" s="1631"/>
      <c r="N9" s="271">
        <f>IF( SUM( P9:Q9 ) = 0, 0, $P$5 )</f>
        <v>0</v>
      </c>
      <c r="O9" s="1626"/>
      <c r="P9" s="273">
        <f xml:space="preserve"> IF( ISNUMBER(E9 ), 0, 1 )</f>
        <v>0</v>
      </c>
      <c r="Q9" s="273">
        <f xml:space="preserve"> IF( ISNUMBER(F9 ), 0, 1 )</f>
        <v>0</v>
      </c>
      <c r="R9" s="1626"/>
      <c r="S9" s="1591"/>
      <c r="T9" s="327" t="s">
        <v>2933</v>
      </c>
      <c r="U9" s="414" t="s">
        <v>2935</v>
      </c>
      <c r="V9" s="314" t="s">
        <v>2936</v>
      </c>
      <c r="W9" s="397" t="s">
        <v>2937</v>
      </c>
      <c r="X9" s="1591"/>
    </row>
    <row r="10" spans="2:24" ht="36" customHeight="1" thickBot="1">
      <c r="B10" s="1850" t="s">
        <v>2938</v>
      </c>
      <c r="C10" s="320" t="s">
        <v>813</v>
      </c>
      <c r="D10" s="320">
        <v>3</v>
      </c>
      <c r="E10" s="1794">
        <f>SUM(E8:E9)</f>
        <v>10.000999999999999</v>
      </c>
      <c r="F10" s="1794">
        <f>SUM(F8:F9)</f>
        <v>10.509</v>
      </c>
      <c r="G10" s="329">
        <f>SUM(E10:F10)</f>
        <v>20.509999999999998</v>
      </c>
      <c r="H10" s="1168"/>
      <c r="I10" s="1159" t="s">
        <v>2939</v>
      </c>
      <c r="J10" s="1591"/>
      <c r="K10" s="1642"/>
      <c r="L10" s="1591"/>
      <c r="M10" s="1631"/>
      <c r="N10" s="271"/>
      <c r="O10" s="1626"/>
      <c r="P10" s="270"/>
      <c r="Q10" s="270"/>
      <c r="R10" s="1626"/>
      <c r="S10" s="1591"/>
      <c r="T10" s="1850" t="s">
        <v>2938</v>
      </c>
      <c r="U10" s="1794" t="s">
        <v>2940</v>
      </c>
      <c r="V10" s="321" t="s">
        <v>2941</v>
      </c>
      <c r="W10" s="322" t="s">
        <v>2942</v>
      </c>
      <c r="X10" s="1591"/>
    </row>
    <row r="11" spans="2:24" ht="12.75" customHeight="1" thickBot="1">
      <c r="B11" s="493"/>
      <c r="C11" s="493"/>
      <c r="D11" s="493"/>
      <c r="E11" s="43"/>
      <c r="F11" s="43"/>
      <c r="G11" s="43"/>
      <c r="H11" s="1591"/>
      <c r="I11" s="160"/>
      <c r="J11" s="1591"/>
      <c r="K11" s="1591"/>
      <c r="L11" s="1591"/>
      <c r="M11" s="1631"/>
      <c r="N11" s="271"/>
      <c r="O11" s="1626"/>
      <c r="P11" s="270"/>
      <c r="Q11" s="270"/>
      <c r="R11" s="1626"/>
      <c r="S11" s="1591"/>
      <c r="T11" s="493"/>
      <c r="U11" s="43"/>
      <c r="V11" s="43"/>
      <c r="W11" s="43"/>
      <c r="X11" s="1591"/>
    </row>
    <row r="12" spans="2:24" ht="18.75" customHeight="1" thickBot="1">
      <c r="B12" s="316" t="s">
        <v>2943</v>
      </c>
      <c r="C12" s="238"/>
      <c r="D12" s="238"/>
      <c r="E12" s="5"/>
      <c r="F12" s="5"/>
      <c r="G12" s="1141"/>
      <c r="H12" s="1591"/>
      <c r="I12" s="160"/>
      <c r="J12" s="1591"/>
      <c r="K12" s="1591"/>
      <c r="L12" s="1591"/>
      <c r="M12" s="1631"/>
      <c r="N12" s="271"/>
      <c r="O12" s="1626"/>
      <c r="P12" s="270"/>
      <c r="Q12" s="270"/>
      <c r="R12" s="1626"/>
      <c r="S12" s="1591"/>
      <c r="T12" s="316" t="s">
        <v>2943</v>
      </c>
      <c r="U12" s="5"/>
      <c r="V12" s="5"/>
      <c r="W12" s="1141"/>
      <c r="X12" s="1591"/>
    </row>
    <row r="13" spans="2:24" s="264" customFormat="1" ht="30" customHeight="1">
      <c r="B13" s="326" t="s">
        <v>2944</v>
      </c>
      <c r="C13" s="317" t="s">
        <v>813</v>
      </c>
      <c r="D13" s="317">
        <v>3</v>
      </c>
      <c r="E13" s="1710">
        <v>-16.033000000000001</v>
      </c>
      <c r="F13" s="1710">
        <v>-3.13</v>
      </c>
      <c r="G13" s="432">
        <f>SUM(E13:F13)</f>
        <v>-19.163</v>
      </c>
      <c r="H13" s="37"/>
      <c r="I13" s="1157" t="s">
        <v>2945</v>
      </c>
      <c r="J13" s="1592"/>
      <c r="K13" s="1632"/>
      <c r="L13" s="1592"/>
      <c r="M13" s="1631"/>
      <c r="N13" s="271">
        <f>IF( SUM( P13:Q13 ) = 0, 0, $P$5 )</f>
        <v>0</v>
      </c>
      <c r="O13" s="1626"/>
      <c r="P13" s="273">
        <f xml:space="preserve"> IF( ISNUMBER(E13 ), 0, 1 )</f>
        <v>0</v>
      </c>
      <c r="Q13" s="273">
        <f xml:space="preserve"> IF( ISNUMBER(F13 ), 0, 1 )</f>
        <v>0</v>
      </c>
      <c r="R13" s="1626"/>
      <c r="S13" s="1592"/>
      <c r="T13" s="326" t="s">
        <v>2944</v>
      </c>
      <c r="U13" s="331" t="s">
        <v>2946</v>
      </c>
      <c r="V13" s="331" t="s">
        <v>2947</v>
      </c>
      <c r="W13" s="432" t="s">
        <v>2948</v>
      </c>
      <c r="X13" s="1592"/>
    </row>
    <row r="14" spans="2:24" s="264" customFormat="1" ht="30" customHeight="1">
      <c r="B14" s="327" t="s">
        <v>812</v>
      </c>
      <c r="C14" s="313" t="s">
        <v>813</v>
      </c>
      <c r="D14" s="313">
        <v>3</v>
      </c>
      <c r="E14" s="1795">
        <f>E8</f>
        <v>10.000999999999999</v>
      </c>
      <c r="F14" s="1795">
        <f>F8</f>
        <v>10.509</v>
      </c>
      <c r="G14" s="433">
        <f>SUM(E14:F14)</f>
        <v>20.509999999999998</v>
      </c>
      <c r="H14" s="37"/>
      <c r="I14" s="1158" t="s">
        <v>2949</v>
      </c>
      <c r="J14" s="1592"/>
      <c r="K14" s="1633"/>
      <c r="L14" s="1592"/>
      <c r="M14" s="1631"/>
      <c r="N14" s="271"/>
      <c r="O14" s="1626"/>
      <c r="P14" s="270"/>
      <c r="Q14" s="270"/>
      <c r="R14" s="1626"/>
      <c r="S14" s="1592"/>
      <c r="T14" s="327" t="s">
        <v>812</v>
      </c>
      <c r="U14" s="1795" t="s">
        <v>2940</v>
      </c>
      <c r="V14" s="315" t="s">
        <v>2941</v>
      </c>
      <c r="W14" s="397" t="s">
        <v>2942</v>
      </c>
      <c r="X14" s="1592"/>
    </row>
    <row r="15" spans="2:24" s="264" customFormat="1" ht="30" customHeight="1">
      <c r="B15" s="327" t="s">
        <v>2950</v>
      </c>
      <c r="C15" s="313" t="s">
        <v>813</v>
      </c>
      <c r="D15" s="313">
        <v>3</v>
      </c>
      <c r="E15" s="847">
        <f>'2J'!E11*(-1)</f>
        <v>-17.425000000000001</v>
      </c>
      <c r="F15" s="847">
        <f>'2J'!E18*(-1)</f>
        <v>-11.429</v>
      </c>
      <c r="G15" s="433">
        <f>SUM(E15:F15)</f>
        <v>-28.853999999999999</v>
      </c>
      <c r="H15" s="37"/>
      <c r="I15" s="1158" t="s">
        <v>2951</v>
      </c>
      <c r="J15" s="1592"/>
      <c r="K15" s="1633"/>
      <c r="L15" s="1592"/>
      <c r="M15" s="1631"/>
      <c r="N15" s="271"/>
      <c r="O15" s="1626"/>
      <c r="P15" s="270"/>
      <c r="Q15" s="270"/>
      <c r="R15" s="1626"/>
      <c r="S15" s="1592"/>
      <c r="T15" s="327" t="s">
        <v>2950</v>
      </c>
      <c r="U15" s="847" t="s">
        <v>2952</v>
      </c>
      <c r="V15" s="408" t="s">
        <v>2953</v>
      </c>
      <c r="W15" s="397" t="s">
        <v>2954</v>
      </c>
      <c r="X15" s="1592"/>
    </row>
    <row r="16" spans="2:24" s="264" customFormat="1" ht="30" customHeight="1" thickBot="1">
      <c r="B16" s="1850" t="s">
        <v>2955</v>
      </c>
      <c r="C16" s="320" t="s">
        <v>813</v>
      </c>
      <c r="D16" s="320">
        <v>3</v>
      </c>
      <c r="E16" s="1794">
        <f>SUM(E13:E15)</f>
        <v>-23.457000000000001</v>
      </c>
      <c r="F16" s="1794">
        <f>SUM(F13:F15)</f>
        <v>-4.05</v>
      </c>
      <c r="G16" s="329">
        <f>SUM(E16:F16)</f>
        <v>-27.507000000000001</v>
      </c>
      <c r="H16" s="37"/>
      <c r="I16" s="1159" t="s">
        <v>2956</v>
      </c>
      <c r="J16" s="1592"/>
      <c r="K16" s="1634"/>
      <c r="L16" s="1592"/>
      <c r="M16" s="1631"/>
      <c r="N16" s="271"/>
      <c r="O16" s="1626"/>
      <c r="P16" s="270"/>
      <c r="Q16" s="270"/>
      <c r="R16" s="1626"/>
      <c r="S16" s="1592"/>
      <c r="T16" s="1850" t="s">
        <v>2955</v>
      </c>
      <c r="U16" s="1794" t="s">
        <v>2957</v>
      </c>
      <c r="V16" s="321" t="s">
        <v>2958</v>
      </c>
      <c r="W16" s="322" t="s">
        <v>2959</v>
      </c>
      <c r="X16" s="1592"/>
    </row>
    <row r="17" spans="2:24" s="264" customFormat="1">
      <c r="B17" s="126"/>
      <c r="C17" s="126"/>
      <c r="D17" s="126"/>
      <c r="E17" s="10"/>
      <c r="F17" s="10"/>
      <c r="G17" s="10"/>
      <c r="H17" s="1592"/>
      <c r="I17" s="158"/>
      <c r="J17" s="1592"/>
      <c r="K17" s="1592"/>
      <c r="L17" s="1592"/>
      <c r="M17" s="1592"/>
      <c r="N17" s="301"/>
      <c r="O17" s="1627"/>
      <c r="P17" s="270"/>
      <c r="Q17" s="270"/>
      <c r="R17" s="1627"/>
      <c r="S17" s="1592"/>
      <c r="T17" s="1592"/>
      <c r="U17" s="1592"/>
      <c r="V17" s="1592"/>
      <c r="W17" s="1592"/>
      <c r="X17" s="1592"/>
    </row>
    <row r="18" spans="2:24">
      <c r="B18" s="126"/>
      <c r="C18" s="126"/>
      <c r="D18" s="126"/>
      <c r="E18" s="1591"/>
      <c r="F18" s="1591"/>
      <c r="G18" s="1591"/>
      <c r="H18" s="1591"/>
      <c r="J18" s="1591"/>
      <c r="K18" s="1591"/>
      <c r="L18" s="1591"/>
      <c r="M18" s="1592"/>
      <c r="N18" s="301"/>
      <c r="O18" s="1627"/>
      <c r="P18" s="270"/>
      <c r="Q18" s="270"/>
      <c r="R18" s="1627"/>
      <c r="S18" s="1591"/>
      <c r="T18" s="1591"/>
      <c r="U18" s="1591"/>
      <c r="V18" s="1591"/>
      <c r="W18" s="1591"/>
      <c r="X18" s="1591"/>
    </row>
    <row r="19" spans="2:24">
      <c r="B19" s="1591"/>
      <c r="C19" s="1591"/>
      <c r="D19" s="1591"/>
      <c r="E19" s="1591"/>
      <c r="F19" s="1591"/>
      <c r="G19" s="1591"/>
      <c r="H19" s="1591"/>
      <c r="J19" s="1591"/>
      <c r="K19" s="1591"/>
      <c r="L19" s="1591"/>
      <c r="M19" s="1592"/>
      <c r="N19" s="1592"/>
      <c r="O19" s="1627"/>
      <c r="P19" s="270"/>
      <c r="Q19" s="270"/>
      <c r="R19" s="1627"/>
      <c r="S19" s="1591"/>
      <c r="T19" s="1591"/>
      <c r="U19" s="1591"/>
      <c r="V19" s="1591"/>
      <c r="W19" s="1591"/>
      <c r="X19" s="1591"/>
    </row>
    <row r="20" spans="2:24">
      <c r="B20" s="1591"/>
      <c r="C20" s="1591"/>
      <c r="D20" s="1591"/>
      <c r="E20" s="1591"/>
      <c r="F20" s="1591"/>
      <c r="G20" s="1591"/>
      <c r="H20" s="1591"/>
      <c r="J20" s="1591"/>
      <c r="K20" s="1591"/>
      <c r="L20" s="1591"/>
      <c r="M20" s="1592"/>
      <c r="N20" s="271"/>
      <c r="O20" s="1627"/>
      <c r="P20" s="270"/>
      <c r="Q20" s="270"/>
      <c r="R20" s="1627"/>
      <c r="S20" s="1591"/>
      <c r="T20" s="1591"/>
      <c r="U20" s="1591"/>
      <c r="V20" s="1591"/>
      <c r="W20" s="1591"/>
      <c r="X20" s="1591"/>
    </row>
    <row r="21" spans="2:24">
      <c r="B21" s="1591"/>
      <c r="C21" s="1591"/>
      <c r="D21" s="1591"/>
      <c r="E21" s="1591"/>
      <c r="F21" s="1591"/>
      <c r="G21" s="1591"/>
      <c r="H21" s="1591"/>
      <c r="J21" s="1591"/>
      <c r="K21" s="1591"/>
      <c r="L21" s="1591"/>
      <c r="M21" s="1592"/>
      <c r="N21" s="1592"/>
      <c r="O21" s="1627"/>
      <c r="P21" s="270"/>
      <c r="Q21" s="270"/>
      <c r="R21" s="1627"/>
      <c r="S21" s="1591"/>
      <c r="T21" s="1591"/>
      <c r="U21" s="1591"/>
      <c r="V21" s="1591"/>
      <c r="W21" s="1591"/>
      <c r="X21" s="1591"/>
    </row>
    <row r="22" spans="2:24">
      <c r="B22" s="1591"/>
      <c r="C22" s="1591"/>
      <c r="D22" s="1591"/>
      <c r="E22" s="1591"/>
      <c r="F22" s="1591"/>
      <c r="G22" s="1591"/>
      <c r="H22" s="1591"/>
      <c r="J22" s="1591"/>
      <c r="K22" s="1591"/>
      <c r="L22" s="1591"/>
      <c r="M22" s="1592"/>
      <c r="N22" s="271"/>
      <c r="O22" s="1627"/>
      <c r="P22" s="270"/>
      <c r="Q22" s="270"/>
      <c r="R22" s="1627"/>
      <c r="S22" s="1591"/>
      <c r="T22" s="1591"/>
      <c r="U22" s="1591"/>
      <c r="V22" s="1591"/>
      <c r="W22" s="1591"/>
      <c r="X22" s="1591"/>
    </row>
    <row r="23" spans="2:24">
      <c r="B23" s="1591"/>
      <c r="C23" s="1591"/>
      <c r="D23" s="1591"/>
      <c r="E23" s="1591"/>
      <c r="F23" s="1591"/>
      <c r="G23" s="1591"/>
      <c r="H23" s="1591"/>
      <c r="J23" s="1591"/>
      <c r="K23" s="1591"/>
      <c r="L23" s="1591"/>
      <c r="M23" s="1592"/>
      <c r="N23" s="1592"/>
      <c r="O23" s="294"/>
      <c r="P23" s="1629"/>
      <c r="Q23" s="1630"/>
      <c r="R23" s="294"/>
      <c r="S23" s="1591"/>
      <c r="T23" s="1591"/>
      <c r="U23" s="1591"/>
      <c r="V23" s="1591"/>
      <c r="W23" s="1591"/>
      <c r="X23" s="1591"/>
    </row>
    <row r="24" spans="2:24">
      <c r="B24" s="1591"/>
      <c r="C24" s="1591"/>
      <c r="D24" s="1591"/>
      <c r="E24" s="1591"/>
      <c r="F24" s="1591"/>
      <c r="G24" s="1591"/>
      <c r="H24" s="1591"/>
      <c r="J24" s="1591"/>
      <c r="K24" s="1591"/>
      <c r="L24" s="1591"/>
      <c r="M24" s="1592"/>
      <c r="N24" s="1592"/>
      <c r="O24" s="294"/>
      <c r="P24" s="270"/>
      <c r="Q24" s="270"/>
      <c r="R24" s="294"/>
      <c r="S24" s="1591"/>
      <c r="T24" s="1591"/>
      <c r="U24" s="1591"/>
      <c r="V24" s="1591"/>
      <c r="W24" s="1591"/>
      <c r="X24" s="1591"/>
    </row>
    <row r="25" spans="2:24">
      <c r="B25" s="1591"/>
      <c r="C25" s="1591"/>
      <c r="D25" s="1591"/>
      <c r="E25" s="1591"/>
      <c r="F25" s="1591"/>
      <c r="G25" s="1591"/>
      <c r="H25" s="1591"/>
      <c r="J25" s="1591"/>
      <c r="K25" s="1591"/>
      <c r="L25" s="1591"/>
      <c r="M25" s="1592"/>
      <c r="N25" s="271"/>
      <c r="O25" s="294"/>
      <c r="P25" s="270"/>
      <c r="Q25" s="270"/>
      <c r="R25" s="294"/>
      <c r="S25" s="1591"/>
      <c r="T25" s="1591"/>
      <c r="U25" s="1591"/>
      <c r="V25" s="1591"/>
      <c r="W25" s="1591"/>
      <c r="X25" s="1591"/>
    </row>
    <row r="26" spans="2:24">
      <c r="B26" s="1591"/>
      <c r="C26" s="1591"/>
      <c r="D26" s="1591"/>
      <c r="E26" s="1591"/>
      <c r="F26" s="1591"/>
      <c r="G26" s="1591"/>
      <c r="H26" s="1591"/>
      <c r="J26" s="1591"/>
      <c r="K26" s="1591"/>
      <c r="L26" s="1591"/>
      <c r="M26" s="1592"/>
      <c r="N26" s="271"/>
      <c r="O26" s="1627"/>
      <c r="P26" s="270"/>
      <c r="Q26" s="270"/>
      <c r="R26" s="1627"/>
      <c r="S26" s="1591"/>
      <c r="T26" s="1591"/>
      <c r="U26" s="1591"/>
      <c r="V26" s="1591"/>
      <c r="W26" s="1591"/>
      <c r="X26" s="1591"/>
    </row>
    <row r="27" spans="2:24">
      <c r="B27" s="1591"/>
      <c r="C27" s="1591"/>
      <c r="D27" s="1591"/>
      <c r="E27" s="1591"/>
      <c r="F27" s="1591"/>
      <c r="G27" s="1591"/>
      <c r="H27" s="1591"/>
      <c r="J27" s="1591"/>
      <c r="K27" s="1591"/>
      <c r="L27" s="1591"/>
      <c r="M27" s="1592"/>
      <c r="N27" s="1592"/>
      <c r="O27" s="1627"/>
      <c r="P27" s="270"/>
      <c r="Q27" s="270"/>
      <c r="R27" s="1627"/>
      <c r="S27" s="1591"/>
      <c r="T27" s="1591"/>
      <c r="U27" s="1591"/>
      <c r="V27" s="1591"/>
      <c r="W27" s="1591"/>
      <c r="X27" s="1591"/>
    </row>
    <row r="28" spans="2:24">
      <c r="B28" s="1591"/>
      <c r="C28" s="1591"/>
      <c r="D28" s="1591"/>
      <c r="E28" s="1591"/>
      <c r="F28" s="1591"/>
      <c r="G28" s="1591"/>
      <c r="H28" s="1591"/>
      <c r="J28" s="1591"/>
      <c r="K28" s="1591"/>
      <c r="L28" s="1591"/>
      <c r="M28" s="1592"/>
      <c r="N28" s="1592"/>
      <c r="O28" s="1627"/>
      <c r="P28" s="270"/>
      <c r="Q28" s="270"/>
      <c r="R28" s="1627"/>
      <c r="S28" s="1591"/>
      <c r="T28" s="1591"/>
      <c r="U28" s="1591"/>
      <c r="V28" s="1591"/>
      <c r="W28" s="1591"/>
      <c r="X28" s="1591"/>
    </row>
    <row r="30" spans="2:24">
      <c r="B30" s="1591"/>
      <c r="C30" s="1591"/>
      <c r="D30" s="1591"/>
      <c r="E30" s="1591"/>
      <c r="F30" s="1591"/>
      <c r="G30" s="1591"/>
      <c r="H30" s="1591"/>
      <c r="J30" s="1591"/>
      <c r="K30" s="1591"/>
      <c r="L30" s="1591"/>
      <c r="M30" s="1592"/>
      <c r="N30" s="1592"/>
      <c r="O30" s="294"/>
      <c r="P30" s="1629"/>
      <c r="Q30" s="1630"/>
      <c r="R30" s="294"/>
      <c r="S30" s="1591"/>
      <c r="T30" s="1591"/>
      <c r="U30" s="1591"/>
      <c r="V30" s="1591"/>
      <c r="W30" s="1591"/>
      <c r="X30" s="1591"/>
    </row>
    <row r="31" spans="2:24">
      <c r="B31" s="1591"/>
      <c r="C31" s="1591"/>
      <c r="D31" s="1591"/>
      <c r="E31" s="1591"/>
      <c r="F31" s="1591"/>
      <c r="G31" s="1591"/>
      <c r="H31" s="1591"/>
      <c r="J31" s="1591"/>
      <c r="K31" s="1591"/>
      <c r="L31" s="1591"/>
      <c r="M31" s="1592"/>
      <c r="N31" s="1592"/>
      <c r="O31" s="294"/>
      <c r="P31" s="1629"/>
      <c r="Q31" s="1630"/>
      <c r="R31" s="294"/>
      <c r="S31" s="1591"/>
      <c r="T31" s="1591"/>
      <c r="U31" s="1591"/>
      <c r="V31" s="1591"/>
      <c r="W31" s="1591"/>
      <c r="X31" s="1591"/>
    </row>
    <row r="32" spans="2:24">
      <c r="B32" s="1591"/>
      <c r="C32" s="1591"/>
      <c r="D32" s="1591"/>
      <c r="E32" s="1591"/>
      <c r="F32" s="1591"/>
      <c r="G32" s="1591"/>
      <c r="H32" s="1591"/>
      <c r="J32" s="1591"/>
      <c r="K32" s="1591"/>
      <c r="L32" s="1591"/>
      <c r="M32" s="1592"/>
      <c r="N32" s="271">
        <f>IF( P32 = 0, 0, $V$5 )</f>
        <v>0</v>
      </c>
      <c r="O32" s="1627"/>
      <c r="P32" s="270"/>
      <c r="Q32" s="1627"/>
      <c r="R32" s="1627"/>
      <c r="S32" s="1591"/>
      <c r="T32" s="1591"/>
      <c r="U32" s="1591"/>
      <c r="V32" s="1591"/>
      <c r="W32" s="1591"/>
      <c r="X32" s="1591"/>
    </row>
    <row r="33" spans="14:24">
      <c r="N33" s="271">
        <f>IF( P33 = 0, 0, $V$5 )</f>
        <v>0</v>
      </c>
      <c r="O33" s="1627"/>
      <c r="P33" s="270"/>
      <c r="Q33" s="270"/>
      <c r="R33" s="1627"/>
      <c r="S33" s="1591"/>
      <c r="T33" s="1591"/>
      <c r="U33" s="1591"/>
      <c r="V33" s="1591"/>
      <c r="W33" s="1591"/>
      <c r="X33" s="1591"/>
    </row>
    <row r="34" spans="14:24">
      <c r="N34" s="271">
        <f>IF( P34 = 0, 0, $V$5 )</f>
        <v>0</v>
      </c>
      <c r="O34" s="1627"/>
      <c r="P34" s="270"/>
      <c r="Q34" s="270"/>
      <c r="R34" s="1627"/>
      <c r="S34" s="1591"/>
      <c r="T34" s="1591"/>
      <c r="U34" s="1591"/>
      <c r="V34" s="1591"/>
      <c r="W34" s="1591"/>
      <c r="X34" s="1591"/>
    </row>
    <row r="35" spans="14:24">
      <c r="N35" s="1592"/>
      <c r="O35" s="1627"/>
      <c r="P35" s="270"/>
      <c r="Q35" s="270"/>
      <c r="R35" s="1627"/>
      <c r="S35" s="1591"/>
      <c r="T35" s="1591"/>
      <c r="U35" s="1591"/>
      <c r="V35" s="1591"/>
      <c r="W35" s="1591"/>
      <c r="X35" s="1591"/>
    </row>
    <row r="37" spans="14:24">
      <c r="N37" s="1592"/>
      <c r="O37" s="296"/>
      <c r="P37" s="472"/>
      <c r="Q37" s="275"/>
      <c r="R37" s="296"/>
      <c r="S37" s="1591"/>
      <c r="T37" s="1591"/>
      <c r="U37" s="1591"/>
      <c r="V37" s="1591"/>
      <c r="W37" s="1591"/>
      <c r="X37" s="1591"/>
    </row>
  </sheetData>
  <sheetProtection algorithmName="SHA-512" hashValue="ntk69Hxp+Zv+kl2Us52/UYlin//Lo8gSf0Lqfok6kDEsbfbug5zSehy1cO6MImUq7V1TUI5bpkiK8l27dZ6o2Q==" saltValue="MwlI08eXM78p/8D1sZILXg==" spinCount="100000" sheet="1" objects="1" scenarios="1"/>
  <mergeCells count="7">
    <mergeCell ref="B1:F1"/>
    <mergeCell ref="T1:V1"/>
    <mergeCell ref="B3:K3"/>
    <mergeCell ref="T3:W3"/>
    <mergeCell ref="P4:Q4"/>
    <mergeCell ref="B2:F2"/>
    <mergeCell ref="T2:V2"/>
  </mergeCells>
  <conditionalFormatting sqref="N1:N2">
    <cfRule type="cellIs" dxfId="77" priority="1" operator="equal">
      <formula>0</formula>
    </cfRule>
  </conditionalFormatting>
  <conditionalFormatting sqref="N4:N18">
    <cfRule type="cellIs" dxfId="76" priority="3" operator="equal">
      <formula>0</formula>
    </cfRule>
  </conditionalFormatting>
  <conditionalFormatting sqref="N20">
    <cfRule type="cellIs" dxfId="75" priority="11" operator="equal">
      <formula>0</formula>
    </cfRule>
  </conditionalFormatting>
  <conditionalFormatting sqref="N22">
    <cfRule type="cellIs" dxfId="74" priority="10" operator="equal">
      <formula>0</formula>
    </cfRule>
  </conditionalFormatting>
  <conditionalFormatting sqref="N25:N26">
    <cfRule type="cellIs" dxfId="73" priority="8" operator="equal">
      <formula>0</formula>
    </cfRule>
  </conditionalFormatting>
  <conditionalFormatting sqref="N32:N34">
    <cfRule type="cellIs" dxfId="72" priority="5" operator="equal">
      <formula>0</formula>
    </cfRule>
  </conditionalFormatting>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pageSetUpPr fitToPage="1"/>
  </sheetPr>
  <dimension ref="B1:AA32"/>
  <sheetViews>
    <sheetView showFormulas="1" showGridLines="0" zoomScale="80" zoomScaleNormal="80" zoomScaleSheetLayoutView="100" workbookViewId="0">
      <selection activeCell="H7" sqref="H7"/>
    </sheetView>
  </sheetViews>
  <sheetFormatPr defaultColWidth="8.625" defaultRowHeight="15"/>
  <cols>
    <col min="1" max="1" width="1.625" style="264" customWidth="1"/>
    <col min="2" max="2" width="36.125" style="264" customWidth="1"/>
    <col min="3" max="3" width="7" style="264" customWidth="1"/>
    <col min="4" max="4" width="5.5" style="264" customWidth="1"/>
    <col min="5" max="8" width="12.5" style="264" customWidth="1"/>
    <col min="9" max="9" width="1.625" style="264" customWidth="1"/>
    <col min="10" max="10" width="12.5" style="155" customWidth="1"/>
    <col min="11" max="11" width="1.625" style="264" customWidth="1"/>
    <col min="12" max="12" width="33.875" style="264" customWidth="1"/>
    <col min="13" max="14" width="1.625" style="264" customWidth="1"/>
    <col min="15" max="15" width="25" style="264" customWidth="1"/>
    <col min="16" max="16" width="1.625" style="268" customWidth="1"/>
    <col min="17" max="19" width="7.5" style="268" hidden="1" customWidth="1"/>
    <col min="20" max="20" width="1.625" style="268" hidden="1" customWidth="1"/>
    <col min="21" max="21" width="1.625" style="264" customWidth="1"/>
    <col min="22" max="22" width="36.125" style="264" customWidth="1"/>
    <col min="23" max="26" width="12.5" style="264" customWidth="1"/>
    <col min="27" max="27" width="1.625" style="264" customWidth="1"/>
    <col min="28" max="16384" width="8.625" style="264"/>
  </cols>
  <sheetData>
    <row r="1" spans="2:27" s="109" customFormat="1" ht="30" customHeight="1">
      <c r="B1" s="2055" t="s">
        <v>687</v>
      </c>
      <c r="C1" s="2055"/>
      <c r="D1" s="2055"/>
      <c r="E1" s="2055"/>
      <c r="F1" s="2055"/>
      <c r="G1" s="1867"/>
      <c r="H1" s="1867"/>
      <c r="J1" s="257"/>
      <c r="N1" s="299"/>
      <c r="O1" s="176"/>
      <c r="P1" s="1626"/>
      <c r="Q1" s="1627"/>
      <c r="R1" s="1627"/>
      <c r="S1" s="1627"/>
      <c r="T1" s="1626"/>
      <c r="V1" s="2055" t="s">
        <v>687</v>
      </c>
      <c r="W1" s="2055"/>
      <c r="X1" s="2055"/>
      <c r="Y1" s="2055"/>
      <c r="Z1" s="2055"/>
    </row>
    <row r="2" spans="2:27" s="109" customFormat="1" ht="30" customHeight="1">
      <c r="B2" s="2055" t="str">
        <f>Validation!B4</f>
        <v>Anglian Water</v>
      </c>
      <c r="C2" s="2055"/>
      <c r="D2" s="2055"/>
      <c r="E2" s="2055"/>
      <c r="F2" s="2055"/>
      <c r="G2" s="14"/>
      <c r="H2" s="14"/>
      <c r="J2" s="257"/>
      <c r="N2" s="299"/>
      <c r="O2" s="176"/>
      <c r="P2" s="1626"/>
      <c r="Q2" s="1627"/>
      <c r="R2" s="1627"/>
      <c r="S2" s="1627"/>
      <c r="T2" s="1626"/>
      <c r="V2" s="2055" t="str">
        <f>Validation!B4</f>
        <v>Anglian Water</v>
      </c>
      <c r="W2" s="2055"/>
      <c r="X2" s="2055"/>
      <c r="Y2" s="2055"/>
      <c r="Z2" s="2055"/>
    </row>
    <row r="3" spans="2:27" ht="45" customHeight="1">
      <c r="B3" s="1990" t="s">
        <v>688</v>
      </c>
      <c r="C3" s="1990"/>
      <c r="D3" s="1990"/>
      <c r="E3" s="1990"/>
      <c r="F3" s="1990"/>
      <c r="G3" s="1990"/>
      <c r="H3" s="1990"/>
      <c r="I3" s="1990"/>
      <c r="J3" s="1990"/>
      <c r="K3" s="1990"/>
      <c r="L3" s="1990"/>
      <c r="M3" s="1592"/>
      <c r="N3" s="235"/>
      <c r="O3" s="362" t="s">
        <v>798</v>
      </c>
      <c r="P3" s="1626"/>
      <c r="Q3" s="1627"/>
      <c r="R3" s="1627"/>
      <c r="S3" s="1627"/>
      <c r="T3" s="1626"/>
      <c r="U3" s="1592"/>
      <c r="V3" s="1991" t="s">
        <v>2960</v>
      </c>
      <c r="W3" s="1992"/>
      <c r="X3" s="1992"/>
      <c r="Y3" s="1992"/>
      <c r="Z3" s="1992"/>
      <c r="AA3" s="1592"/>
    </row>
    <row r="4" spans="2:27" ht="14.25" customHeight="1" thickBot="1">
      <c r="B4" s="57"/>
      <c r="C4" s="57"/>
      <c r="D4" s="57"/>
      <c r="E4" s="57"/>
      <c r="F4" s="57"/>
      <c r="G4" s="57"/>
      <c r="H4" s="57"/>
      <c r="I4" s="5"/>
      <c r="J4" s="40"/>
      <c r="K4" s="1592"/>
      <c r="L4" s="1592"/>
      <c r="M4" s="1592"/>
      <c r="N4" s="1631"/>
      <c r="O4" s="1592"/>
      <c r="P4" s="1626"/>
      <c r="Q4" s="1957" t="s">
        <v>799</v>
      </c>
      <c r="R4" s="1957"/>
      <c r="S4" s="1957"/>
      <c r="T4" s="1626"/>
      <c r="U4" s="1592"/>
      <c r="V4" s="57"/>
      <c r="W4" s="57"/>
      <c r="X4" s="57"/>
      <c r="Y4" s="57"/>
      <c r="Z4" s="57"/>
      <c r="AA4" s="1592"/>
    </row>
    <row r="5" spans="2:27" ht="56.25" customHeight="1" thickBot="1">
      <c r="B5" s="439" t="s">
        <v>800</v>
      </c>
      <c r="C5" s="419" t="s">
        <v>801</v>
      </c>
      <c r="D5" s="419" t="s">
        <v>802</v>
      </c>
      <c r="E5" s="419" t="s">
        <v>1737</v>
      </c>
      <c r="F5" s="419" t="s">
        <v>1738</v>
      </c>
      <c r="G5" s="419" t="s">
        <v>1739</v>
      </c>
      <c r="H5" s="440" t="s">
        <v>1016</v>
      </c>
      <c r="I5" s="5"/>
      <c r="J5" s="441" t="s">
        <v>806</v>
      </c>
      <c r="K5" s="1592"/>
      <c r="L5" s="441" t="s">
        <v>807</v>
      </c>
      <c r="M5" s="1592"/>
      <c r="N5" s="1631"/>
      <c r="O5" s="1592"/>
      <c r="P5" s="1626"/>
      <c r="Q5" s="267" t="s">
        <v>808</v>
      </c>
      <c r="R5" s="267"/>
      <c r="S5" s="267"/>
      <c r="T5" s="1626"/>
      <c r="U5" s="1592"/>
      <c r="V5" s="439" t="s">
        <v>800</v>
      </c>
      <c r="W5" s="419" t="s">
        <v>1737</v>
      </c>
      <c r="X5" s="419" t="s">
        <v>1738</v>
      </c>
      <c r="Y5" s="419" t="s">
        <v>1739</v>
      </c>
      <c r="Z5" s="440" t="s">
        <v>1016</v>
      </c>
      <c r="AA5" s="1592"/>
    </row>
    <row r="6" spans="2:27" ht="21" customHeight="1" thickBot="1">
      <c r="B6" s="156"/>
      <c r="C6" s="156"/>
      <c r="D6" s="156"/>
      <c r="E6" s="1170"/>
      <c r="F6" s="1170"/>
      <c r="G6" s="1170"/>
      <c r="H6" s="1170"/>
      <c r="I6" s="5"/>
      <c r="J6" s="40"/>
      <c r="K6" s="1592"/>
      <c r="L6" s="1592"/>
      <c r="M6" s="1592"/>
      <c r="N6" s="1631"/>
      <c r="O6" s="1592"/>
      <c r="P6" s="1626"/>
      <c r="Q6" s="1592"/>
      <c r="R6" s="1592"/>
      <c r="S6" s="1592"/>
      <c r="T6" s="1626"/>
      <c r="U6" s="1592"/>
      <c r="V6" s="156"/>
      <c r="W6" s="1170"/>
      <c r="X6" s="1170"/>
      <c r="Y6" s="1170"/>
      <c r="Z6" s="1170"/>
      <c r="AA6" s="1592"/>
    </row>
    <row r="7" spans="2:27" ht="33" customHeight="1" thickBot="1">
      <c r="B7" s="1866" t="s">
        <v>2961</v>
      </c>
      <c r="C7" s="389" t="s">
        <v>813</v>
      </c>
      <c r="D7" s="389">
        <v>3</v>
      </c>
      <c r="E7" s="1743">
        <v>4.9000000000000002E-2</v>
      </c>
      <c r="F7" s="1743">
        <v>0.182</v>
      </c>
      <c r="G7" s="1743">
        <v>0.82599999999999996</v>
      </c>
      <c r="H7" s="405">
        <f>SUM(E7:G7)</f>
        <v>1.0569999999999999</v>
      </c>
      <c r="I7" s="1592"/>
      <c r="J7" s="617" t="s">
        <v>2962</v>
      </c>
      <c r="K7" s="1592"/>
      <c r="L7" s="1637"/>
      <c r="M7" s="1592"/>
      <c r="N7" s="1631"/>
      <c r="O7" s="271">
        <f xml:space="preserve"> IF( SUM( Q7:S7 ) = 0, 0,$Q$5)</f>
        <v>0</v>
      </c>
      <c r="P7" s="1626"/>
      <c r="Q7" s="273">
        <f xml:space="preserve"> IF( ISNUMBER(E7 ), 0, 1 )</f>
        <v>0</v>
      </c>
      <c r="R7" s="273">
        <f t="shared" ref="R7:S7" si="0" xml:space="preserve"> IF( ISNUMBER(F7 ), 0, 1 )</f>
        <v>0</v>
      </c>
      <c r="S7" s="273">
        <f t="shared" si="0"/>
        <v>0</v>
      </c>
      <c r="T7" s="1626"/>
      <c r="U7" s="1592"/>
      <c r="V7" s="1866" t="s">
        <v>2961</v>
      </c>
      <c r="W7" s="416" t="s">
        <v>2963</v>
      </c>
      <c r="X7" s="416" t="s">
        <v>2964</v>
      </c>
      <c r="Y7" s="390" t="s">
        <v>2965</v>
      </c>
      <c r="Z7" s="391" t="s">
        <v>2966</v>
      </c>
      <c r="AA7" s="1592"/>
    </row>
    <row r="8" spans="2:27">
      <c r="B8" s="1592"/>
      <c r="C8" s="1592"/>
      <c r="D8" s="1592"/>
      <c r="E8" s="1592"/>
      <c r="F8" s="1592"/>
      <c r="G8" s="1592"/>
      <c r="H8" s="1592"/>
      <c r="I8" s="1592"/>
      <c r="K8" s="1592"/>
      <c r="L8" s="1592"/>
      <c r="M8" s="1592"/>
      <c r="N8" s="1592"/>
      <c r="O8" s="301"/>
      <c r="P8" s="1627"/>
      <c r="Q8" s="270"/>
      <c r="R8" s="270"/>
      <c r="S8" s="270"/>
      <c r="T8" s="1627"/>
      <c r="U8" s="1592"/>
      <c r="V8" s="1592"/>
      <c r="W8" s="1592"/>
      <c r="X8" s="1592"/>
      <c r="Y8" s="1592"/>
      <c r="Z8" s="1592"/>
      <c r="AA8" s="1592"/>
    </row>
    <row r="9" spans="2:27">
      <c r="B9" s="1592"/>
      <c r="C9" s="1592"/>
      <c r="D9" s="1592"/>
      <c r="E9" s="1592"/>
      <c r="F9" s="1592"/>
      <c r="G9" s="1592"/>
      <c r="H9" s="1592"/>
      <c r="I9" s="1592"/>
      <c r="K9" s="1592"/>
      <c r="L9" s="1592"/>
      <c r="M9" s="1592"/>
      <c r="N9" s="1592"/>
      <c r="O9" s="301"/>
      <c r="P9" s="1627"/>
      <c r="Q9" s="270"/>
      <c r="R9" s="270"/>
      <c r="S9" s="270"/>
      <c r="T9" s="1627"/>
      <c r="U9" s="1592"/>
      <c r="V9" s="1592"/>
      <c r="W9" s="1592"/>
      <c r="X9" s="1592"/>
      <c r="Y9" s="1592"/>
      <c r="Z9" s="1592"/>
      <c r="AA9" s="1592"/>
    </row>
    <row r="10" spans="2:27">
      <c r="B10" s="1592"/>
      <c r="C10" s="1592"/>
      <c r="D10" s="1592"/>
      <c r="E10" s="1592"/>
      <c r="F10" s="1592"/>
      <c r="G10" s="1592"/>
      <c r="H10" s="1592"/>
      <c r="I10" s="1592"/>
      <c r="K10" s="1592"/>
      <c r="L10" s="1592"/>
      <c r="M10" s="1592"/>
      <c r="N10" s="1592"/>
      <c r="O10" s="1592"/>
      <c r="P10" s="1627"/>
      <c r="Q10" s="270"/>
      <c r="R10" s="270"/>
      <c r="S10" s="270"/>
      <c r="T10" s="1627"/>
      <c r="U10" s="1592"/>
      <c r="V10" s="1592"/>
      <c r="W10" s="1592"/>
      <c r="X10" s="1592"/>
      <c r="Y10" s="1592"/>
      <c r="Z10" s="1592"/>
      <c r="AA10" s="1592"/>
    </row>
    <row r="11" spans="2:27">
      <c r="B11" s="1592"/>
      <c r="C11" s="1592"/>
      <c r="D11" s="1592"/>
      <c r="E11" s="1592"/>
      <c r="F11" s="1592"/>
      <c r="G11" s="1592"/>
      <c r="H11" s="1592"/>
      <c r="I11" s="1592"/>
      <c r="K11" s="1592"/>
      <c r="L11" s="1592"/>
      <c r="M11" s="1592"/>
      <c r="N11" s="1592"/>
      <c r="O11" s="271"/>
      <c r="P11" s="1627"/>
      <c r="Q11" s="270"/>
      <c r="R11" s="270"/>
      <c r="S11" s="270"/>
      <c r="T11" s="1627"/>
      <c r="U11" s="1592"/>
      <c r="V11" s="1592"/>
      <c r="W11" s="1592"/>
      <c r="X11" s="1592"/>
      <c r="Y11" s="1592"/>
      <c r="Z11" s="1592"/>
      <c r="AA11" s="1592"/>
    </row>
    <row r="12" spans="2:27">
      <c r="B12" s="1592"/>
      <c r="C12" s="1592"/>
      <c r="D12" s="1592"/>
      <c r="E12" s="1592"/>
      <c r="F12" s="1592"/>
      <c r="G12" s="1592"/>
      <c r="H12" s="1592"/>
      <c r="I12" s="1592"/>
      <c r="K12" s="1592"/>
      <c r="L12" s="1592"/>
      <c r="M12" s="1592"/>
      <c r="N12" s="1592"/>
      <c r="O12" s="1592"/>
      <c r="P12" s="1627"/>
      <c r="Q12" s="270"/>
      <c r="R12" s="270"/>
      <c r="S12" s="270"/>
      <c r="T12" s="1627"/>
      <c r="U12" s="1592"/>
      <c r="V12" s="1592"/>
      <c r="W12" s="1592"/>
      <c r="X12" s="1592"/>
      <c r="Y12" s="1592"/>
      <c r="Z12" s="1592"/>
      <c r="AA12" s="1592"/>
    </row>
    <row r="13" spans="2:27">
      <c r="B13" s="1592"/>
      <c r="C13" s="1592"/>
      <c r="D13" s="1592"/>
      <c r="E13" s="1592"/>
      <c r="F13" s="1592"/>
      <c r="G13" s="1592"/>
      <c r="H13" s="1592"/>
      <c r="I13" s="1592"/>
      <c r="K13" s="1592"/>
      <c r="L13" s="1592"/>
      <c r="M13" s="1592"/>
      <c r="N13" s="1592"/>
      <c r="O13" s="271"/>
      <c r="P13" s="1627"/>
      <c r="Q13" s="270"/>
      <c r="R13" s="270"/>
      <c r="S13" s="270"/>
      <c r="T13" s="1627"/>
      <c r="U13" s="1592"/>
      <c r="V13" s="1592"/>
      <c r="W13" s="1592"/>
      <c r="X13" s="1592"/>
      <c r="Y13" s="1592"/>
      <c r="Z13" s="1592"/>
      <c r="AA13" s="1592"/>
    </row>
    <row r="14" spans="2:27">
      <c r="B14" s="1592"/>
      <c r="C14" s="1592"/>
      <c r="D14" s="1592"/>
      <c r="E14" s="1592"/>
      <c r="F14" s="1592"/>
      <c r="G14" s="1592"/>
      <c r="H14" s="1592"/>
      <c r="I14" s="1592"/>
      <c r="K14" s="1592"/>
      <c r="L14" s="1592"/>
      <c r="M14" s="1592"/>
      <c r="N14" s="1592"/>
      <c r="O14" s="1592"/>
      <c r="P14" s="294"/>
      <c r="Q14" s="1629"/>
      <c r="R14" s="1629"/>
      <c r="S14" s="1629"/>
      <c r="T14" s="294"/>
      <c r="U14" s="1592"/>
      <c r="V14" s="1592"/>
      <c r="W14" s="1592"/>
      <c r="X14" s="1592"/>
      <c r="Y14" s="1592"/>
      <c r="Z14" s="1592"/>
      <c r="AA14" s="1592"/>
    </row>
    <row r="15" spans="2:27">
      <c r="B15" s="1592"/>
      <c r="C15" s="1592"/>
      <c r="D15" s="1592"/>
      <c r="E15" s="1592"/>
      <c r="F15" s="1592"/>
      <c r="G15" s="1592"/>
      <c r="H15" s="1592"/>
      <c r="I15" s="1592"/>
      <c r="K15" s="1592"/>
      <c r="L15" s="1592"/>
      <c r="M15" s="1592"/>
      <c r="N15" s="1592"/>
      <c r="O15" s="1592"/>
      <c r="P15" s="294"/>
      <c r="Q15" s="270"/>
      <c r="R15" s="270"/>
      <c r="S15" s="270"/>
      <c r="T15" s="294"/>
      <c r="U15" s="1592"/>
      <c r="V15" s="1592"/>
      <c r="W15" s="1592"/>
      <c r="X15" s="1592"/>
      <c r="Y15" s="1592"/>
      <c r="Z15" s="1592"/>
      <c r="AA15" s="1592"/>
    </row>
    <row r="16" spans="2:27">
      <c r="B16" s="1592"/>
      <c r="C16" s="1592"/>
      <c r="D16" s="1592"/>
      <c r="E16" s="1592"/>
      <c r="F16" s="1592"/>
      <c r="G16" s="1592"/>
      <c r="H16" s="1592"/>
      <c r="I16" s="1592"/>
      <c r="K16" s="1592"/>
      <c r="L16" s="1592"/>
      <c r="M16" s="1592"/>
      <c r="N16" s="1592"/>
      <c r="O16" s="271"/>
      <c r="P16" s="294"/>
      <c r="Q16" s="270"/>
      <c r="R16" s="270"/>
      <c r="S16" s="270"/>
      <c r="T16" s="294"/>
      <c r="U16" s="1592"/>
      <c r="V16" s="1592"/>
      <c r="W16" s="1592"/>
      <c r="X16" s="1592"/>
      <c r="Y16" s="1592"/>
      <c r="Z16" s="1592"/>
      <c r="AA16" s="1592"/>
    </row>
    <row r="17" spans="15:27">
      <c r="O17" s="271"/>
      <c r="P17" s="1627"/>
      <c r="Q17" s="270"/>
      <c r="R17" s="270"/>
      <c r="S17" s="270"/>
      <c r="T17" s="1627"/>
      <c r="U17" s="1592"/>
      <c r="V17" s="1592"/>
      <c r="W17" s="1592"/>
      <c r="X17" s="1592"/>
      <c r="Y17" s="1592"/>
      <c r="Z17" s="1592"/>
      <c r="AA17" s="1592"/>
    </row>
    <row r="18" spans="15:27">
      <c r="O18" s="1592"/>
      <c r="P18" s="1627"/>
      <c r="Q18" s="270"/>
      <c r="R18" s="270"/>
      <c r="S18" s="270"/>
      <c r="T18" s="1627"/>
      <c r="U18" s="1592"/>
      <c r="V18" s="1592"/>
      <c r="W18" s="1592"/>
      <c r="X18" s="1592"/>
      <c r="Y18" s="1592"/>
      <c r="Z18" s="1592"/>
      <c r="AA18" s="1592"/>
    </row>
    <row r="19" spans="15:27">
      <c r="O19" s="1592"/>
      <c r="P19" s="1627"/>
      <c r="Q19" s="270"/>
      <c r="R19" s="270"/>
      <c r="S19" s="270"/>
      <c r="T19" s="1627"/>
      <c r="U19" s="1592"/>
      <c r="V19" s="1592"/>
      <c r="W19" s="1592"/>
      <c r="X19" s="1592"/>
      <c r="Y19" s="1592"/>
      <c r="Z19" s="1592"/>
      <c r="AA19" s="1592"/>
    </row>
    <row r="20" spans="15:27">
      <c r="O20" s="1592"/>
      <c r="P20" s="1627"/>
      <c r="Q20" s="1627"/>
      <c r="R20" s="1627"/>
      <c r="S20" s="1627"/>
      <c r="T20" s="1627"/>
      <c r="U20" s="1592"/>
      <c r="V20" s="1592"/>
      <c r="W20" s="1592"/>
      <c r="X20" s="1592"/>
      <c r="Y20" s="1592"/>
      <c r="Z20" s="1592"/>
      <c r="AA20" s="1592"/>
    </row>
    <row r="21" spans="15:27">
      <c r="O21" s="1592"/>
      <c r="P21" s="294"/>
      <c r="Q21" s="1629"/>
      <c r="R21" s="1629"/>
      <c r="S21" s="1629"/>
      <c r="T21" s="294"/>
      <c r="U21" s="1592"/>
      <c r="V21" s="1592"/>
      <c r="W21" s="1592"/>
      <c r="X21" s="1592"/>
      <c r="Y21" s="1592"/>
      <c r="Z21" s="1592"/>
      <c r="AA21" s="1592"/>
    </row>
    <row r="22" spans="15:27">
      <c r="O22" s="1592"/>
      <c r="P22" s="294"/>
      <c r="Q22" s="1629"/>
      <c r="R22" s="1629"/>
      <c r="S22" s="1629"/>
      <c r="T22" s="294"/>
      <c r="U22" s="1592"/>
      <c r="V22" s="1592"/>
      <c r="W22" s="1592"/>
      <c r="X22" s="1592"/>
      <c r="Y22" s="1592"/>
      <c r="Z22" s="1592"/>
      <c r="AA22" s="1592"/>
    </row>
    <row r="23" spans="15:27">
      <c r="O23" s="271">
        <f>IF( Q23 = 0, 0, $Y$5 )</f>
        <v>0</v>
      </c>
      <c r="P23" s="1627"/>
      <c r="Q23" s="270"/>
      <c r="R23" s="270"/>
      <c r="S23" s="270"/>
      <c r="T23" s="1627"/>
      <c r="U23" s="1592"/>
      <c r="V23" s="1592"/>
      <c r="W23" s="1592"/>
      <c r="X23" s="1592"/>
      <c r="Y23" s="1592"/>
      <c r="Z23" s="1592"/>
      <c r="AA23" s="1592"/>
    </row>
    <row r="24" spans="15:27">
      <c r="O24" s="271">
        <f>IF( Q24 = 0, 0, $Y$5 )</f>
        <v>0</v>
      </c>
      <c r="P24" s="1627"/>
      <c r="Q24" s="270"/>
      <c r="R24" s="270"/>
      <c r="S24" s="270"/>
      <c r="T24" s="1627"/>
      <c r="U24" s="1592"/>
      <c r="V24" s="1592"/>
      <c r="W24" s="1592"/>
      <c r="X24" s="1592"/>
      <c r="Y24" s="1592"/>
      <c r="Z24" s="1592"/>
      <c r="AA24" s="1592"/>
    </row>
    <row r="25" spans="15:27">
      <c r="O25" s="271">
        <f>IF( Q25 = 0, 0, $Y$5 )</f>
        <v>0</v>
      </c>
      <c r="P25" s="1627"/>
      <c r="Q25" s="270"/>
      <c r="R25" s="270"/>
      <c r="S25" s="270"/>
      <c r="T25" s="1627"/>
      <c r="U25" s="1592"/>
      <c r="V25" s="1592"/>
      <c r="W25" s="1592"/>
      <c r="X25" s="1592"/>
      <c r="Y25" s="1592"/>
      <c r="Z25" s="1592"/>
      <c r="AA25" s="1592"/>
    </row>
    <row r="26" spans="15:27">
      <c r="O26" s="1592"/>
      <c r="P26" s="1627"/>
      <c r="Q26" s="270"/>
      <c r="R26" s="270"/>
      <c r="S26" s="270"/>
      <c r="T26" s="1627"/>
      <c r="U26" s="1592"/>
      <c r="V26" s="1592"/>
      <c r="W26" s="1592"/>
      <c r="X26" s="1592"/>
      <c r="Y26" s="1592"/>
      <c r="Z26" s="1592"/>
      <c r="AA26" s="1592"/>
    </row>
    <row r="27" spans="15:27">
      <c r="O27" s="1592"/>
      <c r="P27" s="1627"/>
      <c r="Q27" s="1627"/>
      <c r="R27" s="1627"/>
      <c r="S27" s="1627"/>
      <c r="T27" s="1627"/>
      <c r="U27" s="1592"/>
      <c r="V27" s="1592"/>
      <c r="W27" s="1592"/>
      <c r="X27" s="1592"/>
      <c r="Y27" s="1592"/>
      <c r="Z27" s="1592"/>
      <c r="AA27" s="1592"/>
    </row>
    <row r="28" spans="15:27">
      <c r="O28" s="1592"/>
      <c r="P28" s="296"/>
      <c r="Q28" s="472"/>
      <c r="R28" s="472"/>
      <c r="S28" s="472"/>
      <c r="T28" s="296"/>
      <c r="U28" s="1592"/>
      <c r="V28" s="1592"/>
      <c r="W28" s="1592"/>
      <c r="X28" s="1592"/>
      <c r="Y28" s="1592"/>
      <c r="Z28" s="1592"/>
      <c r="AA28" s="1592"/>
    </row>
    <row r="29" spans="15:27">
      <c r="O29" s="1592"/>
      <c r="P29" s="1627"/>
      <c r="Q29" s="1627"/>
      <c r="R29" s="1627"/>
      <c r="S29" s="1627"/>
      <c r="T29" s="1627"/>
      <c r="U29" s="1592"/>
      <c r="V29" s="1592"/>
      <c r="W29" s="1592"/>
      <c r="X29" s="1592"/>
      <c r="Y29" s="1592"/>
      <c r="Z29" s="1592"/>
      <c r="AA29" s="1592"/>
    </row>
    <row r="30" spans="15:27">
      <c r="O30" s="1592"/>
      <c r="P30" s="1627"/>
      <c r="Q30" s="1627"/>
      <c r="R30" s="1627"/>
      <c r="S30" s="1627"/>
      <c r="T30" s="1627"/>
      <c r="U30" s="1592"/>
      <c r="V30" s="1592"/>
      <c r="W30" s="1592"/>
      <c r="X30" s="1592"/>
      <c r="Y30" s="1592"/>
      <c r="Z30" s="1592"/>
      <c r="AA30" s="1592"/>
    </row>
    <row r="31" spans="15:27">
      <c r="O31" s="1592"/>
      <c r="P31" s="1627"/>
      <c r="Q31" s="1627"/>
      <c r="R31" s="1627"/>
      <c r="S31" s="1627"/>
      <c r="T31" s="1627"/>
      <c r="U31" s="1592"/>
      <c r="V31" s="1592"/>
      <c r="W31" s="1592"/>
      <c r="X31" s="1592"/>
      <c r="Y31" s="1592"/>
      <c r="Z31" s="1592"/>
      <c r="AA31" s="1592"/>
    </row>
    <row r="32" spans="15:27">
      <c r="O32" s="1592"/>
      <c r="P32" s="1627"/>
      <c r="Q32" s="1627"/>
      <c r="R32" s="1627"/>
      <c r="S32" s="1627"/>
      <c r="T32" s="1627"/>
      <c r="U32" s="1592"/>
      <c r="V32" s="1592"/>
      <c r="W32" s="1592"/>
      <c r="X32" s="1592"/>
      <c r="Y32" s="1592"/>
      <c r="Z32" s="1592"/>
      <c r="AA32" s="1592"/>
    </row>
  </sheetData>
  <sheetProtection algorithmName="SHA-512" hashValue="xX9TMABnIF8Y3vUdzciAWv4FMZTOuypwMZpjBHGZzTWTw+BUlIxxiIpQ+8j+A5DJHtKbKv9KRk/lHIVgJhrd3Q==" saltValue="Ta+n2C832iTFMeGQSSoLww==" spinCount="100000" sheet="1" objects="1" scenarios="1"/>
  <mergeCells count="7">
    <mergeCell ref="B1:F1"/>
    <mergeCell ref="B3:L3"/>
    <mergeCell ref="V3:Z3"/>
    <mergeCell ref="Q4:S4"/>
    <mergeCell ref="V1:Z1"/>
    <mergeCell ref="B2:F2"/>
    <mergeCell ref="V2:Z2"/>
  </mergeCells>
  <conditionalFormatting sqref="O7:O9">
    <cfRule type="cellIs" dxfId="71" priority="1" operator="equal">
      <formula>0</formula>
    </cfRule>
  </conditionalFormatting>
  <conditionalFormatting sqref="O11">
    <cfRule type="cellIs" dxfId="70" priority="8" operator="equal">
      <formula>0</formula>
    </cfRule>
  </conditionalFormatting>
  <conditionalFormatting sqref="O13">
    <cfRule type="cellIs" dxfId="69" priority="7" operator="equal">
      <formula>0</formula>
    </cfRule>
  </conditionalFormatting>
  <conditionalFormatting sqref="O16:O17">
    <cfRule type="cellIs" dxfId="68" priority="5" operator="equal">
      <formula>0</formula>
    </cfRule>
  </conditionalFormatting>
  <conditionalFormatting sqref="O23:O25">
    <cfRule type="cellIs" dxfId="67" priority="2" operator="equal">
      <formula>0</formula>
    </cfRule>
  </conditionalFormatting>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B1:AP34"/>
  <sheetViews>
    <sheetView showFormulas="1" showGridLines="0" topLeftCell="A7" zoomScale="80" zoomScaleNormal="80" zoomScaleSheetLayoutView="100" workbookViewId="0">
      <selection activeCell="H22" sqref="H22"/>
    </sheetView>
  </sheetViews>
  <sheetFormatPr defaultColWidth="9" defaultRowHeight="15.75"/>
  <cols>
    <col min="1" max="1" width="1.625" style="264" customWidth="1"/>
    <col min="2" max="2" width="36.125" style="264" customWidth="1"/>
    <col min="3" max="3" width="7.125" style="264" customWidth="1"/>
    <col min="4" max="4" width="5.625" style="264" customWidth="1"/>
    <col min="5" max="10" width="12.375" style="264" customWidth="1"/>
    <col min="11" max="11" width="1.625" style="264" customWidth="1"/>
    <col min="12" max="12" width="12.375" style="13" customWidth="1"/>
    <col min="13" max="13" width="1.625" style="264" customWidth="1"/>
    <col min="14" max="14" width="33.875" style="264" customWidth="1"/>
    <col min="15" max="16" width="1.625" style="264" customWidth="1"/>
    <col min="17" max="17" width="25.125" style="264" customWidth="1"/>
    <col min="18" max="18" width="1.625" style="268" customWidth="1"/>
    <col min="19" max="23" width="7.5" style="268" hidden="1" customWidth="1"/>
    <col min="24" max="24" width="1.625" style="268" hidden="1" customWidth="1"/>
    <col min="25" max="25" width="1.625" style="264" customWidth="1"/>
    <col min="26" max="26" width="36.125" style="264" customWidth="1"/>
    <col min="27" max="32" width="15.125" style="264" customWidth="1"/>
    <col min="33" max="33" width="1.625" style="264" customWidth="1"/>
    <col min="34" max="39" width="9" style="261"/>
    <col min="40" max="40" width="9.5" style="261" bestFit="1" customWidth="1"/>
    <col min="41" max="42" width="9" style="261"/>
    <col min="43" max="16384" width="9" style="264"/>
  </cols>
  <sheetData>
    <row r="1" spans="2:42" s="109" customFormat="1" ht="30" customHeight="1">
      <c r="B1" s="2055" t="s">
        <v>689</v>
      </c>
      <c r="C1" s="2055"/>
      <c r="D1" s="2055"/>
      <c r="E1" s="2055"/>
      <c r="F1" s="2055"/>
      <c r="G1" s="1867"/>
      <c r="H1" s="1867"/>
      <c r="I1" s="1867"/>
      <c r="J1" s="1867"/>
      <c r="K1" s="277"/>
      <c r="L1" s="13"/>
      <c r="P1" s="299"/>
      <c r="Q1" s="176"/>
      <c r="R1" s="1626"/>
      <c r="S1" s="1627"/>
      <c r="T1" s="1627"/>
      <c r="U1" s="1627"/>
      <c r="V1" s="1627"/>
      <c r="W1" s="1627"/>
      <c r="X1" s="1626"/>
      <c r="Z1" s="2055" t="s">
        <v>689</v>
      </c>
      <c r="AA1" s="2055"/>
      <c r="AB1" s="2055"/>
      <c r="AC1" s="1867"/>
      <c r="AD1" s="1867"/>
      <c r="AE1" s="1867"/>
      <c r="AF1" s="1867"/>
      <c r="AG1" s="277"/>
      <c r="AH1" s="956"/>
      <c r="AI1" s="1591"/>
      <c r="AJ1" s="1591"/>
      <c r="AM1" s="2056"/>
      <c r="AN1" s="2056"/>
      <c r="AO1" s="2056"/>
      <c r="AP1" s="2056"/>
    </row>
    <row r="2" spans="2:42" s="109" customFormat="1" ht="30" customHeight="1">
      <c r="B2" s="2055" t="str">
        <f>Validation!B4</f>
        <v>Anglian Water</v>
      </c>
      <c r="C2" s="2055"/>
      <c r="D2" s="2055"/>
      <c r="E2" s="2055"/>
      <c r="F2" s="2055"/>
      <c r="G2" s="14"/>
      <c r="H2" s="14"/>
      <c r="I2" s="14"/>
      <c r="J2" s="14"/>
      <c r="K2" s="277"/>
      <c r="L2" s="13"/>
      <c r="P2" s="299"/>
      <c r="Q2" s="176"/>
      <c r="R2" s="1626"/>
      <c r="S2" s="1627"/>
      <c r="T2" s="1627"/>
      <c r="U2" s="1627"/>
      <c r="V2" s="1627"/>
      <c r="W2" s="1627"/>
      <c r="X2" s="1626"/>
      <c r="Z2" s="2055" t="str">
        <f>Validation!B4</f>
        <v>Anglian Water</v>
      </c>
      <c r="AA2" s="2055"/>
      <c r="AB2" s="2055"/>
      <c r="AC2" s="14"/>
      <c r="AD2" s="14"/>
      <c r="AE2" s="14"/>
      <c r="AF2" s="14"/>
      <c r="AG2" s="277"/>
      <c r="AH2" s="1591"/>
      <c r="AI2" s="1591"/>
      <c r="AJ2" s="1591"/>
      <c r="AM2" s="1868"/>
      <c r="AN2" s="1868"/>
      <c r="AO2" s="1868"/>
      <c r="AP2" s="1868"/>
    </row>
    <row r="3" spans="2:42" s="72" customFormat="1" ht="47.25" customHeight="1">
      <c r="B3" s="1989" t="s">
        <v>690</v>
      </c>
      <c r="C3" s="1990"/>
      <c r="D3" s="1990"/>
      <c r="E3" s="1990"/>
      <c r="F3" s="1990"/>
      <c r="G3" s="1990"/>
      <c r="H3" s="1990"/>
      <c r="I3" s="1990"/>
      <c r="J3" s="1990"/>
      <c r="K3" s="1990"/>
      <c r="L3" s="1990"/>
      <c r="M3" s="1990"/>
      <c r="N3" s="1990"/>
      <c r="P3" s="235"/>
      <c r="Q3" s="362" t="s">
        <v>798</v>
      </c>
      <c r="R3" s="1626"/>
      <c r="S3" s="1627"/>
      <c r="T3" s="1627"/>
      <c r="U3" s="1627"/>
      <c r="V3" s="1627"/>
      <c r="W3" s="1627"/>
      <c r="X3" s="1626"/>
      <c r="Z3" s="1991" t="s">
        <v>690</v>
      </c>
      <c r="AA3" s="1992"/>
      <c r="AB3" s="1992"/>
      <c r="AC3" s="1992"/>
      <c r="AD3" s="1992"/>
      <c r="AE3" s="1992"/>
      <c r="AF3" s="1992"/>
      <c r="AH3" s="1591"/>
      <c r="AI3" s="1591"/>
      <c r="AJ3" s="1591"/>
      <c r="AK3" s="1591"/>
      <c r="AL3" s="1591"/>
      <c r="AM3" s="1591"/>
      <c r="AN3" s="1591"/>
      <c r="AO3" s="1591"/>
      <c r="AP3" s="1591"/>
    </row>
    <row r="4" spans="2:42" s="72" customFormat="1" ht="19.5" customHeight="1" thickBot="1">
      <c r="B4" s="2"/>
      <c r="C4" s="2"/>
      <c r="D4" s="2"/>
      <c r="E4" s="2"/>
      <c r="F4" s="2"/>
      <c r="G4" s="2"/>
      <c r="H4" s="2"/>
      <c r="I4" s="2"/>
      <c r="J4" s="2"/>
      <c r="K4" s="1592"/>
      <c r="L4" s="13"/>
      <c r="P4" s="1631"/>
      <c r="Q4" s="271"/>
      <c r="R4" s="1626"/>
      <c r="S4" s="1957" t="s">
        <v>799</v>
      </c>
      <c r="T4" s="1957"/>
      <c r="U4" s="1957"/>
      <c r="V4" s="1957"/>
      <c r="W4" s="1957"/>
      <c r="X4" s="1626"/>
      <c r="Z4" s="2"/>
      <c r="AA4" s="2"/>
      <c r="AB4" s="2"/>
      <c r="AC4" s="2"/>
      <c r="AD4" s="2"/>
      <c r="AE4" s="2"/>
      <c r="AF4" s="2"/>
      <c r="AG4" s="1592"/>
      <c r="AH4" s="1591"/>
      <c r="AI4" s="1591"/>
      <c r="AJ4" s="1591"/>
      <c r="AK4" s="1591"/>
      <c r="AL4" s="1591"/>
      <c r="AM4" s="1591"/>
      <c r="AN4" s="1591"/>
      <c r="AO4" s="1591"/>
      <c r="AP4" s="1591"/>
    </row>
    <row r="5" spans="2:42" ht="42.75" customHeight="1" thickBot="1">
      <c r="B5" s="439" t="s">
        <v>800</v>
      </c>
      <c r="C5" s="419" t="s">
        <v>801</v>
      </c>
      <c r="D5" s="419" t="s">
        <v>802</v>
      </c>
      <c r="E5" s="419" t="s">
        <v>1737</v>
      </c>
      <c r="F5" s="419" t="s">
        <v>2738</v>
      </c>
      <c r="G5" s="419" t="s">
        <v>2516</v>
      </c>
      <c r="H5" s="419" t="s">
        <v>1740</v>
      </c>
      <c r="I5" s="419" t="s">
        <v>1837</v>
      </c>
      <c r="J5" s="440" t="s">
        <v>1016</v>
      </c>
      <c r="K5" s="1592"/>
      <c r="L5" s="441" t="s">
        <v>806</v>
      </c>
      <c r="M5" s="1592"/>
      <c r="N5" s="441" t="s">
        <v>807</v>
      </c>
      <c r="O5" s="1592"/>
      <c r="P5" s="1631"/>
      <c r="Q5" s="271"/>
      <c r="R5" s="1626"/>
      <c r="S5" s="267" t="s">
        <v>808</v>
      </c>
      <c r="T5" s="267"/>
      <c r="U5" s="267"/>
      <c r="V5" s="267"/>
      <c r="W5" s="270"/>
      <c r="X5" s="1626"/>
      <c r="Y5" s="1592"/>
      <c r="Z5" s="439" t="s">
        <v>800</v>
      </c>
      <c r="AA5" s="419" t="s">
        <v>1737</v>
      </c>
      <c r="AB5" s="419" t="s">
        <v>2738</v>
      </c>
      <c r="AC5" s="419" t="s">
        <v>2516</v>
      </c>
      <c r="AD5" s="419" t="s">
        <v>1740</v>
      </c>
      <c r="AE5" s="419" t="s">
        <v>1837</v>
      </c>
      <c r="AF5" s="440" t="s">
        <v>1016</v>
      </c>
      <c r="AG5" s="1592"/>
      <c r="AH5" s="1591"/>
      <c r="AI5" s="1591"/>
      <c r="AJ5" s="1591"/>
      <c r="AK5" s="1591"/>
      <c r="AL5" s="1591"/>
      <c r="AM5" s="1591"/>
      <c r="AN5" s="1591"/>
      <c r="AO5" s="1591"/>
      <c r="AP5" s="1591"/>
    </row>
    <row r="6" spans="2:42" ht="18.75" customHeight="1" thickBot="1">
      <c r="B6" s="11"/>
      <c r="C6" s="11"/>
      <c r="D6" s="11"/>
      <c r="E6" s="11"/>
      <c r="F6" s="11"/>
      <c r="G6" s="11"/>
      <c r="H6" s="11"/>
      <c r="I6" s="11"/>
      <c r="J6" s="11"/>
      <c r="K6" s="1592"/>
      <c r="L6" s="11"/>
      <c r="M6" s="1592"/>
      <c r="N6" s="1592"/>
      <c r="O6" s="1592"/>
      <c r="P6" s="1631"/>
      <c r="Q6" s="271"/>
      <c r="R6" s="1626"/>
      <c r="S6" s="1592"/>
      <c r="T6" s="1592"/>
      <c r="U6" s="1592"/>
      <c r="V6" s="1592"/>
      <c r="W6" s="1592"/>
      <c r="X6" s="1626"/>
      <c r="Y6" s="1592"/>
      <c r="Z6" s="11"/>
      <c r="AA6" s="11"/>
      <c r="AB6" s="11"/>
      <c r="AC6" s="11"/>
      <c r="AD6" s="11"/>
      <c r="AE6" s="11"/>
      <c r="AF6" s="11"/>
      <c r="AG6" s="1592"/>
      <c r="AH6" s="1591"/>
      <c r="AI6" s="1591"/>
      <c r="AJ6" s="1591"/>
      <c r="AK6" s="1591"/>
      <c r="AL6" s="1591"/>
      <c r="AM6" s="1591"/>
      <c r="AN6" s="1591"/>
      <c r="AO6" s="1591"/>
      <c r="AP6" s="1591"/>
    </row>
    <row r="7" spans="2:42" ht="20.25" customHeight="1" thickBot="1">
      <c r="B7" s="316" t="s">
        <v>2967</v>
      </c>
      <c r="C7" s="1171"/>
      <c r="D7" s="1171"/>
      <c r="E7" s="1172"/>
      <c r="F7" s="1172"/>
      <c r="G7" s="1172"/>
      <c r="H7" s="1172"/>
      <c r="I7" s="1172"/>
      <c r="J7" s="1172"/>
      <c r="K7" s="37"/>
      <c r="L7" s="51"/>
      <c r="M7" s="1592"/>
      <c r="N7" s="1592"/>
      <c r="O7" s="1592"/>
      <c r="P7" s="1631"/>
      <c r="Q7" s="271"/>
      <c r="R7" s="1626"/>
      <c r="S7" s="1628"/>
      <c r="T7" s="1628"/>
      <c r="U7" s="1628"/>
      <c r="V7" s="1628"/>
      <c r="W7" s="1628"/>
      <c r="X7" s="1626"/>
      <c r="Y7" s="1592"/>
      <c r="Z7" s="316" t="s">
        <v>2967</v>
      </c>
      <c r="AA7" s="11"/>
      <c r="AB7" s="11"/>
      <c r="AC7" s="11"/>
      <c r="AD7" s="11"/>
      <c r="AE7" s="11"/>
      <c r="AF7" s="11"/>
      <c r="AG7" s="37"/>
      <c r="AH7" s="1591"/>
      <c r="AI7" s="1591"/>
      <c r="AJ7" s="1591"/>
      <c r="AK7" s="1591"/>
      <c r="AL7" s="1591"/>
      <c r="AM7" s="1591"/>
      <c r="AN7" s="1591"/>
      <c r="AO7" s="1591"/>
      <c r="AP7" s="1591"/>
    </row>
    <row r="8" spans="2:42" ht="35.25" customHeight="1">
      <c r="B8" s="326" t="s">
        <v>2968</v>
      </c>
      <c r="C8" s="317" t="s">
        <v>813</v>
      </c>
      <c r="D8" s="317">
        <v>3</v>
      </c>
      <c r="E8" s="820">
        <f>'2I'!H11</f>
        <v>55.545999999999992</v>
      </c>
      <c r="F8" s="820">
        <f>'2I'!I11</f>
        <v>418.43799999999999</v>
      </c>
      <c r="G8" s="820">
        <f>'2I'!H23</f>
        <v>568.05599999999993</v>
      </c>
      <c r="H8" s="820">
        <f>'2I'!I23</f>
        <v>98.957999999999998</v>
      </c>
      <c r="I8" s="820">
        <f>'2I'!G28</f>
        <v>0</v>
      </c>
      <c r="J8" s="432">
        <f>SUM(E8:I8)</f>
        <v>1140.998</v>
      </c>
      <c r="K8" s="37"/>
      <c r="L8" s="323" t="s">
        <v>2969</v>
      </c>
      <c r="M8" s="1592"/>
      <c r="N8" s="1632"/>
      <c r="O8" s="1592"/>
      <c r="P8" s="1631"/>
      <c r="Q8" s="271"/>
      <c r="R8" s="1626"/>
      <c r="S8" s="270"/>
      <c r="T8" s="270"/>
      <c r="U8" s="270"/>
      <c r="V8" s="270"/>
      <c r="W8" s="270"/>
      <c r="X8" s="1626"/>
      <c r="Y8" s="1592"/>
      <c r="Z8" s="326" t="s">
        <v>2968</v>
      </c>
      <c r="AA8" s="331" t="s">
        <v>2970</v>
      </c>
      <c r="AB8" s="331" t="s">
        <v>2971</v>
      </c>
      <c r="AC8" s="331" t="s">
        <v>2972</v>
      </c>
      <c r="AD8" s="331" t="s">
        <v>2973</v>
      </c>
      <c r="AE8" s="331" t="s">
        <v>2974</v>
      </c>
      <c r="AF8" s="1381" t="s">
        <v>2975</v>
      </c>
      <c r="AG8" s="37"/>
      <c r="AH8" s="1591"/>
      <c r="AI8" s="1591"/>
      <c r="AJ8" s="1591"/>
      <c r="AK8" s="1591"/>
      <c r="AL8" s="1591"/>
      <c r="AM8" s="1591"/>
      <c r="AN8" s="1591"/>
      <c r="AO8" s="1591"/>
      <c r="AP8" s="1591"/>
    </row>
    <row r="9" spans="2:42" ht="35.25" customHeight="1">
      <c r="B9" s="327" t="s">
        <v>2976</v>
      </c>
      <c r="C9" s="313" t="s">
        <v>813</v>
      </c>
      <c r="D9" s="313">
        <v>3</v>
      </c>
      <c r="E9" s="847">
        <f>'2E'!H10</f>
        <v>0</v>
      </c>
      <c r="F9" s="847">
        <f>'2E'!H26</f>
        <v>23.96</v>
      </c>
      <c r="G9" s="847">
        <f>'2E'!H41</f>
        <v>15.554</v>
      </c>
      <c r="H9" s="1173"/>
      <c r="I9" s="1173"/>
      <c r="J9" s="433">
        <f>SUM(E9:G9)</f>
        <v>39.514000000000003</v>
      </c>
      <c r="K9" s="37"/>
      <c r="L9" s="324" t="s">
        <v>2977</v>
      </c>
      <c r="M9" s="1592"/>
      <c r="N9" s="1633"/>
      <c r="O9" s="1592"/>
      <c r="P9" s="1631"/>
      <c r="Q9" s="271"/>
      <c r="R9" s="1626"/>
      <c r="S9" s="270"/>
      <c r="T9" s="270"/>
      <c r="U9" s="270"/>
      <c r="V9" s="270"/>
      <c r="W9" s="270"/>
      <c r="X9" s="1626"/>
      <c r="Y9" s="1592"/>
      <c r="Z9" s="327" t="s">
        <v>2976</v>
      </c>
      <c r="AA9" s="330" t="s">
        <v>2978</v>
      </c>
      <c r="AB9" s="330" t="s">
        <v>2979</v>
      </c>
      <c r="AC9" s="330" t="s">
        <v>2980</v>
      </c>
      <c r="AD9" s="330" t="s">
        <v>2981</v>
      </c>
      <c r="AE9" s="330" t="s">
        <v>2982</v>
      </c>
      <c r="AF9" s="1382" t="s">
        <v>2983</v>
      </c>
      <c r="AG9" s="37"/>
      <c r="AH9" s="1591"/>
      <c r="AI9" s="1591"/>
      <c r="AJ9" s="1591"/>
      <c r="AK9" s="1591"/>
      <c r="AL9" s="1591"/>
      <c r="AM9" s="1591"/>
      <c r="AN9" s="1591"/>
      <c r="AO9" s="1591"/>
      <c r="AP9" s="1591"/>
    </row>
    <row r="10" spans="2:42" ht="35.25" customHeight="1" thickBot="1">
      <c r="B10" s="1850" t="s">
        <v>2984</v>
      </c>
      <c r="C10" s="320" t="s">
        <v>813</v>
      </c>
      <c r="D10" s="320">
        <v>3</v>
      </c>
      <c r="E10" s="1794">
        <f>SUM(E8:E9)</f>
        <v>55.545999999999992</v>
      </c>
      <c r="F10" s="1794">
        <f>SUM(F8:F9)</f>
        <v>442.39799999999997</v>
      </c>
      <c r="G10" s="1794">
        <f>SUM(G8:G9)</f>
        <v>583.6099999999999</v>
      </c>
      <c r="H10" s="1794">
        <f>H8</f>
        <v>98.957999999999998</v>
      </c>
      <c r="I10" s="1794">
        <f>I8</f>
        <v>0</v>
      </c>
      <c r="J10" s="329">
        <f>SUM(E10:I10)</f>
        <v>1180.5119999999999</v>
      </c>
      <c r="K10" s="37"/>
      <c r="L10" s="325" t="s">
        <v>2985</v>
      </c>
      <c r="M10" s="1592"/>
      <c r="N10" s="1634"/>
      <c r="O10" s="1592"/>
      <c r="P10" s="1631"/>
      <c r="Q10" s="271"/>
      <c r="R10" s="1626"/>
      <c r="S10" s="270"/>
      <c r="T10" s="270"/>
      <c r="U10" s="270"/>
      <c r="V10" s="270"/>
      <c r="W10" s="270"/>
      <c r="X10" s="1626"/>
      <c r="Y10" s="1592"/>
      <c r="Z10" s="1850" t="s">
        <v>2984</v>
      </c>
      <c r="AA10" s="434" t="s">
        <v>2986</v>
      </c>
      <c r="AB10" s="434" t="s">
        <v>2987</v>
      </c>
      <c r="AC10" s="434" t="s">
        <v>2988</v>
      </c>
      <c r="AD10" s="434" t="s">
        <v>2989</v>
      </c>
      <c r="AE10" s="434" t="s">
        <v>2990</v>
      </c>
      <c r="AF10" s="1383" t="s">
        <v>2991</v>
      </c>
      <c r="AG10" s="37"/>
      <c r="AH10" s="1591"/>
      <c r="AI10" s="1591"/>
      <c r="AJ10" s="1591"/>
      <c r="AK10" s="1591"/>
      <c r="AL10" s="1591"/>
      <c r="AM10" s="1591"/>
      <c r="AN10" s="1591"/>
      <c r="AO10" s="1591"/>
      <c r="AP10" s="1591"/>
    </row>
    <row r="11" spans="2:42" ht="15" customHeight="1" thickBot="1">
      <c r="B11" s="35"/>
      <c r="C11" s="35"/>
      <c r="D11" s="35"/>
      <c r="E11" s="43"/>
      <c r="F11" s="43"/>
      <c r="G11" s="43"/>
      <c r="H11" s="43"/>
      <c r="I11" s="29"/>
      <c r="J11" s="43"/>
      <c r="K11" s="37"/>
      <c r="L11" s="40"/>
      <c r="M11" s="1592"/>
      <c r="N11" s="1592"/>
      <c r="O11" s="1592"/>
      <c r="P11" s="1631"/>
      <c r="Q11" s="271"/>
      <c r="R11" s="1626"/>
      <c r="S11" s="270"/>
      <c r="T11" s="270"/>
      <c r="U11" s="270"/>
      <c r="V11" s="270"/>
      <c r="W11" s="270"/>
      <c r="X11" s="1626"/>
      <c r="Y11" s="1592"/>
      <c r="Z11" s="35"/>
      <c r="AA11" s="43"/>
      <c r="AB11" s="43"/>
      <c r="AC11" s="43"/>
      <c r="AD11" s="43"/>
      <c r="AE11" s="29"/>
      <c r="AF11" s="43"/>
      <c r="AG11" s="37"/>
      <c r="AH11" s="1591"/>
      <c r="AI11" s="1591"/>
      <c r="AJ11" s="1591"/>
      <c r="AK11" s="1591"/>
      <c r="AL11" s="1591"/>
      <c r="AM11" s="1591"/>
      <c r="AN11" s="1591"/>
      <c r="AO11" s="1591"/>
      <c r="AP11" s="1591"/>
    </row>
    <row r="12" spans="2:42" ht="20.25" customHeight="1" thickBot="1">
      <c r="B12" s="316" t="s">
        <v>2992</v>
      </c>
      <c r="C12" s="238"/>
      <c r="D12" s="238"/>
      <c r="E12" s="11"/>
      <c r="F12" s="11"/>
      <c r="G12" s="11"/>
      <c r="H12" s="11"/>
      <c r="I12" s="11"/>
      <c r="J12" s="11"/>
      <c r="K12" s="37"/>
      <c r="L12" s="40"/>
      <c r="M12" s="1592"/>
      <c r="N12" s="1592"/>
      <c r="O12" s="1592"/>
      <c r="P12" s="1631"/>
      <c r="Q12" s="271"/>
      <c r="R12" s="1626"/>
      <c r="S12" s="270"/>
      <c r="T12" s="270"/>
      <c r="U12" s="270"/>
      <c r="V12" s="270"/>
      <c r="W12" s="270"/>
      <c r="X12" s="1626"/>
      <c r="Y12" s="1592"/>
      <c r="Z12" s="316" t="s">
        <v>2992</v>
      </c>
      <c r="AA12" s="11"/>
      <c r="AB12" s="11"/>
      <c r="AC12" s="11"/>
      <c r="AD12" s="11"/>
      <c r="AE12" s="11"/>
      <c r="AF12" s="11"/>
      <c r="AG12" s="37"/>
      <c r="AH12" s="1591"/>
      <c r="AI12" s="1591"/>
      <c r="AJ12" s="1591"/>
      <c r="AK12" s="1591"/>
      <c r="AL12" s="1591"/>
      <c r="AM12" s="1591"/>
      <c r="AN12" s="1591"/>
      <c r="AO12" s="1591"/>
      <c r="AP12" s="1591"/>
    </row>
    <row r="13" spans="2:42" ht="37.5" customHeight="1">
      <c r="B13" s="326" t="s">
        <v>2993</v>
      </c>
      <c r="C13" s="317" t="s">
        <v>813</v>
      </c>
      <c r="D13" s="317">
        <v>3</v>
      </c>
      <c r="E13" s="1710">
        <v>55.371000000000002</v>
      </c>
      <c r="F13" s="1710">
        <v>409.35700000000003</v>
      </c>
      <c r="G13" s="1710">
        <v>563.44600000000003</v>
      </c>
      <c r="H13" s="1710">
        <v>96.051000000000002</v>
      </c>
      <c r="I13" s="1710">
        <v>0</v>
      </c>
      <c r="J13" s="432">
        <f>SUM(E13:I13)</f>
        <v>1124.2249999999999</v>
      </c>
      <c r="K13" s="37"/>
      <c r="L13" s="323" t="s">
        <v>2994</v>
      </c>
      <c r="M13" s="1592"/>
      <c r="N13" s="1632"/>
      <c r="O13" s="1592"/>
      <c r="P13" s="1631"/>
      <c r="Q13" s="271">
        <f>IF( SUM( S13:W13 ) = 0, 0, $S$5 )</f>
        <v>0</v>
      </c>
      <c r="R13" s="1626"/>
      <c r="S13" s="273">
        <f xml:space="preserve"> IF( ISNUMBER(E13 ), 0, 1 )</f>
        <v>0</v>
      </c>
      <c r="T13" s="273">
        <f xml:space="preserve"> IF( ISNUMBER(F13 ), 0, 1 )</f>
        <v>0</v>
      </c>
      <c r="U13" s="273">
        <f xml:space="preserve"> IF( ISNUMBER(G13 ), 0, 1 )</f>
        <v>0</v>
      </c>
      <c r="V13" s="273">
        <f xml:space="preserve"> IF( ISNUMBER(H13 ), 0, 1 )</f>
        <v>0</v>
      </c>
      <c r="W13" s="273">
        <f xml:space="preserve"> IF( ISNUMBER(I13 ), 0, 1 )</f>
        <v>0</v>
      </c>
      <c r="X13" s="1626"/>
      <c r="Y13" s="1592"/>
      <c r="Z13" s="326" t="s">
        <v>2993</v>
      </c>
      <c r="AA13" s="331" t="s">
        <v>2995</v>
      </c>
      <c r="AB13" s="331" t="s">
        <v>2996</v>
      </c>
      <c r="AC13" s="331" t="s">
        <v>2997</v>
      </c>
      <c r="AD13" s="331" t="s">
        <v>2998</v>
      </c>
      <c r="AE13" s="331" t="s">
        <v>2999</v>
      </c>
      <c r="AF13" s="1381" t="s">
        <v>3000</v>
      </c>
      <c r="AG13" s="37"/>
      <c r="AH13" s="1591"/>
      <c r="AI13" s="1591"/>
      <c r="AJ13" s="1591"/>
      <c r="AK13" s="1591"/>
      <c r="AL13" s="1591"/>
      <c r="AM13" s="1591"/>
      <c r="AN13" s="1591"/>
      <c r="AO13" s="1591"/>
      <c r="AP13" s="1591"/>
    </row>
    <row r="14" spans="2:42" ht="37.5" customHeight="1">
      <c r="B14" s="327" t="s">
        <v>3001</v>
      </c>
      <c r="C14" s="313" t="s">
        <v>813</v>
      </c>
      <c r="D14" s="313">
        <v>3</v>
      </c>
      <c r="E14" s="1711">
        <v>0</v>
      </c>
      <c r="F14" s="1711">
        <v>22.986000000000001</v>
      </c>
      <c r="G14" s="1711">
        <v>27.54</v>
      </c>
      <c r="H14" s="1711">
        <v>0</v>
      </c>
      <c r="I14" s="1711">
        <v>0</v>
      </c>
      <c r="J14" s="433">
        <f>SUM(E14:I14)</f>
        <v>50.525999999999996</v>
      </c>
      <c r="K14" s="37"/>
      <c r="L14" s="324" t="s">
        <v>3002</v>
      </c>
      <c r="M14" s="1592"/>
      <c r="N14" s="1633"/>
      <c r="O14" s="1592"/>
      <c r="P14" s="1631"/>
      <c r="Q14" s="271">
        <f>IF( SUM( S14:W14 ) = 0, 0, $S$5 )</f>
        <v>0</v>
      </c>
      <c r="R14" s="1626"/>
      <c r="S14" s="273">
        <f t="shared" ref="S14:W16" si="0" xml:space="preserve"> IF( ISNUMBER(E14 ), 0, 1 )</f>
        <v>0</v>
      </c>
      <c r="T14" s="273">
        <f t="shared" si="0"/>
        <v>0</v>
      </c>
      <c r="U14" s="273">
        <f t="shared" si="0"/>
        <v>0</v>
      </c>
      <c r="V14" s="273">
        <f t="shared" si="0"/>
        <v>0</v>
      </c>
      <c r="W14" s="273">
        <f t="shared" si="0"/>
        <v>0</v>
      </c>
      <c r="X14" s="1626"/>
      <c r="Y14" s="1592"/>
      <c r="Z14" s="327" t="s">
        <v>3001</v>
      </c>
      <c r="AA14" s="330" t="s">
        <v>3003</v>
      </c>
      <c r="AB14" s="330" t="s">
        <v>3004</v>
      </c>
      <c r="AC14" s="330" t="s">
        <v>3005</v>
      </c>
      <c r="AD14" s="330" t="s">
        <v>3006</v>
      </c>
      <c r="AE14" s="330" t="s">
        <v>3007</v>
      </c>
      <c r="AF14" s="333" t="s">
        <v>3008</v>
      </c>
      <c r="AG14" s="37"/>
      <c r="AH14" s="1591"/>
      <c r="AI14" s="1591"/>
      <c r="AJ14" s="1591"/>
      <c r="AK14" s="1591"/>
      <c r="AL14" s="1591"/>
      <c r="AM14" s="1591"/>
      <c r="AN14" s="1591"/>
      <c r="AO14" s="1591"/>
      <c r="AP14" s="1591"/>
    </row>
    <row r="15" spans="2:42" ht="37.5" customHeight="1">
      <c r="B15" s="327" t="s">
        <v>3009</v>
      </c>
      <c r="C15" s="313" t="s">
        <v>813</v>
      </c>
      <c r="D15" s="313">
        <v>3</v>
      </c>
      <c r="E15" s="1711">
        <v>0</v>
      </c>
      <c r="F15" s="1711">
        <v>0</v>
      </c>
      <c r="G15" s="1711">
        <v>0</v>
      </c>
      <c r="H15" s="1711">
        <v>0</v>
      </c>
      <c r="I15" s="1711">
        <v>0</v>
      </c>
      <c r="J15" s="433">
        <f>SUM(E15:I15)</f>
        <v>0</v>
      </c>
      <c r="K15" s="37"/>
      <c r="L15" s="324" t="s">
        <v>3010</v>
      </c>
      <c r="M15" s="1592"/>
      <c r="N15" s="1633"/>
      <c r="O15" s="1592"/>
      <c r="P15" s="1631"/>
      <c r="Q15" s="271">
        <f>IF( SUM( S15:W15 ) = 0, 0, $S$5 )</f>
        <v>0</v>
      </c>
      <c r="R15" s="1626"/>
      <c r="S15" s="273">
        <f t="shared" si="0"/>
        <v>0</v>
      </c>
      <c r="T15" s="273">
        <f t="shared" si="0"/>
        <v>0</v>
      </c>
      <c r="U15" s="273">
        <f t="shared" si="0"/>
        <v>0</v>
      </c>
      <c r="V15" s="273">
        <f t="shared" si="0"/>
        <v>0</v>
      </c>
      <c r="W15" s="273">
        <f t="shared" si="0"/>
        <v>0</v>
      </c>
      <c r="X15" s="1626"/>
      <c r="Y15" s="1592"/>
      <c r="Z15" s="327" t="s">
        <v>3009</v>
      </c>
      <c r="AA15" s="330" t="s">
        <v>3011</v>
      </c>
      <c r="AB15" s="330" t="s">
        <v>3012</v>
      </c>
      <c r="AC15" s="330" t="s">
        <v>3013</v>
      </c>
      <c r="AD15" s="330" t="s">
        <v>3014</v>
      </c>
      <c r="AE15" s="330" t="s">
        <v>3015</v>
      </c>
      <c r="AF15" s="333" t="s">
        <v>3016</v>
      </c>
      <c r="AG15" s="37"/>
      <c r="AH15" s="1591"/>
      <c r="AI15" s="1591"/>
      <c r="AJ15" s="1591"/>
      <c r="AK15" s="1591"/>
      <c r="AL15" s="1591"/>
      <c r="AM15" s="1591"/>
      <c r="AN15" s="1591"/>
      <c r="AO15" s="1591"/>
      <c r="AP15" s="1591"/>
    </row>
    <row r="16" spans="2:42" ht="37.5" customHeight="1">
      <c r="B16" s="327" t="s">
        <v>3017</v>
      </c>
      <c r="C16" s="313" t="s">
        <v>813</v>
      </c>
      <c r="D16" s="313">
        <v>3</v>
      </c>
      <c r="E16" s="1711">
        <v>0</v>
      </c>
      <c r="F16" s="1711">
        <v>0</v>
      </c>
      <c r="G16" s="1711">
        <v>0</v>
      </c>
      <c r="H16" s="1711">
        <v>0</v>
      </c>
      <c r="I16" s="1711">
        <v>0</v>
      </c>
      <c r="J16" s="433">
        <f>SUM(E16:I16)</f>
        <v>0</v>
      </c>
      <c r="K16" s="37"/>
      <c r="L16" s="324" t="s">
        <v>3018</v>
      </c>
      <c r="M16" s="1592"/>
      <c r="N16" s="1633"/>
      <c r="O16" s="1592"/>
      <c r="P16" s="1631"/>
      <c r="Q16" s="271">
        <f>IF( SUM( S16:W16 ) = 0, 0, $S$5 )</f>
        <v>0</v>
      </c>
      <c r="R16" s="1626"/>
      <c r="S16" s="273">
        <f t="shared" si="0"/>
        <v>0</v>
      </c>
      <c r="T16" s="273">
        <f t="shared" si="0"/>
        <v>0</v>
      </c>
      <c r="U16" s="273">
        <f t="shared" si="0"/>
        <v>0</v>
      </c>
      <c r="V16" s="273">
        <f t="shared" si="0"/>
        <v>0</v>
      </c>
      <c r="W16" s="273">
        <f t="shared" si="0"/>
        <v>0</v>
      </c>
      <c r="X16" s="1626"/>
      <c r="Y16" s="1592"/>
      <c r="Z16" s="327" t="s">
        <v>3017</v>
      </c>
      <c r="AA16" s="330" t="s">
        <v>3019</v>
      </c>
      <c r="AB16" s="330" t="s">
        <v>3020</v>
      </c>
      <c r="AC16" s="330" t="s">
        <v>3021</v>
      </c>
      <c r="AD16" s="330" t="s">
        <v>3022</v>
      </c>
      <c r="AE16" s="330" t="s">
        <v>3023</v>
      </c>
      <c r="AF16" s="333" t="s">
        <v>3024</v>
      </c>
      <c r="AG16" s="37"/>
      <c r="AH16" s="1591"/>
      <c r="AI16" s="1591"/>
      <c r="AJ16" s="1591"/>
      <c r="AK16" s="1591"/>
      <c r="AL16" s="1591"/>
      <c r="AM16" s="1591"/>
      <c r="AN16" s="1591"/>
      <c r="AO16" s="1591"/>
      <c r="AP16" s="1591"/>
    </row>
    <row r="17" spans="2:33" ht="37.5" customHeight="1" thickBot="1">
      <c r="B17" s="1850" t="s">
        <v>3025</v>
      </c>
      <c r="C17" s="320" t="s">
        <v>813</v>
      </c>
      <c r="D17" s="320">
        <v>3</v>
      </c>
      <c r="E17" s="1794">
        <f>SUM(E13:E16)</f>
        <v>55.371000000000002</v>
      </c>
      <c r="F17" s="1794">
        <f>SUM(F13:F16)</f>
        <v>432.34300000000002</v>
      </c>
      <c r="G17" s="1794">
        <f>SUM(G13:G16)</f>
        <v>590.98599999999999</v>
      </c>
      <c r="H17" s="1794">
        <f>SUM(H13:H16)</f>
        <v>96.051000000000002</v>
      </c>
      <c r="I17" s="1794">
        <f>SUM(I13:I16)</f>
        <v>0</v>
      </c>
      <c r="J17" s="329">
        <f>SUM(E17:I17)</f>
        <v>1174.751</v>
      </c>
      <c r="K17" s="37"/>
      <c r="L17" s="325" t="s">
        <v>3026</v>
      </c>
      <c r="M17" s="1592"/>
      <c r="N17" s="1634"/>
      <c r="O17" s="1592"/>
      <c r="P17" s="1631"/>
      <c r="Q17" s="271"/>
      <c r="R17" s="1626"/>
      <c r="S17" s="270"/>
      <c r="T17" s="270"/>
      <c r="U17" s="270"/>
      <c r="V17" s="270"/>
      <c r="W17" s="270"/>
      <c r="X17" s="1626"/>
      <c r="Y17" s="1592"/>
      <c r="Z17" s="1850" t="s">
        <v>3025</v>
      </c>
      <c r="AA17" s="434" t="s">
        <v>3027</v>
      </c>
      <c r="AB17" s="434" t="s">
        <v>3028</v>
      </c>
      <c r="AC17" s="434" t="s">
        <v>3029</v>
      </c>
      <c r="AD17" s="434" t="s">
        <v>3030</v>
      </c>
      <c r="AE17" s="434" t="s">
        <v>3031</v>
      </c>
      <c r="AF17" s="1383" t="s">
        <v>3032</v>
      </c>
      <c r="AG17" s="37"/>
    </row>
    <row r="18" spans="2:33" ht="21" customHeight="1" thickBot="1">
      <c r="B18" s="35"/>
      <c r="C18" s="35"/>
      <c r="D18" s="35"/>
      <c r="E18" s="43"/>
      <c r="F18" s="43"/>
      <c r="G18" s="43"/>
      <c r="H18" s="43"/>
      <c r="I18" s="29"/>
      <c r="J18" s="43"/>
      <c r="K18" s="37"/>
      <c r="L18" s="40"/>
      <c r="M18" s="1592"/>
      <c r="N18" s="1592"/>
      <c r="O18" s="1592"/>
      <c r="P18" s="1631"/>
      <c r="Q18" s="271"/>
      <c r="R18" s="1626"/>
      <c r="S18" s="270"/>
      <c r="T18" s="270"/>
      <c r="U18" s="270"/>
      <c r="V18" s="270"/>
      <c r="W18" s="270"/>
      <c r="X18" s="1626"/>
      <c r="Y18" s="1592"/>
      <c r="Z18" s="35"/>
      <c r="AA18" s="43"/>
      <c r="AB18" s="43"/>
      <c r="AC18" s="43"/>
      <c r="AD18" s="43"/>
      <c r="AE18" s="29"/>
      <c r="AF18" s="43"/>
      <c r="AG18" s="37"/>
    </row>
    <row r="19" spans="2:33" ht="20.25" customHeight="1" thickBot="1">
      <c r="B19" s="316" t="s">
        <v>3033</v>
      </c>
      <c r="C19" s="238"/>
      <c r="D19" s="238"/>
      <c r="E19" s="11"/>
      <c r="F19" s="11"/>
      <c r="G19" s="11"/>
      <c r="H19" s="11"/>
      <c r="I19" s="11"/>
      <c r="J19" s="11"/>
      <c r="K19" s="37"/>
      <c r="L19" s="40"/>
      <c r="M19" s="1592"/>
      <c r="N19" s="1592"/>
      <c r="O19" s="1592"/>
      <c r="P19" s="1631"/>
      <c r="Q19" s="271"/>
      <c r="R19" s="1626"/>
      <c r="S19" s="270"/>
      <c r="T19" s="270"/>
      <c r="U19" s="270"/>
      <c r="V19" s="270"/>
      <c r="W19" s="270"/>
      <c r="X19" s="1626"/>
      <c r="Y19" s="1592"/>
      <c r="Z19" s="316" t="s">
        <v>3033</v>
      </c>
      <c r="AA19" s="11"/>
      <c r="AB19" s="11"/>
      <c r="AC19" s="11"/>
      <c r="AD19" s="11"/>
      <c r="AE19" s="11"/>
      <c r="AF19" s="11"/>
      <c r="AG19" s="37"/>
    </row>
    <row r="20" spans="2:33" ht="37.5" customHeight="1">
      <c r="B20" s="326" t="s">
        <v>3034</v>
      </c>
      <c r="C20" s="317" t="s">
        <v>813</v>
      </c>
      <c r="D20" s="317">
        <v>3</v>
      </c>
      <c r="E20" s="431">
        <f>E17</f>
        <v>55.371000000000002</v>
      </c>
      <c r="F20" s="431">
        <f>F17</f>
        <v>432.34300000000002</v>
      </c>
      <c r="G20" s="431">
        <f>G17</f>
        <v>590.98599999999999</v>
      </c>
      <c r="H20" s="431">
        <f>H17</f>
        <v>96.051000000000002</v>
      </c>
      <c r="I20" s="431">
        <f>I17</f>
        <v>0</v>
      </c>
      <c r="J20" s="432">
        <f>SUM(E20:I20)</f>
        <v>1174.751</v>
      </c>
      <c r="K20" s="37"/>
      <c r="L20" s="323" t="s">
        <v>3035</v>
      </c>
      <c r="M20" s="1592"/>
      <c r="N20" s="1632"/>
      <c r="O20" s="1592"/>
      <c r="P20" s="1631"/>
      <c r="Q20" s="271"/>
      <c r="R20" s="1626"/>
      <c r="S20" s="270"/>
      <c r="T20" s="270"/>
      <c r="U20" s="270"/>
      <c r="V20" s="270"/>
      <c r="W20" s="270"/>
      <c r="X20" s="1626"/>
      <c r="Y20" s="1592"/>
      <c r="Z20" s="326" t="s">
        <v>3034</v>
      </c>
      <c r="AA20" s="331" t="s">
        <v>3036</v>
      </c>
      <c r="AB20" s="331" t="s">
        <v>3037</v>
      </c>
      <c r="AC20" s="331" t="s">
        <v>3038</v>
      </c>
      <c r="AD20" s="331" t="s">
        <v>3039</v>
      </c>
      <c r="AE20" s="331" t="s">
        <v>3040</v>
      </c>
      <c r="AF20" s="332" t="s">
        <v>3041</v>
      </c>
      <c r="AG20" s="37"/>
    </row>
    <row r="21" spans="2:33" ht="37.5" customHeight="1">
      <c r="B21" s="327" t="s">
        <v>3042</v>
      </c>
      <c r="C21" s="313" t="s">
        <v>813</v>
      </c>
      <c r="D21" s="313">
        <v>3</v>
      </c>
      <c r="E21" s="1795">
        <f>E10</f>
        <v>55.545999999999992</v>
      </c>
      <c r="F21" s="1795">
        <f>F10</f>
        <v>442.39799999999997</v>
      </c>
      <c r="G21" s="1795">
        <f>G10</f>
        <v>583.6099999999999</v>
      </c>
      <c r="H21" s="1795">
        <f>H10</f>
        <v>98.957999999999998</v>
      </c>
      <c r="I21" s="1795">
        <f>I10</f>
        <v>0</v>
      </c>
      <c r="J21" s="433">
        <f>SUM(E21:I21)</f>
        <v>1180.5119999999999</v>
      </c>
      <c r="K21" s="37"/>
      <c r="L21" s="324" t="s">
        <v>3043</v>
      </c>
      <c r="M21" s="1592"/>
      <c r="N21" s="1633"/>
      <c r="O21" s="1592"/>
      <c r="P21" s="1631"/>
      <c r="Q21" s="271">
        <f>IF( SUM( S21:W21 ) = 0, 0, $S$5 )</f>
        <v>0</v>
      </c>
      <c r="R21" s="1626"/>
      <c r="S21" s="270"/>
      <c r="T21" s="270"/>
      <c r="U21" s="270"/>
      <c r="V21" s="270"/>
      <c r="W21" s="270"/>
      <c r="X21" s="1626"/>
      <c r="Y21" s="1592"/>
      <c r="Z21" s="327" t="s">
        <v>3042</v>
      </c>
      <c r="AA21" s="330" t="s">
        <v>3044</v>
      </c>
      <c r="AB21" s="330" t="s">
        <v>3045</v>
      </c>
      <c r="AC21" s="330" t="s">
        <v>3046</v>
      </c>
      <c r="AD21" s="330" t="s">
        <v>3047</v>
      </c>
      <c r="AE21" s="330" t="s">
        <v>3048</v>
      </c>
      <c r="AF21" s="333" t="s">
        <v>3049</v>
      </c>
      <c r="AG21" s="37"/>
    </row>
    <row r="22" spans="2:33" ht="37.5" customHeight="1" thickBot="1">
      <c r="B22" s="1850" t="s">
        <v>3050</v>
      </c>
      <c r="C22" s="320" t="s">
        <v>813</v>
      </c>
      <c r="D22" s="320">
        <v>3</v>
      </c>
      <c r="E22" s="1706">
        <v>-0.17499999999999999</v>
      </c>
      <c r="F22" s="1706">
        <v>-10.055</v>
      </c>
      <c r="G22" s="1706">
        <v>7.3760000000000003</v>
      </c>
      <c r="H22" s="1706">
        <v>-2.907</v>
      </c>
      <c r="I22" s="1706">
        <v>0</v>
      </c>
      <c r="J22" s="329">
        <f>SUM(E22:I22)</f>
        <v>-5.7610000000000001</v>
      </c>
      <c r="K22" s="37"/>
      <c r="L22" s="325" t="s">
        <v>3051</v>
      </c>
      <c r="M22" s="1592"/>
      <c r="N22" s="1634"/>
      <c r="O22" s="1592"/>
      <c r="P22" s="1631"/>
      <c r="Q22" s="271">
        <f>IF( SUM( S22:W22 ) = 0, 0, $S$5 )</f>
        <v>0</v>
      </c>
      <c r="R22" s="1626"/>
      <c r="S22" s="273">
        <f t="shared" ref="S22:W22" si="1" xml:space="preserve"> IF( ISNUMBER(E22 ), 0, 1 )</f>
        <v>0</v>
      </c>
      <c r="T22" s="273">
        <f t="shared" si="1"/>
        <v>0</v>
      </c>
      <c r="U22" s="273">
        <f t="shared" si="1"/>
        <v>0</v>
      </c>
      <c r="V22" s="273">
        <f t="shared" si="1"/>
        <v>0</v>
      </c>
      <c r="W22" s="273">
        <f t="shared" si="1"/>
        <v>0</v>
      </c>
      <c r="X22" s="1626"/>
      <c r="Y22" s="1592"/>
      <c r="Z22" s="1850" t="s">
        <v>3050</v>
      </c>
      <c r="AA22" s="434" t="s">
        <v>3052</v>
      </c>
      <c r="AB22" s="434" t="s">
        <v>3053</v>
      </c>
      <c r="AC22" s="434" t="s">
        <v>3054</v>
      </c>
      <c r="AD22" s="434" t="s">
        <v>3055</v>
      </c>
      <c r="AE22" s="434" t="s">
        <v>3056</v>
      </c>
      <c r="AF22" s="435" t="s">
        <v>3057</v>
      </c>
      <c r="AG22" s="37"/>
    </row>
    <row r="23" spans="2:33" ht="12" customHeight="1">
      <c r="B23" s="35"/>
      <c r="C23" s="35"/>
      <c r="D23" s="35"/>
      <c r="E23" s="43"/>
      <c r="F23" s="43"/>
      <c r="G23" s="43"/>
      <c r="H23" s="43"/>
      <c r="I23" s="29"/>
      <c r="J23" s="43"/>
      <c r="K23" s="37"/>
      <c r="L23" s="40"/>
      <c r="M23" s="1592"/>
      <c r="N23" s="1592"/>
      <c r="O23" s="1592"/>
      <c r="P23" s="1592"/>
      <c r="Q23" s="1592"/>
      <c r="R23" s="294"/>
      <c r="S23" s="1629"/>
      <c r="T23" s="1629"/>
      <c r="U23" s="1629"/>
      <c r="V23" s="1629"/>
      <c r="W23" s="1630"/>
      <c r="X23" s="294"/>
      <c r="Y23" s="1592"/>
      <c r="Z23" s="35"/>
      <c r="AA23" s="43"/>
      <c r="AB23" s="43"/>
      <c r="AC23" s="43"/>
      <c r="AD23" s="43"/>
      <c r="AE23" s="29"/>
      <c r="AF23" s="43"/>
      <c r="AG23" s="37"/>
    </row>
    <row r="24" spans="2:33" ht="14.25" customHeight="1">
      <c r="B24" s="1592"/>
      <c r="C24" s="1592"/>
      <c r="D24" s="1592"/>
      <c r="E24" s="1592"/>
      <c r="F24" s="1592"/>
      <c r="G24" s="1592"/>
      <c r="H24" s="1592"/>
      <c r="I24" s="1592"/>
      <c r="J24" s="1592"/>
      <c r="K24" s="1592"/>
      <c r="M24" s="1592"/>
      <c r="N24" s="1592"/>
      <c r="O24" s="1592"/>
      <c r="P24" s="1592"/>
      <c r="Q24" s="1592"/>
      <c r="R24" s="294"/>
      <c r="S24" s="270"/>
      <c r="T24" s="270"/>
      <c r="U24" s="270"/>
      <c r="V24" s="270"/>
      <c r="W24" s="270"/>
      <c r="X24" s="294"/>
      <c r="Y24" s="1592"/>
      <c r="Z24" s="1592"/>
      <c r="AA24" s="1592"/>
      <c r="AB24" s="1592"/>
      <c r="AC24" s="1592"/>
      <c r="AD24" s="1592"/>
      <c r="AE24" s="1592"/>
      <c r="AF24" s="1592"/>
      <c r="AG24" s="1592"/>
    </row>
    <row r="25" spans="2:33">
      <c r="B25" s="1592"/>
      <c r="C25" s="1592"/>
      <c r="D25" s="1592"/>
      <c r="E25" s="1592"/>
      <c r="F25" s="1592"/>
      <c r="G25" s="1592"/>
      <c r="H25" s="1592"/>
      <c r="I25" s="1592"/>
      <c r="J25" s="1592"/>
      <c r="K25" s="1592"/>
      <c r="M25" s="1592"/>
      <c r="N25" s="1592"/>
      <c r="O25" s="1592"/>
      <c r="P25" s="1592"/>
      <c r="Q25" s="271"/>
      <c r="R25" s="294"/>
      <c r="S25" s="270"/>
      <c r="T25" s="270"/>
      <c r="U25" s="270"/>
      <c r="V25" s="270"/>
      <c r="W25" s="270"/>
      <c r="X25" s="294"/>
      <c r="Y25" s="1592"/>
      <c r="Z25" s="1592"/>
      <c r="AA25" s="1592"/>
      <c r="AB25" s="1592"/>
      <c r="AC25" s="1592"/>
      <c r="AD25" s="1592"/>
      <c r="AE25" s="1592"/>
      <c r="AF25" s="1592"/>
      <c r="AG25" s="1592"/>
    </row>
    <row r="26" spans="2:33">
      <c r="B26" s="1592"/>
      <c r="C26" s="1592"/>
      <c r="D26" s="1592"/>
      <c r="E26" s="1592"/>
      <c r="F26" s="1592"/>
      <c r="G26" s="1592"/>
      <c r="H26" s="1592"/>
      <c r="I26" s="1592"/>
      <c r="J26" s="1592"/>
      <c r="K26" s="1592"/>
      <c r="M26" s="1592"/>
      <c r="N26" s="1592"/>
      <c r="O26" s="1592"/>
      <c r="P26" s="1592"/>
      <c r="Q26" s="271"/>
      <c r="R26" s="1627"/>
      <c r="S26" s="270"/>
      <c r="T26" s="270"/>
      <c r="U26" s="270"/>
      <c r="V26" s="270"/>
      <c r="W26" s="270"/>
      <c r="X26" s="1627"/>
      <c r="Y26" s="1592"/>
      <c r="Z26" s="1592"/>
      <c r="AA26" s="1592"/>
      <c r="AB26" s="1592"/>
      <c r="AC26" s="1592"/>
      <c r="AD26" s="1592"/>
      <c r="AE26" s="1592"/>
      <c r="AF26" s="1592"/>
      <c r="AG26" s="1592"/>
    </row>
    <row r="27" spans="2:33">
      <c r="B27" s="1592"/>
      <c r="C27" s="1592"/>
      <c r="D27" s="1592"/>
      <c r="E27" s="1592"/>
      <c r="F27" s="1592"/>
      <c r="G27" s="1592"/>
      <c r="H27" s="1592"/>
      <c r="I27" s="1592"/>
      <c r="J27" s="1592"/>
      <c r="K27" s="1592"/>
      <c r="M27" s="1592"/>
      <c r="N27" s="1592"/>
      <c r="O27" s="1592"/>
      <c r="P27" s="1592"/>
      <c r="Q27" s="1592"/>
      <c r="R27" s="1627"/>
      <c r="S27" s="270"/>
      <c r="T27" s="270"/>
      <c r="U27" s="270"/>
      <c r="V27" s="270"/>
      <c r="W27" s="270"/>
      <c r="X27" s="1627"/>
      <c r="Y27" s="1592"/>
      <c r="Z27" s="1592"/>
      <c r="AA27" s="1592"/>
      <c r="AB27" s="1592"/>
      <c r="AC27" s="1592"/>
      <c r="AD27" s="1592"/>
      <c r="AE27" s="1592"/>
      <c r="AF27" s="1592"/>
      <c r="AG27" s="1592"/>
    </row>
    <row r="28" spans="2:33">
      <c r="B28" s="1592"/>
      <c r="C28" s="1592"/>
      <c r="D28" s="1592"/>
      <c r="E28" s="1592"/>
      <c r="F28" s="1592"/>
      <c r="G28" s="1592"/>
      <c r="H28" s="1592"/>
      <c r="I28" s="1592"/>
      <c r="J28" s="1592"/>
      <c r="K28" s="1592"/>
      <c r="M28" s="1592"/>
      <c r="N28" s="1592"/>
      <c r="O28" s="1592"/>
      <c r="P28" s="1592"/>
      <c r="Q28" s="1592"/>
      <c r="R28" s="1627"/>
      <c r="S28" s="270"/>
      <c r="T28" s="270"/>
      <c r="U28" s="270"/>
      <c r="V28" s="270"/>
      <c r="W28" s="270"/>
      <c r="X28" s="1627"/>
      <c r="Y28" s="1592"/>
      <c r="Z28" s="1592"/>
      <c r="AA28" s="1592"/>
      <c r="AB28" s="1592"/>
      <c r="AC28" s="1592"/>
      <c r="AD28" s="1592"/>
      <c r="AE28" s="1592"/>
      <c r="AF28" s="1592"/>
      <c r="AG28" s="1592"/>
    </row>
    <row r="30" spans="2:33">
      <c r="B30" s="1592"/>
      <c r="C30" s="1592"/>
      <c r="D30" s="1592"/>
      <c r="E30" s="1592"/>
      <c r="F30" s="1592"/>
      <c r="G30" s="1592"/>
      <c r="H30" s="1592"/>
      <c r="I30" s="1592"/>
      <c r="J30" s="1592"/>
      <c r="K30" s="1592"/>
      <c r="M30" s="1592"/>
      <c r="N30" s="1592"/>
      <c r="O30" s="1592"/>
      <c r="P30" s="1592"/>
      <c r="Q30" s="1592"/>
      <c r="R30" s="294"/>
      <c r="S30" s="1629"/>
      <c r="T30" s="1629"/>
      <c r="U30" s="1629"/>
      <c r="V30" s="1629"/>
      <c r="W30" s="1630"/>
      <c r="X30" s="294"/>
      <c r="Y30" s="1592"/>
      <c r="Z30" s="1592"/>
      <c r="AA30" s="1592"/>
      <c r="AB30" s="1592"/>
      <c r="AC30" s="1592"/>
      <c r="AD30" s="1592"/>
      <c r="AE30" s="1592"/>
      <c r="AF30" s="1592"/>
      <c r="AG30" s="1592"/>
    </row>
    <row r="31" spans="2:33">
      <c r="B31" s="1592"/>
      <c r="C31" s="1592"/>
      <c r="D31" s="1592"/>
      <c r="E31" s="1592"/>
      <c r="F31" s="1592"/>
      <c r="G31" s="1592"/>
      <c r="H31" s="1592"/>
      <c r="I31" s="1592"/>
      <c r="J31" s="1592"/>
      <c r="K31" s="1592"/>
      <c r="M31" s="1592"/>
      <c r="N31" s="1592"/>
      <c r="O31" s="1592"/>
      <c r="P31" s="1592"/>
      <c r="Q31" s="1592"/>
      <c r="R31" s="294"/>
      <c r="S31" s="1629"/>
      <c r="T31" s="1629"/>
      <c r="U31" s="1629"/>
      <c r="V31" s="1629"/>
      <c r="W31" s="1630"/>
      <c r="X31" s="294"/>
      <c r="Y31" s="1592"/>
      <c r="Z31" s="1592"/>
      <c r="AA31" s="1592"/>
      <c r="AB31" s="1592"/>
      <c r="AC31" s="1592"/>
      <c r="AD31" s="1592"/>
      <c r="AE31" s="1592"/>
      <c r="AF31" s="1592"/>
      <c r="AG31" s="1592"/>
    </row>
    <row r="32" spans="2:33">
      <c r="B32" s="1592"/>
      <c r="C32" s="1592"/>
      <c r="D32" s="1592"/>
      <c r="E32" s="1592"/>
      <c r="F32" s="1592"/>
      <c r="G32" s="1592"/>
      <c r="H32" s="1592"/>
      <c r="I32" s="1592"/>
      <c r="J32" s="1592"/>
      <c r="K32" s="1592"/>
      <c r="M32" s="1592"/>
      <c r="N32" s="1592"/>
      <c r="O32" s="1592"/>
      <c r="P32" s="1592"/>
      <c r="Q32" s="271">
        <f xml:space="preserve"> IF( S32 = 0, 0,#REF! )</f>
        <v>0</v>
      </c>
      <c r="R32" s="1627"/>
      <c r="S32" s="270"/>
      <c r="T32" s="270"/>
      <c r="U32" s="270"/>
      <c r="V32" s="270"/>
      <c r="W32" s="1627"/>
      <c r="X32" s="1627"/>
      <c r="Y32" s="1592"/>
      <c r="Z32" s="1592"/>
      <c r="AA32" s="1592"/>
      <c r="AB32" s="1592"/>
      <c r="AC32" s="1592"/>
      <c r="AD32" s="1592"/>
      <c r="AE32" s="1592"/>
      <c r="AF32" s="1592"/>
      <c r="AG32" s="1592"/>
    </row>
    <row r="33" spans="17:17">
      <c r="Q33" s="271">
        <f xml:space="preserve"> IF( S33 = 0, 0,#REF! )</f>
        <v>0</v>
      </c>
    </row>
    <row r="34" spans="17:17">
      <c r="Q34" s="271">
        <f xml:space="preserve"> IF( S34 = 0, 0,#REF! )</f>
        <v>0</v>
      </c>
    </row>
  </sheetData>
  <mergeCells count="8">
    <mergeCell ref="S4:W4"/>
    <mergeCell ref="B1:F1"/>
    <mergeCell ref="Z1:AB1"/>
    <mergeCell ref="AM1:AP1"/>
    <mergeCell ref="B3:N3"/>
    <mergeCell ref="Z3:AF3"/>
    <mergeCell ref="B2:F2"/>
    <mergeCell ref="Z2:AB2"/>
  </mergeCells>
  <conditionalFormatting sqref="Q4:Q22">
    <cfRule type="cellIs" dxfId="66" priority="1" operator="equal">
      <formula>0</formula>
    </cfRule>
  </conditionalFormatting>
  <conditionalFormatting sqref="Q25:Q26">
    <cfRule type="cellIs" dxfId="65" priority="7" operator="equal">
      <formula>0</formula>
    </cfRule>
  </conditionalFormatting>
  <conditionalFormatting sqref="Q32:Q34">
    <cfRule type="cellIs" dxfId="64" priority="4" operator="equal">
      <formula>0</formula>
    </cfRule>
  </conditionalFormatting>
  <pageMargins left="0.7" right="0.7" top="0.75" bottom="0.75" header="0.3" footer="0.3"/>
  <pageSetup paperSize="8" scale="94" fitToHeight="0" orientation="portrait" r:id="rId1"/>
  <headerFooter>
    <oddHeader>&amp;L&amp;F&amp;CSheet: &amp;A&amp;ROFFICIAL</oddHeader>
    <oddFooter>&amp;LPrinted on: &amp;D at &amp;T&amp;CPage &amp;P of &amp;N&amp;ROfwat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B1:AC77"/>
  <sheetViews>
    <sheetView showFormulas="1" showGridLines="0" topLeftCell="A25" zoomScale="80" zoomScaleNormal="80" zoomScaleSheetLayoutView="100" workbookViewId="0">
      <selection activeCell="F22" sqref="F22"/>
    </sheetView>
  </sheetViews>
  <sheetFormatPr defaultColWidth="9" defaultRowHeight="15"/>
  <cols>
    <col min="1" max="1" width="1.625" style="261" customWidth="1"/>
    <col min="2" max="2" width="15" style="261" customWidth="1"/>
    <col min="3" max="3" width="25" style="261" customWidth="1"/>
    <col min="4" max="6" width="12.5" style="261" customWidth="1"/>
    <col min="7" max="7" width="1.625" style="261" customWidth="1"/>
    <col min="8" max="8" width="12.5" style="261" customWidth="1"/>
    <col min="9" max="9" width="1.625" style="261" customWidth="1"/>
    <col min="10" max="10" width="33.5" style="261" customWidth="1"/>
    <col min="11" max="11" width="1.625" style="261" customWidth="1"/>
    <col min="12" max="12" width="1.625" style="264" customWidth="1"/>
    <col min="13" max="13" width="20.375" style="264" customWidth="1"/>
    <col min="14" max="14" width="1.625" style="268" customWidth="1"/>
    <col min="15" max="17" width="11.625" style="268" hidden="1" customWidth="1"/>
    <col min="18" max="18" width="1.625" style="268" hidden="1" customWidth="1"/>
    <col min="19" max="19" width="1.625" style="261" customWidth="1"/>
    <col min="20" max="20" width="24" style="261" customWidth="1"/>
    <col min="21" max="21" width="17.5" style="261" customWidth="1"/>
    <col min="22" max="24" width="12.375" style="261" customWidth="1"/>
    <col min="25" max="25" width="1.625" style="261" customWidth="1"/>
    <col min="26" max="26" width="9" style="261"/>
    <col min="27" max="27" width="8.875" style="261" bestFit="1" customWidth="1"/>
    <col min="28" max="16384" width="9" style="261"/>
  </cols>
  <sheetData>
    <row r="1" spans="2:29" ht="30" customHeight="1">
      <c r="B1" s="1958" t="s">
        <v>691</v>
      </c>
      <c r="C1" s="1958"/>
      <c r="D1" s="1958"/>
      <c r="E1" s="1958"/>
      <c r="F1" s="1958"/>
      <c r="G1" s="1958"/>
      <c r="H1" s="1958"/>
      <c r="I1" s="1958"/>
      <c r="J1" s="1591"/>
      <c r="K1" s="1591"/>
      <c r="L1" s="299"/>
      <c r="M1" s="271"/>
      <c r="N1" s="1626"/>
      <c r="O1" s="1627"/>
      <c r="P1" s="1627"/>
      <c r="Q1" s="1627"/>
      <c r="R1" s="1626"/>
      <c r="S1" s="1591"/>
      <c r="T1" s="1958" t="s">
        <v>691</v>
      </c>
      <c r="U1" s="1958"/>
      <c r="V1" s="1958"/>
      <c r="W1" s="1958"/>
      <c r="X1" s="1836"/>
      <c r="Y1" s="1836"/>
      <c r="Z1" s="2056"/>
      <c r="AA1" s="2056"/>
      <c r="AB1" s="2056"/>
      <c r="AC1" s="2056"/>
    </row>
    <row r="2" spans="2:29" ht="30" customHeight="1">
      <c r="B2" s="1958" t="str">
        <f>Validation!B4</f>
        <v>Anglian Water</v>
      </c>
      <c r="C2" s="1958"/>
      <c r="D2" s="14"/>
      <c r="E2" s="14"/>
      <c r="F2" s="14"/>
      <c r="G2" s="14"/>
      <c r="H2" s="14"/>
      <c r="I2" s="14"/>
      <c r="J2" s="1591"/>
      <c r="K2" s="1591"/>
      <c r="L2" s="299"/>
      <c r="M2" s="271"/>
      <c r="N2" s="1626"/>
      <c r="O2" s="1627"/>
      <c r="P2" s="1627"/>
      <c r="Q2" s="1627"/>
      <c r="R2" s="1626"/>
      <c r="S2" s="1591"/>
      <c r="T2" s="1958" t="str">
        <f>Validation!B4</f>
        <v>Anglian Water</v>
      </c>
      <c r="U2" s="1958"/>
      <c r="V2" s="14"/>
      <c r="W2" s="14"/>
      <c r="X2" s="14"/>
      <c r="Y2" s="14"/>
      <c r="Z2" s="1868"/>
      <c r="AA2" s="1868"/>
      <c r="AB2" s="1868"/>
      <c r="AC2" s="1868"/>
    </row>
    <row r="3" spans="2:29" ht="45" customHeight="1">
      <c r="B3" s="1989" t="s">
        <v>692</v>
      </c>
      <c r="C3" s="1990"/>
      <c r="D3" s="1990"/>
      <c r="E3" s="1990"/>
      <c r="F3" s="1990"/>
      <c r="G3" s="1990"/>
      <c r="H3" s="1990"/>
      <c r="I3" s="1990"/>
      <c r="J3" s="1990"/>
      <c r="K3" s="1591"/>
      <c r="L3" s="235"/>
      <c r="M3" s="362" t="s">
        <v>798</v>
      </c>
      <c r="N3" s="1626"/>
      <c r="O3" s="1627"/>
      <c r="P3" s="1627"/>
      <c r="Q3" s="1627"/>
      <c r="R3" s="1626"/>
      <c r="S3" s="1591"/>
      <c r="T3" s="2065" t="s">
        <v>692</v>
      </c>
      <c r="U3" s="2066"/>
      <c r="V3" s="2066"/>
      <c r="W3" s="2066"/>
      <c r="X3" s="2066"/>
      <c r="Y3" s="1591"/>
      <c r="Z3" s="1591"/>
      <c r="AA3" s="1591"/>
      <c r="AB3" s="1591"/>
      <c r="AC3" s="1591"/>
    </row>
    <row r="4" spans="2:29" ht="15" customHeight="1" thickBot="1">
      <c r="B4" s="149"/>
      <c r="C4" s="149"/>
      <c r="D4" s="149"/>
      <c r="E4" s="149"/>
      <c r="F4" s="149"/>
      <c r="G4" s="149"/>
      <c r="H4" s="149"/>
      <c r="I4" s="149"/>
      <c r="J4" s="1591"/>
      <c r="K4" s="1591"/>
      <c r="L4" s="1631"/>
      <c r="M4" s="271"/>
      <c r="N4" s="1626"/>
      <c r="O4" s="1835" t="s">
        <v>799</v>
      </c>
      <c r="P4" s="1835"/>
      <c r="Q4" s="1835"/>
      <c r="R4" s="1626"/>
      <c r="S4" s="1591"/>
      <c r="T4" s="149"/>
      <c r="U4" s="149"/>
      <c r="V4" s="149"/>
      <c r="W4" s="149"/>
      <c r="X4" s="149"/>
      <c r="Y4" s="149"/>
      <c r="Z4" s="1591"/>
      <c r="AA4" s="1591"/>
      <c r="AB4" s="1591"/>
      <c r="AC4" s="1591"/>
    </row>
    <row r="5" spans="2:29" ht="57" customHeight="1">
      <c r="B5" s="1973" t="s">
        <v>800</v>
      </c>
      <c r="C5" s="1974"/>
      <c r="D5" s="1843" t="s">
        <v>812</v>
      </c>
      <c r="E5" s="1843" t="s">
        <v>2542</v>
      </c>
      <c r="F5" s="1837" t="s">
        <v>3058</v>
      </c>
      <c r="G5" s="11"/>
      <c r="H5" s="2045" t="s">
        <v>806</v>
      </c>
      <c r="I5" s="1591"/>
      <c r="J5" s="2045" t="s">
        <v>807</v>
      </c>
      <c r="K5" s="1591"/>
      <c r="L5" s="1631"/>
      <c r="M5" s="271"/>
      <c r="N5" s="1626"/>
      <c r="O5" s="267" t="s">
        <v>808</v>
      </c>
      <c r="P5" s="267"/>
      <c r="Q5" s="267"/>
      <c r="R5" s="1626"/>
      <c r="S5" s="1591"/>
      <c r="T5" s="1973" t="s">
        <v>800</v>
      </c>
      <c r="U5" s="1974"/>
      <c r="V5" s="1843" t="s">
        <v>812</v>
      </c>
      <c r="W5" s="1843" t="s">
        <v>2542</v>
      </c>
      <c r="X5" s="1837" t="s">
        <v>3058</v>
      </c>
      <c r="Y5" s="1591"/>
      <c r="Z5" s="1591"/>
      <c r="AA5" s="1591"/>
      <c r="AB5" s="1591"/>
      <c r="AC5" s="1591"/>
    </row>
    <row r="6" spans="2:29" ht="15" customHeight="1">
      <c r="B6" s="2038" t="s">
        <v>801</v>
      </c>
      <c r="C6" s="2036"/>
      <c r="D6" s="1857" t="s">
        <v>813</v>
      </c>
      <c r="E6" s="1857" t="s">
        <v>2544</v>
      </c>
      <c r="F6" s="1858" t="s">
        <v>2545</v>
      </c>
      <c r="G6" s="11"/>
      <c r="H6" s="2048"/>
      <c r="I6" s="1591"/>
      <c r="J6" s="2048"/>
      <c r="K6" s="1591"/>
      <c r="L6" s="1631"/>
      <c r="M6" s="271"/>
      <c r="N6" s="1626"/>
      <c r="O6" s="267"/>
      <c r="P6" s="267"/>
      <c r="Q6" s="267"/>
      <c r="R6" s="1626"/>
      <c r="S6" s="1591"/>
      <c r="T6" s="2038" t="s">
        <v>801</v>
      </c>
      <c r="U6" s="2036"/>
      <c r="V6" s="1857" t="s">
        <v>813</v>
      </c>
      <c r="W6" s="1857" t="s">
        <v>2544</v>
      </c>
      <c r="X6" s="1858" t="s">
        <v>2545</v>
      </c>
      <c r="Y6" s="1591"/>
      <c r="Z6" s="1591"/>
      <c r="AA6" s="1591"/>
      <c r="AB6" s="1591"/>
      <c r="AC6" s="1591"/>
    </row>
    <row r="7" spans="2:29" ht="15" customHeight="1" thickBot="1">
      <c r="B7" s="1975" t="s">
        <v>802</v>
      </c>
      <c r="C7" s="1976"/>
      <c r="D7" s="1845">
        <v>3</v>
      </c>
      <c r="E7" s="1845">
        <v>3</v>
      </c>
      <c r="F7" s="1838">
        <v>3</v>
      </c>
      <c r="G7" s="11"/>
      <c r="H7" s="2047"/>
      <c r="I7" s="1591"/>
      <c r="J7" s="2047"/>
      <c r="K7" s="1591"/>
      <c r="L7" s="1631"/>
      <c r="M7" s="271"/>
      <c r="N7" s="1626"/>
      <c r="O7" s="1592"/>
      <c r="P7" s="1592"/>
      <c r="Q7" s="1592"/>
      <c r="R7" s="1626"/>
      <c r="S7" s="1591"/>
      <c r="T7" s="1975" t="s">
        <v>802</v>
      </c>
      <c r="U7" s="1976"/>
      <c r="V7" s="1845">
        <v>3</v>
      </c>
      <c r="W7" s="1845">
        <v>3</v>
      </c>
      <c r="X7" s="1838">
        <v>3</v>
      </c>
      <c r="Y7" s="1591"/>
      <c r="Z7" s="1591"/>
      <c r="AA7" s="1591"/>
      <c r="AB7" s="1591"/>
      <c r="AC7" s="1591"/>
    </row>
    <row r="8" spans="2:29" ht="15" customHeight="1" thickBot="1">
      <c r="B8" s="1591"/>
      <c r="C8" s="1591"/>
      <c r="D8" s="1591"/>
      <c r="E8" s="1591"/>
      <c r="F8" s="1591"/>
      <c r="G8" s="1591"/>
      <c r="H8" s="1591"/>
      <c r="I8" s="1591"/>
      <c r="J8" s="1591"/>
      <c r="K8" s="1591"/>
      <c r="L8" s="1631"/>
      <c r="M8" s="271"/>
      <c r="N8" s="1626"/>
      <c r="O8" s="1592"/>
      <c r="P8" s="1628"/>
      <c r="Q8" s="1592"/>
      <c r="R8" s="1626"/>
      <c r="S8" s="1591"/>
      <c r="T8" s="1591"/>
      <c r="U8" s="1591"/>
      <c r="V8" s="1591"/>
      <c r="W8" s="1591"/>
      <c r="X8" s="1591"/>
      <c r="Y8" s="1591"/>
      <c r="Z8" s="1591"/>
      <c r="AA8" s="1591"/>
      <c r="AB8" s="1591"/>
      <c r="AC8" s="1591"/>
    </row>
    <row r="9" spans="2:29" ht="20.25" customHeight="1" thickBot="1">
      <c r="B9" s="2063" t="s">
        <v>3059</v>
      </c>
      <c r="C9" s="2064"/>
      <c r="D9" s="55"/>
      <c r="E9" s="55"/>
      <c r="F9" s="55"/>
      <c r="G9" s="55"/>
      <c r="H9" s="11"/>
      <c r="I9" s="1592"/>
      <c r="J9" s="1591"/>
      <c r="K9" s="1591"/>
      <c r="L9" s="1631"/>
      <c r="M9" s="271"/>
      <c r="N9" s="1626"/>
      <c r="O9" s="270"/>
      <c r="P9" s="270"/>
      <c r="Q9" s="270"/>
      <c r="R9" s="1626"/>
      <c r="S9" s="1591"/>
      <c r="T9" s="2063" t="s">
        <v>3059</v>
      </c>
      <c r="U9" s="2064"/>
      <c r="V9" s="55"/>
      <c r="W9" s="55"/>
      <c r="X9" s="55"/>
      <c r="Y9" s="1592"/>
      <c r="Z9" s="1591"/>
      <c r="AA9" s="1591"/>
      <c r="AB9" s="1591"/>
      <c r="AC9" s="1591"/>
    </row>
    <row r="10" spans="2:29" ht="32.25" customHeight="1">
      <c r="B10" s="2059" t="s">
        <v>3060</v>
      </c>
      <c r="C10" s="2060"/>
      <c r="D10" s="1023"/>
      <c r="E10" s="802">
        <v>0.84299999999999997</v>
      </c>
      <c r="F10" s="55"/>
      <c r="G10" s="8"/>
      <c r="H10" s="1174" t="s">
        <v>3061</v>
      </c>
      <c r="I10" s="1591"/>
      <c r="J10" s="1640"/>
      <c r="K10" s="1591"/>
      <c r="L10" s="1631"/>
      <c r="M10" s="271">
        <f>IF( SUM( O10:Q10 ) = 0, 0, $O$5 )</f>
        <v>0</v>
      </c>
      <c r="N10" s="1626"/>
      <c r="O10" s="270"/>
      <c r="P10" s="273">
        <f xml:space="preserve"> IF( ISNUMBER(E10 ), 0, 1 )</f>
        <v>0</v>
      </c>
      <c r="Q10" s="270"/>
      <c r="R10" s="1626"/>
      <c r="S10" s="1591"/>
      <c r="T10" s="2059" t="s">
        <v>3060</v>
      </c>
      <c r="U10" s="2060"/>
      <c r="V10" s="1023"/>
      <c r="W10" s="332" t="s">
        <v>3062</v>
      </c>
      <c r="X10" s="55"/>
      <c r="Y10" s="1591"/>
      <c r="Z10" s="1591"/>
      <c r="AA10" s="1591"/>
      <c r="AB10" s="1591"/>
      <c r="AC10" s="1591"/>
    </row>
    <row r="11" spans="2:29" ht="32.25" customHeight="1">
      <c r="B11" s="2057" t="s">
        <v>3063</v>
      </c>
      <c r="C11" s="2058"/>
      <c r="D11" s="1025"/>
      <c r="E11" s="804">
        <v>3.68</v>
      </c>
      <c r="F11" s="55"/>
      <c r="G11" s="8"/>
      <c r="H11" s="1175" t="s">
        <v>3064</v>
      </c>
      <c r="I11" s="1591"/>
      <c r="J11" s="1641"/>
      <c r="K11" s="1591"/>
      <c r="L11" s="1631"/>
      <c r="M11" s="271">
        <f>IF( SUM( O11:Q11 ) = 0, 0, $O$5 )</f>
        <v>0</v>
      </c>
      <c r="N11" s="1626"/>
      <c r="O11" s="270"/>
      <c r="P11" s="273">
        <f xml:space="preserve"> IF( ISNUMBER(E11 ), 0, 1 )</f>
        <v>0</v>
      </c>
      <c r="Q11" s="270"/>
      <c r="R11" s="1626"/>
      <c r="S11" s="1591"/>
      <c r="T11" s="2057" t="s">
        <v>3063</v>
      </c>
      <c r="U11" s="2058"/>
      <c r="V11" s="1025"/>
      <c r="W11" s="333" t="s">
        <v>3065</v>
      </c>
      <c r="X11" s="55"/>
      <c r="Y11" s="1591"/>
      <c r="Z11" s="1591"/>
      <c r="AA11" s="1591"/>
      <c r="AB11" s="1591"/>
      <c r="AC11" s="1591"/>
    </row>
    <row r="12" spans="2:29" ht="32.25" customHeight="1" thickBot="1">
      <c r="B12" s="2061" t="s">
        <v>3066</v>
      </c>
      <c r="C12" s="2062"/>
      <c r="D12" s="1144"/>
      <c r="E12" s="985">
        <v>22.518999999999998</v>
      </c>
      <c r="F12" s="55"/>
      <c r="G12" s="8"/>
      <c r="H12" s="1176" t="s">
        <v>3067</v>
      </c>
      <c r="I12" s="1591"/>
      <c r="J12" s="1642"/>
      <c r="K12" s="1591"/>
      <c r="L12" s="1631"/>
      <c r="M12" s="271">
        <f>IF( SUM( O12:Q12 ) = 0, 0, $O$5 )</f>
        <v>0</v>
      </c>
      <c r="N12" s="1626"/>
      <c r="O12" s="270"/>
      <c r="P12" s="273">
        <f xml:space="preserve"> IF( ISNUMBER(E12 ), 0, 1 )</f>
        <v>0</v>
      </c>
      <c r="Q12" s="270"/>
      <c r="R12" s="1626"/>
      <c r="S12" s="1591"/>
      <c r="T12" s="2061" t="s">
        <v>3066</v>
      </c>
      <c r="U12" s="2062"/>
      <c r="V12" s="1144"/>
      <c r="W12" s="435" t="s">
        <v>3068</v>
      </c>
      <c r="X12" s="55"/>
      <c r="Y12" s="1591"/>
      <c r="Z12" s="1591"/>
      <c r="AA12" s="1591"/>
      <c r="AB12" s="1591"/>
      <c r="AC12" s="1591"/>
    </row>
    <row r="13" spans="2:29" ht="15" customHeight="1" thickBot="1">
      <c r="B13" s="1008"/>
      <c r="C13" s="1008"/>
      <c r="D13" s="8"/>
      <c r="E13" s="8"/>
      <c r="F13" s="8"/>
      <c r="G13" s="8"/>
      <c r="H13" s="210"/>
      <c r="I13" s="1591"/>
      <c r="J13" s="1591"/>
      <c r="K13" s="1591"/>
      <c r="L13" s="1631"/>
      <c r="M13" s="271"/>
      <c r="N13" s="1626"/>
      <c r="O13" s="270"/>
      <c r="P13" s="270"/>
      <c r="Q13" s="270"/>
      <c r="R13" s="1626"/>
      <c r="S13" s="1591"/>
      <c r="T13" s="1008"/>
      <c r="U13" s="1008"/>
      <c r="V13" s="8"/>
      <c r="W13" s="8"/>
      <c r="X13" s="8"/>
      <c r="Y13" s="1591"/>
      <c r="Z13" s="1591"/>
      <c r="AA13" s="1591"/>
      <c r="AB13" s="1591"/>
      <c r="AC13" s="1591"/>
    </row>
    <row r="14" spans="2:29" ht="20.25" customHeight="1" thickBot="1">
      <c r="B14" s="2063" t="s">
        <v>3069</v>
      </c>
      <c r="C14" s="2064"/>
      <c r="D14" s="55"/>
      <c r="E14" s="55"/>
      <c r="F14" s="55"/>
      <c r="G14" s="55"/>
      <c r="H14" s="11"/>
      <c r="I14" s="1592"/>
      <c r="J14" s="1591"/>
      <c r="K14" s="1591"/>
      <c r="L14" s="1631"/>
      <c r="M14" s="271"/>
      <c r="N14" s="1626"/>
      <c r="O14" s="270"/>
      <c r="P14" s="270"/>
      <c r="Q14" s="270"/>
      <c r="R14" s="1626"/>
      <c r="S14" s="1591"/>
      <c r="T14" s="2063" t="s">
        <v>3069</v>
      </c>
      <c r="U14" s="2064"/>
      <c r="V14" s="55"/>
      <c r="W14" s="55"/>
      <c r="X14" s="55"/>
      <c r="Y14" s="1592"/>
      <c r="Z14" s="1591"/>
      <c r="AA14" s="1591"/>
      <c r="AB14" s="1591"/>
      <c r="AC14" s="1591"/>
    </row>
    <row r="15" spans="2:29" ht="32.25" customHeight="1">
      <c r="B15" s="2059" t="s">
        <v>3070</v>
      </c>
      <c r="C15" s="2060"/>
      <c r="D15" s="1023"/>
      <c r="E15" s="802">
        <v>238.13900000000001</v>
      </c>
      <c r="F15" s="55"/>
      <c r="G15" s="8"/>
      <c r="H15" s="1174" t="s">
        <v>3071</v>
      </c>
      <c r="I15" s="1591"/>
      <c r="J15" s="1640"/>
      <c r="K15" s="1591"/>
      <c r="L15" s="1631"/>
      <c r="M15" s="271">
        <f>IF( SUM( O15:Q15 ) = 0, 0, $O$5 )</f>
        <v>0</v>
      </c>
      <c r="N15" s="1626"/>
      <c r="O15" s="270"/>
      <c r="P15" s="273">
        <f xml:space="preserve"> IF( ISNUMBER(E15 ), 0, 1 )</f>
        <v>0</v>
      </c>
      <c r="Q15" s="270"/>
      <c r="R15" s="1626"/>
      <c r="S15" s="1591"/>
      <c r="T15" s="2059" t="s">
        <v>3070</v>
      </c>
      <c r="U15" s="2060"/>
      <c r="V15" s="1023"/>
      <c r="W15" s="332" t="s">
        <v>3072</v>
      </c>
      <c r="X15" s="55"/>
      <c r="Y15" s="1591"/>
      <c r="Z15" s="1591"/>
      <c r="AA15" s="1591"/>
      <c r="AB15" s="1591"/>
      <c r="AC15" s="1591"/>
    </row>
    <row r="16" spans="2:29" ht="32.25" customHeight="1">
      <c r="B16" s="2057" t="s">
        <v>3073</v>
      </c>
      <c r="C16" s="2058"/>
      <c r="D16" s="1025"/>
      <c r="E16" s="804">
        <v>835.94899999999996</v>
      </c>
      <c r="F16" s="55"/>
      <c r="G16" s="8"/>
      <c r="H16" s="1175" t="s">
        <v>3074</v>
      </c>
      <c r="I16" s="1591"/>
      <c r="J16" s="1641"/>
      <c r="K16" s="1591"/>
      <c r="L16" s="1631"/>
      <c r="M16" s="271">
        <f>IF( SUM( O16:Q16 ) = 0, 0, $O$5 )</f>
        <v>0</v>
      </c>
      <c r="N16" s="1626"/>
      <c r="O16" s="270"/>
      <c r="P16" s="273">
        <f xml:space="preserve"> IF( ISNUMBER(E16 ), 0, 1 )</f>
        <v>0</v>
      </c>
      <c r="Q16" s="270"/>
      <c r="R16" s="1626"/>
      <c r="S16" s="1591"/>
      <c r="T16" s="2057" t="s">
        <v>3073</v>
      </c>
      <c r="U16" s="2058"/>
      <c r="V16" s="1025"/>
      <c r="W16" s="333" t="s">
        <v>3075</v>
      </c>
      <c r="X16" s="55"/>
      <c r="Y16" s="1591"/>
      <c r="Z16" s="1591"/>
      <c r="AA16" s="1591"/>
      <c r="AB16" s="1591"/>
      <c r="AC16" s="1591"/>
    </row>
    <row r="17" spans="2:24" ht="32.25" customHeight="1" thickBot="1">
      <c r="B17" s="2061" t="s">
        <v>3076</v>
      </c>
      <c r="C17" s="2062"/>
      <c r="D17" s="1144"/>
      <c r="E17" s="985">
        <v>1784.5239999999999</v>
      </c>
      <c r="F17" s="55"/>
      <c r="G17" s="8"/>
      <c r="H17" s="1176" t="s">
        <v>3077</v>
      </c>
      <c r="I17" s="1591"/>
      <c r="J17" s="1642"/>
      <c r="K17" s="1591"/>
      <c r="L17" s="1631"/>
      <c r="M17" s="271">
        <f>IF( SUM( O17:Q17 ) = 0, 0, $O$5 )</f>
        <v>0</v>
      </c>
      <c r="N17" s="1626"/>
      <c r="O17" s="270"/>
      <c r="P17" s="273">
        <f xml:space="preserve"> IF( ISNUMBER(E17 ), 0, 1 )</f>
        <v>0</v>
      </c>
      <c r="Q17" s="270"/>
      <c r="R17" s="1626"/>
      <c r="S17" s="1591"/>
      <c r="T17" s="2061" t="s">
        <v>3076</v>
      </c>
      <c r="U17" s="2062"/>
      <c r="V17" s="1144"/>
      <c r="W17" s="435" t="s">
        <v>3078</v>
      </c>
      <c r="X17" s="55"/>
    </row>
    <row r="18" spans="2:24" ht="15" customHeight="1" thickBot="1">
      <c r="B18" s="55"/>
      <c r="C18" s="55"/>
      <c r="D18" s="55"/>
      <c r="E18" s="55"/>
      <c r="F18" s="55"/>
      <c r="G18" s="55"/>
      <c r="H18" s="55"/>
      <c r="I18" s="1591"/>
      <c r="J18" s="1591"/>
      <c r="K18" s="1591"/>
      <c r="L18" s="1631"/>
      <c r="M18" s="271"/>
      <c r="N18" s="1626"/>
      <c r="O18" s="270"/>
      <c r="P18" s="270"/>
      <c r="Q18" s="270"/>
      <c r="R18" s="1626"/>
      <c r="S18" s="1591"/>
      <c r="T18" s="55"/>
      <c r="U18" s="55"/>
      <c r="V18" s="55"/>
      <c r="W18" s="55"/>
      <c r="X18" s="55"/>
    </row>
    <row r="19" spans="2:24" ht="20.25" customHeight="1" thickBot="1">
      <c r="B19" s="1920" t="s">
        <v>3079</v>
      </c>
      <c r="C19" s="1921"/>
      <c r="D19" s="55"/>
      <c r="E19" s="55"/>
      <c r="F19" s="55"/>
      <c r="G19" s="55"/>
      <c r="H19" s="11"/>
      <c r="I19" s="1592"/>
      <c r="J19" s="1591"/>
      <c r="K19" s="1591"/>
      <c r="L19" s="1631"/>
      <c r="M19" s="271"/>
      <c r="N19" s="1626"/>
      <c r="O19" s="270"/>
      <c r="P19" s="270"/>
      <c r="Q19" s="270"/>
      <c r="R19" s="1626"/>
      <c r="S19" s="1591"/>
      <c r="T19" s="2063" t="s">
        <v>3079</v>
      </c>
      <c r="U19" s="2064"/>
      <c r="V19" s="55"/>
      <c r="W19" s="55"/>
      <c r="X19" s="55"/>
    </row>
    <row r="20" spans="2:24" ht="32.25" customHeight="1">
      <c r="B20" s="2059" t="s">
        <v>3080</v>
      </c>
      <c r="C20" s="2060"/>
      <c r="D20" s="1023"/>
      <c r="E20" s="1023"/>
      <c r="F20" s="432">
        <f>IF(E10=0,0,(D25+D33)/(E10/1000))</f>
        <v>130.48635824436536</v>
      </c>
      <c r="G20" s="8"/>
      <c r="H20" s="1174" t="s">
        <v>3081</v>
      </c>
      <c r="I20" s="1591"/>
      <c r="J20" s="1640"/>
      <c r="K20" s="1591"/>
      <c r="L20" s="1631"/>
      <c r="M20" s="271"/>
      <c r="N20" s="1626"/>
      <c r="O20" s="270"/>
      <c r="P20" s="270"/>
      <c r="Q20" s="270"/>
      <c r="R20" s="1626"/>
      <c r="S20" s="1591"/>
      <c r="T20" s="2059" t="s">
        <v>3080</v>
      </c>
      <c r="U20" s="2060"/>
      <c r="V20" s="1023"/>
      <c r="W20" s="1023"/>
      <c r="X20" s="332" t="s">
        <v>3082</v>
      </c>
    </row>
    <row r="21" spans="2:24" ht="32.25" customHeight="1">
      <c r="B21" s="2057" t="s">
        <v>3083</v>
      </c>
      <c r="C21" s="2058"/>
      <c r="D21" s="1025"/>
      <c r="E21" s="1025"/>
      <c r="F21" s="433">
        <f>IF(E11=0,0,(D26+D34)/(E11/1000))</f>
        <v>158.42391304347825</v>
      </c>
      <c r="G21" s="8"/>
      <c r="H21" s="1175" t="s">
        <v>3084</v>
      </c>
      <c r="I21" s="1591"/>
      <c r="J21" s="1641"/>
      <c r="K21" s="1591"/>
      <c r="L21" s="1631"/>
      <c r="M21" s="271"/>
      <c r="N21" s="1626"/>
      <c r="O21" s="270"/>
      <c r="P21" s="270"/>
      <c r="Q21" s="270"/>
      <c r="R21" s="1626"/>
      <c r="S21" s="1591"/>
      <c r="T21" s="2057" t="s">
        <v>3083</v>
      </c>
      <c r="U21" s="2058"/>
      <c r="V21" s="1025"/>
      <c r="W21" s="1025"/>
      <c r="X21" s="333" t="s">
        <v>3085</v>
      </c>
    </row>
    <row r="22" spans="2:24" ht="32.25" customHeight="1" thickBot="1">
      <c r="B22" s="2061" t="s">
        <v>3086</v>
      </c>
      <c r="C22" s="2062"/>
      <c r="D22" s="1144"/>
      <c r="E22" s="1144"/>
      <c r="F22" s="329">
        <f>IF(E12=0,0,(D27+D35)/(E12/1000))</f>
        <v>291.22074692481908</v>
      </c>
      <c r="G22" s="8"/>
      <c r="H22" s="1176" t="s">
        <v>3087</v>
      </c>
      <c r="I22" s="1591"/>
      <c r="J22" s="1642"/>
      <c r="K22" s="1591"/>
      <c r="L22" s="1631"/>
      <c r="M22" s="271"/>
      <c r="N22" s="1626"/>
      <c r="O22" s="270"/>
      <c r="P22" s="270"/>
      <c r="Q22" s="270"/>
      <c r="R22" s="1626"/>
      <c r="S22" s="1591"/>
      <c r="T22" s="2061" t="s">
        <v>3086</v>
      </c>
      <c r="U22" s="2062"/>
      <c r="V22" s="1144"/>
      <c r="W22" s="1144"/>
      <c r="X22" s="435" t="s">
        <v>3088</v>
      </c>
    </row>
    <row r="23" spans="2:24" ht="15" customHeight="1" thickBot="1">
      <c r="B23" s="55"/>
      <c r="C23" s="55"/>
      <c r="D23" s="55"/>
      <c r="E23" s="55"/>
      <c r="F23" s="55"/>
      <c r="G23" s="55"/>
      <c r="H23" s="55"/>
      <c r="I23" s="1591"/>
      <c r="J23" s="1591"/>
      <c r="K23" s="1591"/>
      <c r="L23" s="1631"/>
      <c r="M23" s="271"/>
      <c r="N23" s="1626"/>
      <c r="O23" s="270"/>
      <c r="P23" s="270"/>
      <c r="Q23" s="270"/>
      <c r="R23" s="1626"/>
      <c r="S23" s="1591"/>
      <c r="T23" s="55"/>
      <c r="U23" s="55"/>
      <c r="V23" s="55"/>
      <c r="W23" s="55"/>
      <c r="X23" s="55"/>
    </row>
    <row r="24" spans="2:24" ht="20.25" customHeight="1" thickBot="1">
      <c r="B24" s="1920" t="s">
        <v>3089</v>
      </c>
      <c r="C24" s="1921"/>
      <c r="D24" s="55"/>
      <c r="E24" s="55"/>
      <c r="F24" s="55"/>
      <c r="G24" s="55"/>
      <c r="H24" s="11"/>
      <c r="I24" s="1592"/>
      <c r="J24" s="1591"/>
      <c r="K24" s="1591"/>
      <c r="L24" s="1631"/>
      <c r="M24" s="271"/>
      <c r="N24" s="1626"/>
      <c r="O24" s="1629"/>
      <c r="P24" s="1629"/>
      <c r="Q24" s="1629"/>
      <c r="R24" s="1626"/>
      <c r="S24" s="1591"/>
      <c r="T24" s="2063" t="s">
        <v>3089</v>
      </c>
      <c r="U24" s="2064"/>
      <c r="V24" s="55"/>
      <c r="W24" s="55"/>
      <c r="X24" s="55"/>
    </row>
    <row r="25" spans="2:24" ht="32.25" customHeight="1">
      <c r="B25" s="2059" t="s">
        <v>3090</v>
      </c>
      <c r="C25" s="2060"/>
      <c r="D25" s="835">
        <v>0.11</v>
      </c>
      <c r="E25" s="1177"/>
      <c r="F25" s="1178"/>
      <c r="G25" s="8"/>
      <c r="H25" s="1174" t="s">
        <v>3091</v>
      </c>
      <c r="I25" s="1591"/>
      <c r="J25" s="1640"/>
      <c r="K25" s="1591"/>
      <c r="L25" s="1631"/>
      <c r="M25" s="271">
        <f>IF( SUM( O25:Q25 ) = 0, 0, $O$5 )</f>
        <v>0</v>
      </c>
      <c r="N25" s="1626"/>
      <c r="O25" s="273">
        <f xml:space="preserve"> IF( ISNUMBER(D25 ), 0, 1 )</f>
        <v>0</v>
      </c>
      <c r="P25" s="270"/>
      <c r="Q25" s="270"/>
      <c r="R25" s="1626"/>
      <c r="S25" s="1591"/>
      <c r="T25" s="2059" t="s">
        <v>3090</v>
      </c>
      <c r="U25" s="2060"/>
      <c r="V25" s="331" t="s">
        <v>3092</v>
      </c>
      <c r="W25" s="1177"/>
      <c r="X25" s="1178"/>
    </row>
    <row r="26" spans="2:24" ht="32.25" customHeight="1">
      <c r="B26" s="2057" t="s">
        <v>3093</v>
      </c>
      <c r="C26" s="2058"/>
      <c r="D26" s="826">
        <v>0.58299999999999996</v>
      </c>
      <c r="E26" s="1179"/>
      <c r="F26" s="1180"/>
      <c r="G26" s="8"/>
      <c r="H26" s="1175" t="s">
        <v>3094</v>
      </c>
      <c r="I26" s="1591"/>
      <c r="J26" s="1641"/>
      <c r="K26" s="1591"/>
      <c r="L26" s="1631"/>
      <c r="M26" s="271">
        <f>IF( SUM( O26:Q26 ) = 0, 0, $O$5 )</f>
        <v>0</v>
      </c>
      <c r="N26" s="1626"/>
      <c r="O26" s="273">
        <f xml:space="preserve"> IF( ISNUMBER(D26 ), 0, 1 )</f>
        <v>0</v>
      </c>
      <c r="P26" s="270"/>
      <c r="Q26" s="270"/>
      <c r="R26" s="1626"/>
      <c r="S26" s="1591"/>
      <c r="T26" s="2057" t="s">
        <v>3093</v>
      </c>
      <c r="U26" s="2058"/>
      <c r="V26" s="330" t="s">
        <v>3095</v>
      </c>
      <c r="W26" s="1179"/>
      <c r="X26" s="1180"/>
    </row>
    <row r="27" spans="2:24" ht="32.25" customHeight="1">
      <c r="B27" s="2057" t="s">
        <v>3096</v>
      </c>
      <c r="C27" s="2058"/>
      <c r="D27" s="826">
        <v>6.5579999999999998</v>
      </c>
      <c r="E27" s="1179"/>
      <c r="F27" s="1180"/>
      <c r="G27" s="8"/>
      <c r="H27" s="1175" t="s">
        <v>3097</v>
      </c>
      <c r="I27" s="1591"/>
      <c r="J27" s="1641"/>
      <c r="K27" s="1591"/>
      <c r="L27" s="1631"/>
      <c r="M27" s="271">
        <f>IF( SUM( O27:Q27 ) = 0, 0, $O$5 )</f>
        <v>0</v>
      </c>
      <c r="N27" s="1626"/>
      <c r="O27" s="273">
        <f xml:space="preserve"> IF( ISNUMBER(D27 ), 0, 1 )</f>
        <v>0</v>
      </c>
      <c r="P27" s="270"/>
      <c r="Q27" s="270"/>
      <c r="R27" s="1626"/>
      <c r="S27" s="1591"/>
      <c r="T27" s="2057" t="s">
        <v>3096</v>
      </c>
      <c r="U27" s="2058"/>
      <c r="V27" s="330" t="s">
        <v>3098</v>
      </c>
      <c r="W27" s="1179"/>
      <c r="X27" s="1180"/>
    </row>
    <row r="28" spans="2:24" ht="32.25" customHeight="1">
      <c r="B28" s="2057" t="s">
        <v>3099</v>
      </c>
      <c r="C28" s="2058"/>
      <c r="D28" s="1025"/>
      <c r="E28" s="1025"/>
      <c r="F28" s="433">
        <f>IF(OR(D25=0,E10=0,E15=0),0,D25/((E10+E15)/1000))</f>
        <v>0.4602857118946197</v>
      </c>
      <c r="G28" s="8"/>
      <c r="H28" s="1175" t="s">
        <v>3100</v>
      </c>
      <c r="I28" s="1591"/>
      <c r="J28" s="1641"/>
      <c r="K28" s="1591"/>
      <c r="L28" s="1631"/>
      <c r="M28" s="271"/>
      <c r="N28" s="1626"/>
      <c r="O28" s="270"/>
      <c r="P28" s="270"/>
      <c r="Q28" s="270"/>
      <c r="R28" s="1626"/>
      <c r="S28" s="1591"/>
      <c r="T28" s="2057" t="s">
        <v>3099</v>
      </c>
      <c r="U28" s="2058"/>
      <c r="V28" s="1025"/>
      <c r="W28" s="1025"/>
      <c r="X28" s="330" t="s">
        <v>3101</v>
      </c>
    </row>
    <row r="29" spans="2:24" ht="32.25" customHeight="1">
      <c r="B29" s="2057" t="s">
        <v>3102</v>
      </c>
      <c r="C29" s="2058"/>
      <c r="D29" s="1025"/>
      <c r="E29" s="1025"/>
      <c r="F29" s="433">
        <f>IF(OR(D26=0,E11=0,E16=0),0,D26/((E11+E16)/1000))</f>
        <v>0.69435429219333777</v>
      </c>
      <c r="G29" s="8"/>
      <c r="H29" s="1175" t="s">
        <v>3103</v>
      </c>
      <c r="I29" s="1591"/>
      <c r="J29" s="1641"/>
      <c r="K29" s="1591"/>
      <c r="L29" s="1631"/>
      <c r="M29" s="271"/>
      <c r="N29" s="1626"/>
      <c r="O29" s="270"/>
      <c r="P29" s="270"/>
      <c r="Q29" s="270"/>
      <c r="R29" s="1626"/>
      <c r="S29" s="1591"/>
      <c r="T29" s="2057" t="s">
        <v>3102</v>
      </c>
      <c r="U29" s="2058"/>
      <c r="V29" s="1025"/>
      <c r="W29" s="1025"/>
      <c r="X29" s="333" t="s">
        <v>3104</v>
      </c>
    </row>
    <row r="30" spans="2:24" ht="32.25" customHeight="1" thickBot="1">
      <c r="B30" s="2061" t="s">
        <v>3105</v>
      </c>
      <c r="C30" s="2062"/>
      <c r="D30" s="1144"/>
      <c r="E30" s="1144"/>
      <c r="F30" s="329">
        <f>IF(OR(D27=0,E12=0,E17=0),0,D27/((E12+E17)/1000))</f>
        <v>3.6291333410439042</v>
      </c>
      <c r="G30" s="8"/>
      <c r="H30" s="1176" t="s">
        <v>3106</v>
      </c>
      <c r="I30" s="1591"/>
      <c r="J30" s="1642"/>
      <c r="K30" s="1591"/>
      <c r="L30" s="1631"/>
      <c r="M30" s="271"/>
      <c r="N30" s="1626"/>
      <c r="O30" s="1627"/>
      <c r="P30" s="1627"/>
      <c r="Q30" s="1627"/>
      <c r="R30" s="1626"/>
      <c r="S30" s="1591"/>
      <c r="T30" s="2061" t="s">
        <v>3105</v>
      </c>
      <c r="U30" s="2062"/>
      <c r="V30" s="1144"/>
      <c r="W30" s="1144"/>
      <c r="X30" s="435" t="s">
        <v>3107</v>
      </c>
    </row>
    <row r="31" spans="2:24" ht="15" customHeight="1" thickBot="1">
      <c r="B31" s="1008"/>
      <c r="C31" s="1008"/>
      <c r="D31" s="8"/>
      <c r="E31" s="8"/>
      <c r="F31" s="8"/>
      <c r="G31" s="8"/>
      <c r="H31" s="210"/>
      <c r="I31" s="1591"/>
      <c r="J31" s="1591"/>
      <c r="K31" s="1591"/>
      <c r="L31" s="1631"/>
      <c r="M31" s="271"/>
      <c r="N31" s="1626"/>
      <c r="O31" s="1629"/>
      <c r="P31" s="1629"/>
      <c r="Q31" s="1629"/>
      <c r="R31" s="1626"/>
      <c r="S31" s="1591"/>
      <c r="T31" s="1008"/>
      <c r="U31" s="1008"/>
      <c r="V31" s="8"/>
      <c r="W31" s="8"/>
      <c r="X31" s="8"/>
    </row>
    <row r="32" spans="2:24" ht="20.25" customHeight="1" thickBot="1">
      <c r="B32" s="1920" t="s">
        <v>3108</v>
      </c>
      <c r="C32" s="1921"/>
      <c r="D32" s="55"/>
      <c r="E32" s="55"/>
      <c r="F32" s="55"/>
      <c r="G32" s="55"/>
      <c r="H32" s="11"/>
      <c r="I32" s="1592"/>
      <c r="J32" s="1591"/>
      <c r="K32" s="1591"/>
      <c r="L32" s="1631"/>
      <c r="M32" s="271"/>
      <c r="N32" s="1626"/>
      <c r="O32" s="1629"/>
      <c r="P32" s="1629"/>
      <c r="Q32" s="1629"/>
      <c r="R32" s="1626"/>
      <c r="S32" s="1591"/>
      <c r="T32" s="2063" t="s">
        <v>3108</v>
      </c>
      <c r="U32" s="2064"/>
      <c r="V32" s="55"/>
      <c r="W32" s="55"/>
      <c r="X32" s="55"/>
    </row>
    <row r="33" spans="2:24" ht="32.25" customHeight="1">
      <c r="B33" s="2059" t="s">
        <v>3109</v>
      </c>
      <c r="C33" s="2060"/>
      <c r="D33" s="835">
        <v>0</v>
      </c>
      <c r="E33" s="1177"/>
      <c r="F33" s="1181"/>
      <c r="G33" s="8"/>
      <c r="H33" s="1174" t="s">
        <v>3110</v>
      </c>
      <c r="I33" s="1591"/>
      <c r="J33" s="1640"/>
      <c r="K33" s="1591"/>
      <c r="L33" s="1631"/>
      <c r="M33" s="271">
        <f>IF( SUM( O33:Q33 ) = 0, 0, $O$5 )</f>
        <v>0</v>
      </c>
      <c r="N33" s="1626"/>
      <c r="O33" s="273">
        <f xml:space="preserve"> IF( ISNUMBER(D33 ), 0, 1 )</f>
        <v>0</v>
      </c>
      <c r="P33" s="270"/>
      <c r="Q33" s="270"/>
      <c r="R33" s="1626"/>
      <c r="S33" s="1591"/>
      <c r="T33" s="2059" t="s">
        <v>3109</v>
      </c>
      <c r="U33" s="2060"/>
      <c r="V33" s="331" t="s">
        <v>3111</v>
      </c>
      <c r="W33" s="1177"/>
      <c r="X33" s="1181"/>
    </row>
    <row r="34" spans="2:24" ht="32.25" customHeight="1">
      <c r="B34" s="2057" t="s">
        <v>3112</v>
      </c>
      <c r="C34" s="2058"/>
      <c r="D34" s="826">
        <v>0</v>
      </c>
      <c r="E34" s="1179"/>
      <c r="F34" s="1182"/>
      <c r="G34" s="8"/>
      <c r="H34" s="1175" t="s">
        <v>3113</v>
      </c>
      <c r="I34" s="1591"/>
      <c r="J34" s="1641"/>
      <c r="K34" s="1591"/>
      <c r="L34" s="1631"/>
      <c r="M34" s="271">
        <f>IF( SUM( O34:Q34 ) = 0, 0, $O$5 )</f>
        <v>0</v>
      </c>
      <c r="N34" s="1626"/>
      <c r="O34" s="273">
        <f xml:space="preserve"> IF( ISNUMBER(D34 ), 0, 1 )</f>
        <v>0</v>
      </c>
      <c r="P34" s="270"/>
      <c r="Q34" s="270"/>
      <c r="R34" s="1626"/>
      <c r="S34" s="1591"/>
      <c r="T34" s="2057" t="s">
        <v>3112</v>
      </c>
      <c r="U34" s="2058"/>
      <c r="V34" s="330" t="s">
        <v>3114</v>
      </c>
      <c r="W34" s="1179"/>
      <c r="X34" s="1182"/>
    </row>
    <row r="35" spans="2:24" ht="32.25" customHeight="1">
      <c r="B35" s="2057" t="s">
        <v>3115</v>
      </c>
      <c r="C35" s="2058"/>
      <c r="D35" s="826">
        <v>0</v>
      </c>
      <c r="E35" s="1179"/>
      <c r="F35" s="1182"/>
      <c r="G35" s="8"/>
      <c r="H35" s="1175" t="s">
        <v>3116</v>
      </c>
      <c r="I35" s="1591"/>
      <c r="J35" s="1641"/>
      <c r="K35" s="1591"/>
      <c r="L35" s="1631"/>
      <c r="M35" s="271">
        <f>IF( SUM( O35:Q35 ) = 0, 0, $O$5 )</f>
        <v>0</v>
      </c>
      <c r="N35" s="1626"/>
      <c r="O35" s="273">
        <f xml:space="preserve"> IF( ISNUMBER(D35 ), 0, 1 )</f>
        <v>0</v>
      </c>
      <c r="P35" s="270"/>
      <c r="Q35" s="270"/>
      <c r="R35" s="1626"/>
      <c r="S35" s="1591"/>
      <c r="T35" s="2057" t="s">
        <v>3115</v>
      </c>
      <c r="U35" s="2058"/>
      <c r="V35" s="330" t="s">
        <v>3117</v>
      </c>
      <c r="W35" s="1179"/>
      <c r="X35" s="1182"/>
    </row>
    <row r="36" spans="2:24" ht="32.25" customHeight="1">
      <c r="B36" s="2057" t="s">
        <v>3118</v>
      </c>
      <c r="C36" s="2058"/>
      <c r="D36" s="1025"/>
      <c r="E36" s="1025"/>
      <c r="F36" s="433">
        <f>IF(OR(D33=0,E10=0),0,D33/(E10/1000))</f>
        <v>0</v>
      </c>
      <c r="G36" s="8"/>
      <c r="H36" s="1175" t="s">
        <v>3119</v>
      </c>
      <c r="I36" s="1591"/>
      <c r="J36" s="1641"/>
      <c r="K36" s="1591"/>
      <c r="L36" s="1631"/>
      <c r="M36" s="271"/>
      <c r="N36" s="1626"/>
      <c r="O36" s="270"/>
      <c r="P36" s="270"/>
      <c r="Q36" s="270"/>
      <c r="R36" s="1626"/>
      <c r="S36" s="1591"/>
      <c r="T36" s="2057" t="s">
        <v>3118</v>
      </c>
      <c r="U36" s="2058"/>
      <c r="V36" s="1025"/>
      <c r="W36" s="1025"/>
      <c r="X36" s="333" t="s">
        <v>3120</v>
      </c>
    </row>
    <row r="37" spans="2:24" ht="32.25" customHeight="1">
      <c r="B37" s="2057" t="s">
        <v>3121</v>
      </c>
      <c r="C37" s="2058"/>
      <c r="D37" s="1025"/>
      <c r="E37" s="1025"/>
      <c r="F37" s="433">
        <f>IF(OR(D34=0,E11=0),0,D34/(E11/1000))</f>
        <v>0</v>
      </c>
      <c r="G37" s="8"/>
      <c r="H37" s="1175" t="s">
        <v>3122</v>
      </c>
      <c r="I37" s="1591"/>
      <c r="J37" s="1641"/>
      <c r="K37" s="1591"/>
      <c r="L37" s="1631"/>
      <c r="M37" s="271"/>
      <c r="N37" s="1626"/>
      <c r="O37" s="1627"/>
      <c r="P37" s="1627"/>
      <c r="Q37" s="1627"/>
      <c r="R37" s="1626"/>
      <c r="S37" s="1591"/>
      <c r="T37" s="2057" t="s">
        <v>3121</v>
      </c>
      <c r="U37" s="2058"/>
      <c r="V37" s="1025"/>
      <c r="W37" s="1025"/>
      <c r="X37" s="333" t="s">
        <v>3123</v>
      </c>
    </row>
    <row r="38" spans="2:24" ht="32.25" customHeight="1" thickBot="1">
      <c r="B38" s="2061" t="s">
        <v>3124</v>
      </c>
      <c r="C38" s="2062"/>
      <c r="D38" s="1144"/>
      <c r="E38" s="1144"/>
      <c r="F38" s="329">
        <f>IF(OR(D35=0,E12=0),0,D35/(E12/1000))</f>
        <v>0</v>
      </c>
      <c r="G38" s="8"/>
      <c r="H38" s="1176" t="s">
        <v>3125</v>
      </c>
      <c r="I38" s="1591"/>
      <c r="J38" s="1642"/>
      <c r="K38" s="1591"/>
      <c r="L38" s="1631"/>
      <c r="M38" s="271"/>
      <c r="N38" s="1626"/>
      <c r="O38" s="472"/>
      <c r="P38" s="472"/>
      <c r="Q38" s="472"/>
      <c r="R38" s="1626"/>
      <c r="S38" s="1591"/>
      <c r="T38" s="2061" t="s">
        <v>3124</v>
      </c>
      <c r="U38" s="2062"/>
      <c r="V38" s="1144"/>
      <c r="W38" s="1144"/>
      <c r="X38" s="435" t="s">
        <v>3126</v>
      </c>
    </row>
    <row r="39" spans="2:24" ht="15" customHeight="1" thickBot="1">
      <c r="B39" s="55"/>
      <c r="C39" s="55"/>
      <c r="D39" s="55"/>
      <c r="E39" s="55"/>
      <c r="F39" s="55"/>
      <c r="G39" s="55"/>
      <c r="H39" s="55"/>
      <c r="I39" s="1591"/>
      <c r="J39" s="1591"/>
      <c r="K39" s="1591"/>
      <c r="L39" s="1631"/>
      <c r="M39" s="271"/>
      <c r="N39" s="1626"/>
      <c r="O39" s="1627"/>
      <c r="P39" s="1627"/>
      <c r="Q39" s="1627"/>
      <c r="R39" s="1626"/>
      <c r="S39" s="1591"/>
      <c r="T39" s="55"/>
      <c r="U39" s="55"/>
      <c r="V39" s="55"/>
      <c r="W39" s="55"/>
      <c r="X39" s="55"/>
    </row>
    <row r="40" spans="2:24" ht="20.25" customHeight="1" thickBot="1">
      <c r="B40" s="2063" t="s">
        <v>3127</v>
      </c>
      <c r="C40" s="2064"/>
      <c r="D40" s="55"/>
      <c r="E40" s="55"/>
      <c r="F40" s="55"/>
      <c r="G40" s="55"/>
      <c r="H40" s="11"/>
      <c r="I40" s="1592"/>
      <c r="J40" s="1591"/>
      <c r="K40" s="1591"/>
      <c r="L40" s="1631"/>
      <c r="M40" s="271"/>
      <c r="N40" s="1626"/>
      <c r="O40" s="1627"/>
      <c r="P40" s="1627"/>
      <c r="Q40" s="1627"/>
      <c r="R40" s="1626"/>
      <c r="S40" s="1591"/>
      <c r="T40" s="2063" t="s">
        <v>3127</v>
      </c>
      <c r="U40" s="2064"/>
      <c r="V40" s="55"/>
      <c r="W40" s="55"/>
      <c r="X40" s="55"/>
    </row>
    <row r="41" spans="2:24" ht="32.25" customHeight="1">
      <c r="B41" s="2059" t="s">
        <v>3128</v>
      </c>
      <c r="C41" s="2060"/>
      <c r="D41" s="1023"/>
      <c r="E41" s="1023"/>
      <c r="F41" s="802">
        <v>4</v>
      </c>
      <c r="G41" s="8"/>
      <c r="H41" s="1174" t="s">
        <v>3129</v>
      </c>
      <c r="I41" s="1591"/>
      <c r="J41" s="1640"/>
      <c r="K41" s="1591"/>
      <c r="L41" s="1631"/>
      <c r="M41" s="271">
        <f>IF( SUM( O41:Q41 ) = 0, 0, $O$5 )</f>
        <v>0</v>
      </c>
      <c r="N41" s="1626"/>
      <c r="O41" s="270"/>
      <c r="P41" s="270"/>
      <c r="Q41" s="273">
        <f xml:space="preserve"> IF( ISNUMBER(F41 ), 0, 1 )</f>
        <v>0</v>
      </c>
      <c r="R41" s="1626"/>
      <c r="S41" s="1591"/>
      <c r="T41" s="2059" t="s">
        <v>3128</v>
      </c>
      <c r="U41" s="2060"/>
      <c r="V41" s="1023"/>
      <c r="W41" s="1023"/>
      <c r="X41" s="332" t="s">
        <v>3130</v>
      </c>
    </row>
    <row r="42" spans="2:24" ht="32.25" customHeight="1" thickBot="1">
      <c r="B42" s="2061" t="s">
        <v>3131</v>
      </c>
      <c r="C42" s="2062"/>
      <c r="D42" s="1144"/>
      <c r="E42" s="1144"/>
      <c r="F42" s="985">
        <v>4</v>
      </c>
      <c r="G42" s="8"/>
      <c r="H42" s="1176" t="s">
        <v>3132</v>
      </c>
      <c r="I42" s="1591"/>
      <c r="J42" s="1642"/>
      <c r="K42" s="1591"/>
      <c r="L42" s="1631"/>
      <c r="M42" s="271">
        <f>IF( SUM( O42:Q42 ) = 0, 0, $O$5 )</f>
        <v>0</v>
      </c>
      <c r="N42" s="1626"/>
      <c r="O42" s="270"/>
      <c r="P42" s="270"/>
      <c r="Q42" s="273">
        <f xml:space="preserve"> IF( ISNUMBER(F42 ), 0, 1 )</f>
        <v>0</v>
      </c>
      <c r="R42" s="1626"/>
      <c r="S42" s="1591"/>
      <c r="T42" s="2061" t="s">
        <v>3131</v>
      </c>
      <c r="U42" s="2062"/>
      <c r="V42" s="1144"/>
      <c r="W42" s="1144"/>
      <c r="X42" s="435" t="s">
        <v>3133</v>
      </c>
    </row>
    <row r="77" spans="10:10">
      <c r="J77" s="1591" t="s">
        <v>2125</v>
      </c>
    </row>
  </sheetData>
  <mergeCells count="77">
    <mergeCell ref="V1:W1"/>
    <mergeCell ref="B11:C11"/>
    <mergeCell ref="T11:U11"/>
    <mergeCell ref="Z1:AC1"/>
    <mergeCell ref="T3:X3"/>
    <mergeCell ref="B5:C5"/>
    <mergeCell ref="H5:H7"/>
    <mergeCell ref="J5:J7"/>
    <mergeCell ref="T5:U5"/>
    <mergeCell ref="B6:C6"/>
    <mergeCell ref="T6:U6"/>
    <mergeCell ref="B7:C7"/>
    <mergeCell ref="B1:C1"/>
    <mergeCell ref="D1:E1"/>
    <mergeCell ref="F1:G1"/>
    <mergeCell ref="H1:I1"/>
    <mergeCell ref="T7:U7"/>
    <mergeCell ref="B9:C9"/>
    <mergeCell ref="T9:U9"/>
    <mergeCell ref="T1:U1"/>
    <mergeCell ref="B3:J3"/>
    <mergeCell ref="B2:C2"/>
    <mergeCell ref="T2:U2"/>
    <mergeCell ref="B10:C10"/>
    <mergeCell ref="T10:U10"/>
    <mergeCell ref="B12:C12"/>
    <mergeCell ref="T12:U12"/>
    <mergeCell ref="B14:C14"/>
    <mergeCell ref="T14:U14"/>
    <mergeCell ref="B15:C15"/>
    <mergeCell ref="T15:U15"/>
    <mergeCell ref="B16:C16"/>
    <mergeCell ref="T16:U16"/>
    <mergeCell ref="B17:C17"/>
    <mergeCell ref="T17:U17"/>
    <mergeCell ref="B19:C19"/>
    <mergeCell ref="T19:U19"/>
    <mergeCell ref="B20:C20"/>
    <mergeCell ref="T20:U20"/>
    <mergeCell ref="B21:C21"/>
    <mergeCell ref="T21:U21"/>
    <mergeCell ref="B22:C22"/>
    <mergeCell ref="T22:U22"/>
    <mergeCell ref="B24:C24"/>
    <mergeCell ref="T24:U24"/>
    <mergeCell ref="B25:C25"/>
    <mergeCell ref="T25:U25"/>
    <mergeCell ref="B26:C26"/>
    <mergeCell ref="T26:U26"/>
    <mergeCell ref="B27:C27"/>
    <mergeCell ref="T27:U27"/>
    <mergeCell ref="B28:C28"/>
    <mergeCell ref="T28:U28"/>
    <mergeCell ref="B29:C29"/>
    <mergeCell ref="T29:U29"/>
    <mergeCell ref="B30:C30"/>
    <mergeCell ref="T30:U30"/>
    <mergeCell ref="B32:C32"/>
    <mergeCell ref="T32:U32"/>
    <mergeCell ref="B33:C33"/>
    <mergeCell ref="T33:U33"/>
    <mergeCell ref="B34:C34"/>
    <mergeCell ref="T34:U34"/>
    <mergeCell ref="B35:C35"/>
    <mergeCell ref="T35:U35"/>
    <mergeCell ref="B36:C36"/>
    <mergeCell ref="T36:U36"/>
    <mergeCell ref="B41:C41"/>
    <mergeCell ref="T41:U41"/>
    <mergeCell ref="B42:C42"/>
    <mergeCell ref="T42:U42"/>
    <mergeCell ref="B37:C37"/>
    <mergeCell ref="T37:U37"/>
    <mergeCell ref="B38:C38"/>
    <mergeCell ref="T38:U38"/>
    <mergeCell ref="B40:C40"/>
    <mergeCell ref="T40:U40"/>
  </mergeCells>
  <conditionalFormatting sqref="M1:M2">
    <cfRule type="cellIs" dxfId="63" priority="3" operator="equal">
      <formula>0</formula>
    </cfRule>
  </conditionalFormatting>
  <conditionalFormatting sqref="M4:M42">
    <cfRule type="cellIs" dxfId="62" priority="1" operator="equal">
      <formula>0</formula>
    </cfRule>
  </conditionalFormatting>
  <dataValidations count="1">
    <dataValidation type="custom" allowBlank="1" showErrorMessage="1" errorTitle="Input Error" error="Please enter a numeric value." sqref="F41:F42 D33:D35 D25:D27 E15:E17 E10:E12" xr:uid="{00000000-0002-0000-1900-000000000000}">
      <formula1>ISNUMBER(D10)</formula1>
    </dataValidation>
  </dataValidations>
  <pageMargins left="0.7" right="0.7" top="0.75" bottom="0.75" header="0.3" footer="0.3"/>
  <pageSetup paperSize="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pageSetUpPr fitToPage="1"/>
  </sheetPr>
  <dimension ref="B1:AL54"/>
  <sheetViews>
    <sheetView showFormulas="1" showGridLines="0" topLeftCell="C7" zoomScale="80" zoomScaleNormal="80" zoomScaleSheetLayoutView="100" workbookViewId="0">
      <selection activeCell="E27" sqref="E27:K28"/>
    </sheetView>
  </sheetViews>
  <sheetFormatPr defaultColWidth="8.625" defaultRowHeight="22.5" customHeight="1"/>
  <cols>
    <col min="1" max="1" width="1.625" style="264" customWidth="1"/>
    <col min="2" max="2" width="32" style="264" customWidth="1"/>
    <col min="3" max="3" width="7" style="264" customWidth="1"/>
    <col min="4" max="4" width="5.5" style="264" customWidth="1"/>
    <col min="5" max="12" width="12.5" style="264" customWidth="1"/>
    <col min="13" max="13" width="1.875" style="13" customWidth="1"/>
    <col min="14" max="14" width="12.5" style="155" customWidth="1"/>
    <col min="15" max="15" width="1.625" style="264" customWidth="1"/>
    <col min="16" max="16" width="33.875" style="264" customWidth="1"/>
    <col min="17" max="18" width="1.625" style="264" customWidth="1"/>
    <col min="19" max="19" width="25" style="264" customWidth="1"/>
    <col min="20" max="20" width="1.625" style="268" customWidth="1"/>
    <col min="21" max="27" width="8.125" style="268" hidden="1" customWidth="1"/>
    <col min="28" max="28" width="1.625" style="268" hidden="1" customWidth="1"/>
    <col min="29" max="29" width="1.625" style="264" customWidth="1"/>
    <col min="30" max="30" width="36.125" style="264" customWidth="1"/>
    <col min="31" max="38" width="15" style="264" customWidth="1"/>
    <col min="39" max="16384" width="8.625" style="264"/>
  </cols>
  <sheetData>
    <row r="1" spans="2:38" s="109" customFormat="1" ht="30" customHeight="1">
      <c r="B1" s="1958" t="s">
        <v>693</v>
      </c>
      <c r="C1" s="1958"/>
      <c r="D1" s="1958"/>
      <c r="E1" s="1958"/>
      <c r="F1" s="1958"/>
      <c r="G1" s="1958"/>
      <c r="H1" s="1958"/>
      <c r="I1" s="1958"/>
      <c r="J1" s="1958"/>
      <c r="K1" s="1958"/>
      <c r="L1" s="1958"/>
      <c r="M1" s="1958"/>
      <c r="N1" s="1958"/>
      <c r="R1" s="299"/>
      <c r="S1" s="1628"/>
      <c r="T1" s="1635"/>
      <c r="U1" s="1627"/>
      <c r="V1" s="1627"/>
      <c r="W1" s="1627"/>
      <c r="X1" s="1627"/>
      <c r="Y1" s="1627"/>
      <c r="Z1" s="1627"/>
      <c r="AA1" s="1627"/>
      <c r="AB1" s="1635"/>
      <c r="AD1" s="1958" t="s">
        <v>693</v>
      </c>
      <c r="AE1" s="1958"/>
      <c r="AF1" s="1958"/>
      <c r="AG1" s="1958"/>
      <c r="AH1" s="1958"/>
      <c r="AI1" s="1958"/>
      <c r="AJ1" s="1958"/>
      <c r="AK1" s="1958"/>
      <c r="AL1" s="1958"/>
    </row>
    <row r="2" spans="2:38" s="109" customFormat="1" ht="30" customHeight="1">
      <c r="B2" s="1958" t="str">
        <f>Validation!B4</f>
        <v>Anglian Water</v>
      </c>
      <c r="C2" s="1958"/>
      <c r="D2" s="1958"/>
      <c r="E2" s="1958"/>
      <c r="F2" s="1958"/>
      <c r="G2" s="1958"/>
      <c r="H2" s="1958"/>
      <c r="I2" s="1958"/>
      <c r="J2" s="1958"/>
      <c r="K2" s="14"/>
      <c r="L2" s="14"/>
      <c r="M2" s="14"/>
      <c r="N2" s="14"/>
      <c r="R2" s="299"/>
      <c r="S2" s="1628"/>
      <c r="T2" s="1635"/>
      <c r="U2" s="1627"/>
      <c r="V2" s="1627"/>
      <c r="W2" s="1627"/>
      <c r="X2" s="1627"/>
      <c r="Y2" s="1627"/>
      <c r="Z2" s="1627"/>
      <c r="AA2" s="1627"/>
      <c r="AB2" s="1635"/>
      <c r="AD2" s="1958" t="str">
        <f>Validation!B4</f>
        <v>Anglian Water</v>
      </c>
      <c r="AE2" s="1958"/>
      <c r="AF2" s="1958"/>
      <c r="AG2" s="1958"/>
      <c r="AH2" s="1958"/>
      <c r="AI2" s="1958"/>
      <c r="AJ2" s="1958"/>
      <c r="AK2" s="1958"/>
      <c r="AL2" s="1958"/>
    </row>
    <row r="3" spans="2:38" s="4" customFormat="1" ht="45" customHeight="1">
      <c r="B3" s="1959" t="s">
        <v>694</v>
      </c>
      <c r="C3" s="1960"/>
      <c r="D3" s="1960"/>
      <c r="E3" s="1960"/>
      <c r="F3" s="1960"/>
      <c r="G3" s="1960"/>
      <c r="H3" s="1960"/>
      <c r="I3" s="1960"/>
      <c r="J3" s="1960"/>
      <c r="K3" s="1960"/>
      <c r="L3" s="1960"/>
      <c r="M3" s="1960"/>
      <c r="N3" s="1960"/>
      <c r="O3" s="1960"/>
      <c r="P3" s="1960"/>
      <c r="R3" s="235"/>
      <c r="S3" s="362" t="s">
        <v>798</v>
      </c>
      <c r="T3" s="1635"/>
      <c r="U3" s="1627"/>
      <c r="V3" s="1627"/>
      <c r="W3" s="1627"/>
      <c r="X3" s="1627"/>
      <c r="Y3" s="1627"/>
      <c r="Z3" s="1627"/>
      <c r="AA3" s="1627"/>
      <c r="AB3" s="1635"/>
      <c r="AD3" s="1959" t="s">
        <v>694</v>
      </c>
      <c r="AE3" s="1960"/>
      <c r="AF3" s="1960"/>
      <c r="AG3" s="1960"/>
      <c r="AH3" s="1960"/>
      <c r="AI3" s="1960"/>
      <c r="AJ3" s="1960"/>
      <c r="AK3" s="1960"/>
      <c r="AL3" s="1960"/>
    </row>
    <row r="4" spans="2:38" s="4" customFormat="1" ht="15" customHeight="1">
      <c r="B4" s="57"/>
      <c r="C4" s="57"/>
      <c r="D4" s="57"/>
      <c r="E4" s="57"/>
      <c r="F4" s="57"/>
      <c r="G4" s="57"/>
      <c r="H4" s="57"/>
      <c r="I4" s="57"/>
      <c r="J4" s="57"/>
      <c r="K4" s="57"/>
      <c r="L4" s="57"/>
      <c r="M4" s="3"/>
      <c r="N4" s="40"/>
      <c r="R4" s="1631"/>
      <c r="S4" s="1628"/>
      <c r="T4" s="1635"/>
      <c r="U4" s="1957" t="s">
        <v>799</v>
      </c>
      <c r="V4" s="1957"/>
      <c r="W4" s="1957"/>
      <c r="X4" s="1957"/>
      <c r="Y4" s="1957"/>
      <c r="Z4" s="1957"/>
      <c r="AA4" s="1957"/>
      <c r="AB4" s="1635"/>
      <c r="AD4" s="57"/>
      <c r="AE4" s="57"/>
      <c r="AF4" s="57"/>
      <c r="AG4" s="57"/>
      <c r="AH4" s="57"/>
      <c r="AI4" s="57"/>
      <c r="AJ4" s="57"/>
      <c r="AK4" s="57"/>
      <c r="AL4" s="57"/>
    </row>
    <row r="5" spans="2:38" ht="56.25" customHeight="1">
      <c r="B5" s="439" t="s">
        <v>800</v>
      </c>
      <c r="C5" s="419" t="s">
        <v>801</v>
      </c>
      <c r="D5" s="419" t="s">
        <v>802</v>
      </c>
      <c r="E5" s="1112" t="s">
        <v>2175</v>
      </c>
      <c r="F5" s="1112" t="s">
        <v>1738</v>
      </c>
      <c r="G5" s="1112" t="s">
        <v>1739</v>
      </c>
      <c r="H5" s="1112" t="s">
        <v>1740</v>
      </c>
      <c r="I5" s="1112" t="s">
        <v>1741</v>
      </c>
      <c r="J5" s="1112" t="s">
        <v>3134</v>
      </c>
      <c r="K5" s="1183" t="s">
        <v>1736</v>
      </c>
      <c r="L5" s="1113" t="s">
        <v>1016</v>
      </c>
      <c r="M5" s="5"/>
      <c r="N5" s="1114" t="s">
        <v>806</v>
      </c>
      <c r="O5" s="1592"/>
      <c r="P5" s="441" t="s">
        <v>807</v>
      </c>
      <c r="Q5" s="1592"/>
      <c r="R5" s="1631"/>
      <c r="S5" s="1628"/>
      <c r="T5" s="1635"/>
      <c r="U5" s="267" t="s">
        <v>808</v>
      </c>
      <c r="V5" s="270"/>
      <c r="W5" s="270"/>
      <c r="X5" s="270"/>
      <c r="Y5" s="270"/>
      <c r="Z5" s="270"/>
      <c r="AA5" s="270"/>
      <c r="AB5" s="1635"/>
      <c r="AC5" s="1592"/>
      <c r="AD5" s="439" t="s">
        <v>800</v>
      </c>
      <c r="AE5" s="1112" t="s">
        <v>2175</v>
      </c>
      <c r="AF5" s="1112" t="s">
        <v>1738</v>
      </c>
      <c r="AG5" s="1112" t="s">
        <v>1739</v>
      </c>
      <c r="AH5" s="1112" t="s">
        <v>1740</v>
      </c>
      <c r="AI5" s="1112" t="s">
        <v>1741</v>
      </c>
      <c r="AJ5" s="1112" t="s">
        <v>3134</v>
      </c>
      <c r="AK5" s="1183" t="s">
        <v>1736</v>
      </c>
      <c r="AL5" s="1113" t="s">
        <v>1016</v>
      </c>
    </row>
    <row r="6" spans="2:38" ht="15" customHeight="1">
      <c r="B6" s="5"/>
      <c r="C6" s="5"/>
      <c r="D6" s="5"/>
      <c r="E6" s="1115"/>
      <c r="F6" s="1115"/>
      <c r="G6" s="1115"/>
      <c r="H6" s="1115"/>
      <c r="I6" s="1115"/>
      <c r="J6" s="1115"/>
      <c r="K6" s="1115"/>
      <c r="L6" s="1115"/>
      <c r="M6" s="5"/>
      <c r="N6" s="171"/>
      <c r="O6" s="1592"/>
      <c r="P6" s="1592"/>
      <c r="Q6" s="1592"/>
      <c r="R6" s="1631"/>
      <c r="S6" s="1628"/>
      <c r="T6" s="1635"/>
      <c r="U6" s="1592"/>
      <c r="V6" s="1592"/>
      <c r="W6" s="1592"/>
      <c r="X6" s="1592"/>
      <c r="Y6" s="1592"/>
      <c r="Z6" s="1592"/>
      <c r="AA6" s="1592"/>
      <c r="AB6" s="1635"/>
      <c r="AC6" s="1592"/>
      <c r="AD6" s="5"/>
      <c r="AE6" s="1115"/>
      <c r="AF6" s="1115"/>
      <c r="AG6" s="1115"/>
      <c r="AH6" s="1115"/>
      <c r="AI6" s="1115"/>
      <c r="AJ6" s="1115"/>
      <c r="AK6" s="1115"/>
      <c r="AL6" s="1115"/>
    </row>
    <row r="7" spans="2:38" ht="21" customHeight="1" thickBot="1">
      <c r="B7" s="328" t="s">
        <v>2177</v>
      </c>
      <c r="C7" s="238"/>
      <c r="D7" s="238"/>
      <c r="E7" s="5"/>
      <c r="F7" s="5"/>
      <c r="G7" s="5"/>
      <c r="H7" s="5"/>
      <c r="I7" s="5"/>
      <c r="J7" s="5"/>
      <c r="K7" s="5"/>
      <c r="L7" s="5"/>
      <c r="M7" s="5"/>
      <c r="N7" s="5"/>
      <c r="O7" s="1592"/>
      <c r="P7" s="1592"/>
      <c r="Q7" s="1592"/>
      <c r="R7" s="1631"/>
      <c r="S7" s="1628"/>
      <c r="T7" s="1635"/>
      <c r="U7" s="1628"/>
      <c r="V7" s="1628"/>
      <c r="W7" s="1628"/>
      <c r="X7" s="1628"/>
      <c r="Y7" s="1628"/>
      <c r="Z7" s="1628"/>
      <c r="AA7" s="1628"/>
      <c r="AB7" s="1635"/>
      <c r="AC7" s="1592"/>
      <c r="AD7" s="328" t="s">
        <v>2177</v>
      </c>
      <c r="AE7" s="5"/>
      <c r="AF7" s="5"/>
      <c r="AG7" s="5"/>
      <c r="AH7" s="5"/>
      <c r="AI7" s="5"/>
      <c r="AJ7" s="5"/>
      <c r="AK7" s="5"/>
      <c r="AL7" s="5"/>
    </row>
    <row r="8" spans="2:38" ht="33" customHeight="1">
      <c r="B8" s="326" t="s">
        <v>2178</v>
      </c>
      <c r="C8" s="317" t="s">
        <v>813</v>
      </c>
      <c r="D8" s="317">
        <v>3</v>
      </c>
      <c r="E8" s="1710">
        <v>15.28</v>
      </c>
      <c r="F8" s="1710">
        <v>39.281999999999996</v>
      </c>
      <c r="G8" s="1710">
        <v>392.88</v>
      </c>
      <c r="H8" s="1710">
        <v>12.983000000000001</v>
      </c>
      <c r="I8" s="1710">
        <v>0</v>
      </c>
      <c r="J8" s="1710">
        <v>77.831999999999994</v>
      </c>
      <c r="K8" s="1710">
        <v>0</v>
      </c>
      <c r="L8" s="432">
        <f t="shared" ref="L8:L13" si="0">SUM(E8:K8)</f>
        <v>538.25700000000006</v>
      </c>
      <c r="M8" s="5"/>
      <c r="N8" s="1116" t="s">
        <v>3135</v>
      </c>
      <c r="O8" s="1592"/>
      <c r="P8" s="1632"/>
      <c r="Q8" s="1592"/>
      <c r="R8" s="1631"/>
      <c r="S8" s="271">
        <f>IF( SUM( U8:AA8 ) = 0, 0, $U$5 )</f>
        <v>0</v>
      </c>
      <c r="T8" s="1635"/>
      <c r="U8" s="273">
        <f t="shared" ref="U8:AA12" si="1" xml:space="preserve"> IF( ISNUMBER( E8 ), 0, 1 )</f>
        <v>0</v>
      </c>
      <c r="V8" s="273">
        <f t="shared" si="1"/>
        <v>0</v>
      </c>
      <c r="W8" s="273">
        <f t="shared" si="1"/>
        <v>0</v>
      </c>
      <c r="X8" s="273">
        <f t="shared" si="1"/>
        <v>0</v>
      </c>
      <c r="Y8" s="273">
        <f t="shared" si="1"/>
        <v>0</v>
      </c>
      <c r="Z8" s="273">
        <f t="shared" si="1"/>
        <v>0</v>
      </c>
      <c r="AA8" s="273">
        <f t="shared" si="1"/>
        <v>0</v>
      </c>
      <c r="AB8" s="1635"/>
      <c r="AC8" s="1592"/>
      <c r="AD8" s="326" t="s">
        <v>2178</v>
      </c>
      <c r="AE8" s="1384" t="s">
        <v>3136</v>
      </c>
      <c r="AF8" s="1384" t="s">
        <v>3137</v>
      </c>
      <c r="AG8" s="1384" t="s">
        <v>3138</v>
      </c>
      <c r="AH8" s="1384" t="s">
        <v>3139</v>
      </c>
      <c r="AI8" s="1384" t="s">
        <v>3140</v>
      </c>
      <c r="AJ8" s="1384" t="s">
        <v>3141</v>
      </c>
      <c r="AK8" s="1384" t="s">
        <v>3142</v>
      </c>
      <c r="AL8" s="1381" t="s">
        <v>3143</v>
      </c>
    </row>
    <row r="9" spans="2:38" ht="33" customHeight="1">
      <c r="B9" s="327" t="s">
        <v>2188</v>
      </c>
      <c r="C9" s="313" t="s">
        <v>813</v>
      </c>
      <c r="D9" s="313">
        <v>3</v>
      </c>
      <c r="E9" s="1711">
        <v>0</v>
      </c>
      <c r="F9" s="1711">
        <v>0</v>
      </c>
      <c r="G9" s="1711">
        <v>0</v>
      </c>
      <c r="H9" s="1711">
        <v>0</v>
      </c>
      <c r="I9" s="1711">
        <v>0</v>
      </c>
      <c r="J9" s="1711">
        <v>0</v>
      </c>
      <c r="K9" s="1711">
        <v>0</v>
      </c>
      <c r="L9" s="433">
        <f t="shared" si="0"/>
        <v>0</v>
      </c>
      <c r="M9" s="5"/>
      <c r="N9" s="1117" t="s">
        <v>3144</v>
      </c>
      <c r="O9" s="1592"/>
      <c r="P9" s="1633"/>
      <c r="Q9" s="1592"/>
      <c r="R9" s="1636"/>
      <c r="S9" s="271">
        <f t="shared" ref="S9:S12" si="2">IF( SUM( U9:AA9 ) = 0, 0, $U$5 )</f>
        <v>0</v>
      </c>
      <c r="T9" s="1635"/>
      <c r="U9" s="273">
        <f t="shared" si="1"/>
        <v>0</v>
      </c>
      <c r="V9" s="273">
        <f t="shared" si="1"/>
        <v>0</v>
      </c>
      <c r="W9" s="273">
        <f t="shared" si="1"/>
        <v>0</v>
      </c>
      <c r="X9" s="273">
        <f t="shared" si="1"/>
        <v>0</v>
      </c>
      <c r="Y9" s="273">
        <f t="shared" si="1"/>
        <v>0</v>
      </c>
      <c r="Z9" s="273">
        <f t="shared" si="1"/>
        <v>0</v>
      </c>
      <c r="AA9" s="273">
        <f t="shared" si="1"/>
        <v>0</v>
      </c>
      <c r="AB9" s="1635"/>
      <c r="AC9" s="1592"/>
      <c r="AD9" s="327" t="s">
        <v>2188</v>
      </c>
      <c r="AE9" s="1385" t="s">
        <v>3145</v>
      </c>
      <c r="AF9" s="1385" t="s">
        <v>3146</v>
      </c>
      <c r="AG9" s="1385" t="s">
        <v>3147</v>
      </c>
      <c r="AH9" s="1385" t="s">
        <v>3148</v>
      </c>
      <c r="AI9" s="1385" t="s">
        <v>3149</v>
      </c>
      <c r="AJ9" s="1385" t="s">
        <v>3150</v>
      </c>
      <c r="AK9" s="1385" t="s">
        <v>3151</v>
      </c>
      <c r="AL9" s="1382" t="s">
        <v>3152</v>
      </c>
    </row>
    <row r="10" spans="2:38" ht="33" customHeight="1">
      <c r="B10" s="327" t="s">
        <v>2198</v>
      </c>
      <c r="C10" s="313" t="s">
        <v>813</v>
      </c>
      <c r="D10" s="313">
        <v>3</v>
      </c>
      <c r="E10" s="1711">
        <v>2.2189999999999999</v>
      </c>
      <c r="F10" s="1711">
        <v>9.6189999999999998</v>
      </c>
      <c r="G10" s="1711">
        <v>66.399000000000001</v>
      </c>
      <c r="H10" s="1711">
        <v>2.66</v>
      </c>
      <c r="I10" s="1711">
        <v>0</v>
      </c>
      <c r="J10" s="1711">
        <v>2.9780000000000002</v>
      </c>
      <c r="K10" s="1711">
        <v>0</v>
      </c>
      <c r="L10" s="433">
        <f t="shared" si="0"/>
        <v>83.874999999999986</v>
      </c>
      <c r="M10" s="5"/>
      <c r="N10" s="1118" t="s">
        <v>3153</v>
      </c>
      <c r="O10" s="1592"/>
      <c r="P10" s="1633"/>
      <c r="Q10" s="1592"/>
      <c r="R10" s="1636"/>
      <c r="S10" s="271">
        <f t="shared" si="2"/>
        <v>0</v>
      </c>
      <c r="T10" s="1635"/>
      <c r="U10" s="273">
        <f t="shared" si="1"/>
        <v>0</v>
      </c>
      <c r="V10" s="273">
        <f t="shared" si="1"/>
        <v>0</v>
      </c>
      <c r="W10" s="273">
        <f t="shared" si="1"/>
        <v>0</v>
      </c>
      <c r="X10" s="273">
        <f t="shared" si="1"/>
        <v>0</v>
      </c>
      <c r="Y10" s="273">
        <f t="shared" si="1"/>
        <v>0</v>
      </c>
      <c r="Z10" s="273">
        <f t="shared" si="1"/>
        <v>0</v>
      </c>
      <c r="AA10" s="273">
        <f t="shared" si="1"/>
        <v>0</v>
      </c>
      <c r="AB10" s="1635"/>
      <c r="AC10" s="1592"/>
      <c r="AD10" s="327" t="s">
        <v>2198</v>
      </c>
      <c r="AE10" s="1385" t="s">
        <v>3154</v>
      </c>
      <c r="AF10" s="1385" t="s">
        <v>3155</v>
      </c>
      <c r="AG10" s="1385" t="s">
        <v>3156</v>
      </c>
      <c r="AH10" s="1385" t="s">
        <v>3157</v>
      </c>
      <c r="AI10" s="1385" t="s">
        <v>3158</v>
      </c>
      <c r="AJ10" s="1385" t="s">
        <v>3159</v>
      </c>
      <c r="AK10" s="1385" t="s">
        <v>3160</v>
      </c>
      <c r="AL10" s="1382" t="s">
        <v>3161</v>
      </c>
    </row>
    <row r="11" spans="2:38" ht="33" customHeight="1">
      <c r="B11" s="327" t="s">
        <v>804</v>
      </c>
      <c r="C11" s="313" t="s">
        <v>813</v>
      </c>
      <c r="D11" s="313">
        <v>3</v>
      </c>
      <c r="E11" s="1711">
        <v>0</v>
      </c>
      <c r="F11" s="1711">
        <v>0</v>
      </c>
      <c r="G11" s="1711">
        <v>0</v>
      </c>
      <c r="H11" s="1711">
        <v>0</v>
      </c>
      <c r="I11" s="1711">
        <v>0</v>
      </c>
      <c r="J11" s="1711">
        <v>0</v>
      </c>
      <c r="K11" s="1711">
        <v>0</v>
      </c>
      <c r="L11" s="433">
        <f t="shared" si="0"/>
        <v>0</v>
      </c>
      <c r="M11" s="5"/>
      <c r="N11" s="1119" t="s">
        <v>3162</v>
      </c>
      <c r="O11" s="1592"/>
      <c r="P11" s="1633"/>
      <c r="Q11" s="1592"/>
      <c r="R11" s="1636"/>
      <c r="S11" s="271">
        <f t="shared" si="2"/>
        <v>0</v>
      </c>
      <c r="T11" s="1635"/>
      <c r="U11" s="273">
        <f t="shared" si="1"/>
        <v>0</v>
      </c>
      <c r="V11" s="273">
        <f t="shared" si="1"/>
        <v>0</v>
      </c>
      <c r="W11" s="273">
        <f t="shared" si="1"/>
        <v>0</v>
      </c>
      <c r="X11" s="273">
        <f t="shared" si="1"/>
        <v>0</v>
      </c>
      <c r="Y11" s="273">
        <f t="shared" si="1"/>
        <v>0</v>
      </c>
      <c r="Z11" s="273">
        <f t="shared" si="1"/>
        <v>0</v>
      </c>
      <c r="AA11" s="273">
        <f t="shared" si="1"/>
        <v>0</v>
      </c>
      <c r="AB11" s="1635"/>
      <c r="AC11" s="1592"/>
      <c r="AD11" s="327" t="s">
        <v>804</v>
      </c>
      <c r="AE11" s="1385" t="s">
        <v>3163</v>
      </c>
      <c r="AF11" s="1385" t="s">
        <v>3164</v>
      </c>
      <c r="AG11" s="1385" t="s">
        <v>3165</v>
      </c>
      <c r="AH11" s="1385" t="s">
        <v>3166</v>
      </c>
      <c r="AI11" s="1385" t="s">
        <v>3167</v>
      </c>
      <c r="AJ11" s="1385" t="s">
        <v>3168</v>
      </c>
      <c r="AK11" s="1385" t="s">
        <v>3169</v>
      </c>
      <c r="AL11" s="1382" t="s">
        <v>3170</v>
      </c>
    </row>
    <row r="12" spans="2:38" ht="33" customHeight="1">
      <c r="B12" s="327" t="s">
        <v>2217</v>
      </c>
      <c r="C12" s="313" t="s">
        <v>813</v>
      </c>
      <c r="D12" s="313">
        <v>3</v>
      </c>
      <c r="E12" s="1711">
        <v>0</v>
      </c>
      <c r="F12" s="1711">
        <v>0</v>
      </c>
      <c r="G12" s="1711">
        <v>0</v>
      </c>
      <c r="H12" s="1711">
        <v>0</v>
      </c>
      <c r="I12" s="1711">
        <v>0</v>
      </c>
      <c r="J12" s="1711">
        <v>0</v>
      </c>
      <c r="K12" s="1711">
        <v>0</v>
      </c>
      <c r="L12" s="433">
        <f t="shared" si="0"/>
        <v>0</v>
      </c>
      <c r="M12" s="5"/>
      <c r="N12" s="1117" t="s">
        <v>3171</v>
      </c>
      <c r="O12" s="1592"/>
      <c r="P12" s="1633"/>
      <c r="Q12" s="1592"/>
      <c r="R12" s="1636"/>
      <c r="S12" s="271">
        <f t="shared" si="2"/>
        <v>0</v>
      </c>
      <c r="T12" s="1635"/>
      <c r="U12" s="273">
        <f t="shared" si="1"/>
        <v>0</v>
      </c>
      <c r="V12" s="273">
        <f t="shared" si="1"/>
        <v>0</v>
      </c>
      <c r="W12" s="273">
        <f t="shared" si="1"/>
        <v>0</v>
      </c>
      <c r="X12" s="273">
        <f t="shared" si="1"/>
        <v>0</v>
      </c>
      <c r="Y12" s="273">
        <f t="shared" si="1"/>
        <v>0</v>
      </c>
      <c r="Z12" s="273">
        <f t="shared" si="1"/>
        <v>0</v>
      </c>
      <c r="AA12" s="273">
        <f t="shared" si="1"/>
        <v>0</v>
      </c>
      <c r="AB12" s="1635"/>
      <c r="AC12" s="1592"/>
      <c r="AD12" s="327" t="s">
        <v>2217</v>
      </c>
      <c r="AE12" s="1385" t="s">
        <v>3172</v>
      </c>
      <c r="AF12" s="1385" t="s">
        <v>3173</v>
      </c>
      <c r="AG12" s="1385" t="s">
        <v>3174</v>
      </c>
      <c r="AH12" s="1385" t="s">
        <v>3175</v>
      </c>
      <c r="AI12" s="1385" t="s">
        <v>3176</v>
      </c>
      <c r="AJ12" s="1385" t="s">
        <v>3177</v>
      </c>
      <c r="AK12" s="1385" t="s">
        <v>3178</v>
      </c>
      <c r="AL12" s="1382" t="s">
        <v>3179</v>
      </c>
    </row>
    <row r="13" spans="2:38" ht="33" customHeight="1" thickBot="1">
      <c r="B13" s="1850" t="s">
        <v>2227</v>
      </c>
      <c r="C13" s="320" t="s">
        <v>813</v>
      </c>
      <c r="D13" s="320">
        <v>3</v>
      </c>
      <c r="E13" s="1794">
        <f>SUM(E8:E12)</f>
        <v>17.498999999999999</v>
      </c>
      <c r="F13" s="1794">
        <f t="shared" ref="F13:K13" si="3">SUM(F8:F12)</f>
        <v>48.900999999999996</v>
      </c>
      <c r="G13" s="1794">
        <f t="shared" si="3"/>
        <v>459.279</v>
      </c>
      <c r="H13" s="1794">
        <f t="shared" si="3"/>
        <v>15.643000000000001</v>
      </c>
      <c r="I13" s="1794">
        <f t="shared" si="3"/>
        <v>0</v>
      </c>
      <c r="J13" s="1794">
        <f t="shared" si="3"/>
        <v>80.809999999999988</v>
      </c>
      <c r="K13" s="1794">
        <f t="shared" si="3"/>
        <v>0</v>
      </c>
      <c r="L13" s="329">
        <f t="shared" si="0"/>
        <v>622.13199999999995</v>
      </c>
      <c r="M13" s="5"/>
      <c r="N13" s="429" t="s">
        <v>3180</v>
      </c>
      <c r="O13" s="1592"/>
      <c r="P13" s="1634"/>
      <c r="Q13" s="1592"/>
      <c r="R13" s="1636"/>
      <c r="S13" s="271"/>
      <c r="T13" s="1635"/>
      <c r="U13" s="270"/>
      <c r="V13" s="270"/>
      <c r="W13" s="270"/>
      <c r="X13" s="270"/>
      <c r="Y13" s="270"/>
      <c r="Z13" s="270"/>
      <c r="AA13" s="270"/>
      <c r="AB13" s="1635"/>
      <c r="AC13" s="1592"/>
      <c r="AD13" s="1850" t="s">
        <v>2227</v>
      </c>
      <c r="AE13" s="1333" t="s">
        <v>3181</v>
      </c>
      <c r="AF13" s="1333" t="s">
        <v>3182</v>
      </c>
      <c r="AG13" s="1333" t="s">
        <v>3183</v>
      </c>
      <c r="AH13" s="1333" t="s">
        <v>3184</v>
      </c>
      <c r="AI13" s="1333" t="s">
        <v>3185</v>
      </c>
      <c r="AJ13" s="1333" t="s">
        <v>3186</v>
      </c>
      <c r="AK13" s="1333" t="s">
        <v>3187</v>
      </c>
      <c r="AL13" s="1383" t="s">
        <v>3188</v>
      </c>
    </row>
    <row r="14" spans="2:38" ht="15" customHeight="1">
      <c r="B14" s="1120"/>
      <c r="C14" s="1120"/>
      <c r="D14" s="1120"/>
      <c r="E14" s="5"/>
      <c r="F14" s="5"/>
      <c r="G14" s="5"/>
      <c r="H14" s="5"/>
      <c r="I14" s="5"/>
      <c r="J14" s="5"/>
      <c r="K14" s="5"/>
      <c r="L14" s="5"/>
      <c r="M14" s="5"/>
      <c r="N14" s="40"/>
      <c r="O14" s="1592"/>
      <c r="P14" s="1592"/>
      <c r="Q14" s="1592"/>
      <c r="R14" s="1636"/>
      <c r="S14" s="271"/>
      <c r="T14" s="1635"/>
      <c r="U14" s="270"/>
      <c r="V14" s="270"/>
      <c r="W14" s="270"/>
      <c r="X14" s="270"/>
      <c r="Y14" s="270"/>
      <c r="Z14" s="270"/>
      <c r="AA14" s="270"/>
      <c r="AB14" s="1635"/>
      <c r="AC14" s="1592"/>
      <c r="AD14" s="1120"/>
      <c r="AE14" s="5"/>
      <c r="AF14" s="5"/>
      <c r="AG14" s="5"/>
      <c r="AH14" s="5"/>
      <c r="AI14" s="5"/>
      <c r="AJ14" s="5"/>
      <c r="AK14" s="5"/>
      <c r="AL14" s="5"/>
    </row>
    <row r="15" spans="2:38" ht="21" customHeight="1" thickBot="1">
      <c r="B15" s="328" t="s">
        <v>3189</v>
      </c>
      <c r="C15" s="238"/>
      <c r="D15" s="238"/>
      <c r="E15" s="5"/>
      <c r="F15" s="5"/>
      <c r="G15" s="5"/>
      <c r="H15" s="5"/>
      <c r="I15" s="5"/>
      <c r="J15" s="5"/>
      <c r="K15" s="5"/>
      <c r="L15" s="5"/>
      <c r="M15" s="5"/>
      <c r="N15" s="40"/>
      <c r="O15" s="1592"/>
      <c r="P15" s="1592"/>
      <c r="Q15" s="1592"/>
      <c r="R15" s="1636"/>
      <c r="S15" s="271"/>
      <c r="T15" s="1635"/>
      <c r="U15" s="270"/>
      <c r="V15" s="270"/>
      <c r="W15" s="270"/>
      <c r="X15" s="270"/>
      <c r="Y15" s="270"/>
      <c r="Z15" s="270"/>
      <c r="AA15" s="270"/>
      <c r="AB15" s="1635"/>
      <c r="AC15" s="1592"/>
      <c r="AD15" s="328" t="s">
        <v>3189</v>
      </c>
      <c r="AE15" s="5"/>
      <c r="AF15" s="5"/>
      <c r="AG15" s="5"/>
      <c r="AH15" s="5"/>
      <c r="AI15" s="5"/>
      <c r="AJ15" s="5"/>
      <c r="AK15" s="5"/>
      <c r="AL15" s="5"/>
    </row>
    <row r="16" spans="2:38" ht="33" customHeight="1">
      <c r="B16" s="326" t="s">
        <v>2178</v>
      </c>
      <c r="C16" s="317" t="s">
        <v>813</v>
      </c>
      <c r="D16" s="317">
        <v>3</v>
      </c>
      <c r="E16" s="1710">
        <v>-8.4309999999999992</v>
      </c>
      <c r="F16" s="1710">
        <v>-22.829000000000001</v>
      </c>
      <c r="G16" s="1710">
        <v>-233.53800000000001</v>
      </c>
      <c r="H16" s="1710">
        <v>-2.355</v>
      </c>
      <c r="I16" s="1710">
        <v>0</v>
      </c>
      <c r="J16" s="1710">
        <v>-64.650999999999996</v>
      </c>
      <c r="K16" s="1710">
        <v>0</v>
      </c>
      <c r="L16" s="432">
        <f>SUM(E16:K16)</f>
        <v>-331.80400000000003</v>
      </c>
      <c r="M16" s="5"/>
      <c r="N16" s="323" t="s">
        <v>3190</v>
      </c>
      <c r="O16" s="1592"/>
      <c r="P16" s="1632"/>
      <c r="Q16" s="1592"/>
      <c r="R16" s="1636"/>
      <c r="S16" s="271">
        <f>IF( SUM( U16:AA16 ) = 0, 0, $U$5 )</f>
        <v>0</v>
      </c>
      <c r="T16" s="1635"/>
      <c r="U16" s="273">
        <f t="shared" ref="U16:AA19" si="4" xml:space="preserve"> IF( ISNUMBER( E16 ), 0, 1 )</f>
        <v>0</v>
      </c>
      <c r="V16" s="273">
        <f t="shared" si="4"/>
        <v>0</v>
      </c>
      <c r="W16" s="273">
        <f t="shared" si="4"/>
        <v>0</v>
      </c>
      <c r="X16" s="273">
        <f t="shared" si="4"/>
        <v>0</v>
      </c>
      <c r="Y16" s="273">
        <f t="shared" si="4"/>
        <v>0</v>
      </c>
      <c r="Z16" s="273">
        <f t="shared" si="4"/>
        <v>0</v>
      </c>
      <c r="AA16" s="273">
        <f t="shared" si="4"/>
        <v>0</v>
      </c>
      <c r="AB16" s="1635"/>
      <c r="AC16" s="1592"/>
      <c r="AD16" s="326" t="s">
        <v>2178</v>
      </c>
      <c r="AE16" s="1384" t="s">
        <v>3191</v>
      </c>
      <c r="AF16" s="1384" t="s">
        <v>3192</v>
      </c>
      <c r="AG16" s="1384" t="s">
        <v>3193</v>
      </c>
      <c r="AH16" s="1384" t="s">
        <v>3194</v>
      </c>
      <c r="AI16" s="1384" t="s">
        <v>3195</v>
      </c>
      <c r="AJ16" s="1384" t="s">
        <v>3196</v>
      </c>
      <c r="AK16" s="1384" t="s">
        <v>3197</v>
      </c>
      <c r="AL16" s="1381" t="s">
        <v>3198</v>
      </c>
    </row>
    <row r="17" spans="2:38" ht="33" customHeight="1">
      <c r="B17" s="327" t="s">
        <v>2188</v>
      </c>
      <c r="C17" s="313" t="s">
        <v>813</v>
      </c>
      <c r="D17" s="313">
        <v>3</v>
      </c>
      <c r="E17" s="1711">
        <v>0</v>
      </c>
      <c r="F17" s="1711">
        <v>0</v>
      </c>
      <c r="G17" s="1711">
        <v>0</v>
      </c>
      <c r="H17" s="1711">
        <v>0</v>
      </c>
      <c r="I17" s="1711">
        <v>0</v>
      </c>
      <c r="J17" s="1711">
        <v>0</v>
      </c>
      <c r="K17" s="1711">
        <v>0</v>
      </c>
      <c r="L17" s="433">
        <f>SUM(E17:K17)</f>
        <v>0</v>
      </c>
      <c r="M17" s="5"/>
      <c r="N17" s="324" t="s">
        <v>3199</v>
      </c>
      <c r="O17" s="1592"/>
      <c r="P17" s="1633"/>
      <c r="Q17" s="1592"/>
      <c r="R17" s="1636"/>
      <c r="S17" s="271">
        <f t="shared" ref="S17:S19" si="5">IF( SUM( U17:AA17 ) = 0, 0, $U$5 )</f>
        <v>0</v>
      </c>
      <c r="T17" s="1635"/>
      <c r="U17" s="273">
        <f t="shared" si="4"/>
        <v>0</v>
      </c>
      <c r="V17" s="273">
        <f t="shared" si="4"/>
        <v>0</v>
      </c>
      <c r="W17" s="273">
        <f t="shared" si="4"/>
        <v>0</v>
      </c>
      <c r="X17" s="273">
        <f t="shared" si="4"/>
        <v>0</v>
      </c>
      <c r="Y17" s="273">
        <f t="shared" si="4"/>
        <v>0</v>
      </c>
      <c r="Z17" s="273">
        <f t="shared" si="4"/>
        <v>0</v>
      </c>
      <c r="AA17" s="273">
        <f t="shared" si="4"/>
        <v>0</v>
      </c>
      <c r="AB17" s="1635"/>
      <c r="AC17" s="1592"/>
      <c r="AD17" s="327" t="s">
        <v>2188</v>
      </c>
      <c r="AE17" s="1385" t="s">
        <v>3200</v>
      </c>
      <c r="AF17" s="1385" t="s">
        <v>3201</v>
      </c>
      <c r="AG17" s="1385" t="s">
        <v>3202</v>
      </c>
      <c r="AH17" s="1385" t="s">
        <v>3203</v>
      </c>
      <c r="AI17" s="1385" t="s">
        <v>3204</v>
      </c>
      <c r="AJ17" s="1385" t="s">
        <v>3205</v>
      </c>
      <c r="AK17" s="1385" t="s">
        <v>3206</v>
      </c>
      <c r="AL17" s="1382" t="s">
        <v>3207</v>
      </c>
    </row>
    <row r="18" spans="2:38" ht="33" customHeight="1">
      <c r="B18" s="327" t="s">
        <v>804</v>
      </c>
      <c r="C18" s="313" t="s">
        <v>813</v>
      </c>
      <c r="D18" s="313">
        <v>3</v>
      </c>
      <c r="E18" s="1711">
        <v>0</v>
      </c>
      <c r="F18" s="1711">
        <v>0</v>
      </c>
      <c r="G18" s="1711">
        <v>0</v>
      </c>
      <c r="H18" s="1711">
        <v>0</v>
      </c>
      <c r="I18" s="1711">
        <v>0</v>
      </c>
      <c r="J18" s="1711">
        <v>0</v>
      </c>
      <c r="K18" s="1711">
        <v>0</v>
      </c>
      <c r="L18" s="433">
        <f>SUM(E18:K18)</f>
        <v>0</v>
      </c>
      <c r="M18" s="5"/>
      <c r="N18" s="324" t="s">
        <v>3208</v>
      </c>
      <c r="O18" s="1592"/>
      <c r="P18" s="1633"/>
      <c r="Q18" s="1592"/>
      <c r="R18" s="1636"/>
      <c r="S18" s="271">
        <f t="shared" si="5"/>
        <v>0</v>
      </c>
      <c r="T18" s="1635"/>
      <c r="U18" s="273">
        <f t="shared" si="4"/>
        <v>0</v>
      </c>
      <c r="V18" s="273">
        <f t="shared" si="4"/>
        <v>0</v>
      </c>
      <c r="W18" s="273">
        <f t="shared" si="4"/>
        <v>0</v>
      </c>
      <c r="X18" s="273">
        <f t="shared" si="4"/>
        <v>0</v>
      </c>
      <c r="Y18" s="273">
        <f t="shared" si="4"/>
        <v>0</v>
      </c>
      <c r="Z18" s="273">
        <f t="shared" si="4"/>
        <v>0</v>
      </c>
      <c r="AA18" s="273">
        <f t="shared" si="4"/>
        <v>0</v>
      </c>
      <c r="AB18" s="1635"/>
      <c r="AC18" s="1592"/>
      <c r="AD18" s="327" t="s">
        <v>804</v>
      </c>
      <c r="AE18" s="1385" t="s">
        <v>3209</v>
      </c>
      <c r="AF18" s="1385" t="s">
        <v>3210</v>
      </c>
      <c r="AG18" s="1385" t="s">
        <v>3211</v>
      </c>
      <c r="AH18" s="1385" t="s">
        <v>3212</v>
      </c>
      <c r="AI18" s="1385" t="s">
        <v>3213</v>
      </c>
      <c r="AJ18" s="1385" t="s">
        <v>3214</v>
      </c>
      <c r="AK18" s="1385" t="s">
        <v>3215</v>
      </c>
      <c r="AL18" s="1382" t="s">
        <v>3216</v>
      </c>
    </row>
    <row r="19" spans="2:38" ht="33" customHeight="1">
      <c r="B19" s="327" t="s">
        <v>2264</v>
      </c>
      <c r="C19" s="313" t="s">
        <v>813</v>
      </c>
      <c r="D19" s="313">
        <v>3</v>
      </c>
      <c r="E19" s="1711">
        <v>-2.0379999999999998</v>
      </c>
      <c r="F19" s="1711">
        <v>-2.746</v>
      </c>
      <c r="G19" s="1711">
        <v>-38.542999999999999</v>
      </c>
      <c r="H19" s="1711">
        <v>-0.74399999999999999</v>
      </c>
      <c r="I19" s="1711">
        <v>0</v>
      </c>
      <c r="J19" s="1711">
        <v>-2.3170000000000002</v>
      </c>
      <c r="K19" s="1711">
        <v>0</v>
      </c>
      <c r="L19" s="433">
        <f>SUM(E19:K19)</f>
        <v>-46.387999999999998</v>
      </c>
      <c r="M19" s="5"/>
      <c r="N19" s="324" t="s">
        <v>3217</v>
      </c>
      <c r="O19" s="1592"/>
      <c r="P19" s="1633"/>
      <c r="Q19" s="1592"/>
      <c r="R19" s="1636"/>
      <c r="S19" s="271">
        <f t="shared" si="5"/>
        <v>0</v>
      </c>
      <c r="T19" s="1635"/>
      <c r="U19" s="273">
        <f t="shared" si="4"/>
        <v>0</v>
      </c>
      <c r="V19" s="273">
        <f t="shared" si="4"/>
        <v>0</v>
      </c>
      <c r="W19" s="273">
        <f t="shared" si="4"/>
        <v>0</v>
      </c>
      <c r="X19" s="273">
        <f t="shared" si="4"/>
        <v>0</v>
      </c>
      <c r="Y19" s="273">
        <f t="shared" si="4"/>
        <v>0</v>
      </c>
      <c r="Z19" s="273">
        <f t="shared" si="4"/>
        <v>0</v>
      </c>
      <c r="AA19" s="273">
        <f t="shared" si="4"/>
        <v>0</v>
      </c>
      <c r="AB19" s="1635"/>
      <c r="AC19" s="1592"/>
      <c r="AD19" s="327" t="s">
        <v>2264</v>
      </c>
      <c r="AE19" s="1385" t="s">
        <v>3218</v>
      </c>
      <c r="AF19" s="1385" t="s">
        <v>3219</v>
      </c>
      <c r="AG19" s="1385" t="s">
        <v>3220</v>
      </c>
      <c r="AH19" s="1385" t="s">
        <v>3221</v>
      </c>
      <c r="AI19" s="1385" t="s">
        <v>3222</v>
      </c>
      <c r="AJ19" s="1385" t="s">
        <v>3223</v>
      </c>
      <c r="AK19" s="1385" t="s">
        <v>3224</v>
      </c>
      <c r="AL19" s="1382" t="s">
        <v>3225</v>
      </c>
    </row>
    <row r="20" spans="2:38" ht="33" customHeight="1" thickBot="1">
      <c r="B20" s="1850" t="s">
        <v>2227</v>
      </c>
      <c r="C20" s="320" t="s">
        <v>813</v>
      </c>
      <c r="D20" s="320">
        <v>3</v>
      </c>
      <c r="E20" s="1794">
        <f>SUM(E16:E19)</f>
        <v>-10.468999999999999</v>
      </c>
      <c r="F20" s="1794">
        <f t="shared" ref="F20:J20" si="6">SUM(F16:F19)</f>
        <v>-25.574999999999999</v>
      </c>
      <c r="G20" s="1794">
        <f t="shared" si="6"/>
        <v>-272.08100000000002</v>
      </c>
      <c r="H20" s="1794">
        <f t="shared" si="6"/>
        <v>-3.0990000000000002</v>
      </c>
      <c r="I20" s="1794">
        <f t="shared" si="6"/>
        <v>0</v>
      </c>
      <c r="J20" s="1794">
        <f t="shared" si="6"/>
        <v>-66.967999999999989</v>
      </c>
      <c r="K20" s="1794">
        <f>SUM(K16:K19)</f>
        <v>0</v>
      </c>
      <c r="L20" s="329">
        <f>SUM(E20:K20)</f>
        <v>-378.19200000000001</v>
      </c>
      <c r="M20" s="5"/>
      <c r="N20" s="325" t="s">
        <v>3226</v>
      </c>
      <c r="O20" s="1592"/>
      <c r="P20" s="1634"/>
      <c r="Q20" s="1592"/>
      <c r="R20" s="1636"/>
      <c r="S20" s="271"/>
      <c r="T20" s="1635"/>
      <c r="U20" s="270"/>
      <c r="V20" s="270"/>
      <c r="W20" s="270"/>
      <c r="X20" s="270"/>
      <c r="Y20" s="270"/>
      <c r="Z20" s="270"/>
      <c r="AA20" s="270"/>
      <c r="AB20" s="1635"/>
      <c r="AC20" s="1592"/>
      <c r="AD20" s="1850" t="s">
        <v>2227</v>
      </c>
      <c r="AE20" s="1333" t="s">
        <v>3227</v>
      </c>
      <c r="AF20" s="1333" t="s">
        <v>3228</v>
      </c>
      <c r="AG20" s="1333" t="s">
        <v>3229</v>
      </c>
      <c r="AH20" s="1333" t="s">
        <v>3230</v>
      </c>
      <c r="AI20" s="1333" t="s">
        <v>3231</v>
      </c>
      <c r="AJ20" s="1333" t="s">
        <v>3232</v>
      </c>
      <c r="AK20" s="1333" t="s">
        <v>3233</v>
      </c>
      <c r="AL20" s="1383" t="s">
        <v>3234</v>
      </c>
    </row>
    <row r="21" spans="2:38" ht="15" customHeight="1">
      <c r="B21" s="5"/>
      <c r="C21" s="5"/>
      <c r="D21" s="5"/>
      <c r="E21" s="5"/>
      <c r="F21" s="5"/>
      <c r="G21" s="5"/>
      <c r="H21" s="5"/>
      <c r="I21" s="5"/>
      <c r="J21" s="5"/>
      <c r="K21" s="5"/>
      <c r="L21" s="5"/>
      <c r="M21" s="5"/>
      <c r="N21" s="40"/>
      <c r="O21" s="1592"/>
      <c r="P21" s="1592"/>
      <c r="Q21" s="1592"/>
      <c r="R21" s="1636"/>
      <c r="S21" s="271"/>
      <c r="T21" s="1635"/>
      <c r="U21" s="270"/>
      <c r="V21" s="270"/>
      <c r="W21" s="270"/>
      <c r="X21" s="270"/>
      <c r="Y21" s="270"/>
      <c r="Z21" s="270"/>
      <c r="AA21" s="270"/>
      <c r="AB21" s="1635"/>
      <c r="AC21" s="1592"/>
      <c r="AD21" s="5"/>
      <c r="AE21" s="5"/>
      <c r="AF21" s="5"/>
      <c r="AG21" s="5"/>
      <c r="AH21" s="5"/>
      <c r="AI21" s="5"/>
      <c r="AJ21" s="5"/>
      <c r="AK21" s="5"/>
      <c r="AL21" s="5"/>
    </row>
    <row r="22" spans="2:38" ht="33" customHeight="1">
      <c r="B22" s="1121" t="s">
        <v>2283</v>
      </c>
      <c r="C22" s="348" t="s">
        <v>813</v>
      </c>
      <c r="D22" s="348">
        <v>3</v>
      </c>
      <c r="E22" s="1122">
        <f>E13+E20</f>
        <v>7.0299999999999994</v>
      </c>
      <c r="F22" s="1122">
        <f t="shared" ref="F22:K22" si="7">F13+F20</f>
        <v>23.325999999999997</v>
      </c>
      <c r="G22" s="1122">
        <f t="shared" si="7"/>
        <v>187.19799999999998</v>
      </c>
      <c r="H22" s="1122">
        <f t="shared" si="7"/>
        <v>12.544</v>
      </c>
      <c r="I22" s="1122">
        <f t="shared" si="7"/>
        <v>0</v>
      </c>
      <c r="J22" s="1122">
        <f t="shared" si="7"/>
        <v>13.841999999999999</v>
      </c>
      <c r="K22" s="1122">
        <f t="shared" si="7"/>
        <v>0</v>
      </c>
      <c r="L22" s="1123">
        <f>SUM(E22:K22)</f>
        <v>243.94</v>
      </c>
      <c r="M22" s="5"/>
      <c r="N22" s="488" t="s">
        <v>3235</v>
      </c>
      <c r="O22" s="1592"/>
      <c r="P22" s="1637"/>
      <c r="Q22" s="1592"/>
      <c r="R22" s="1636"/>
      <c r="S22" s="271"/>
      <c r="T22" s="1635"/>
      <c r="U22" s="270"/>
      <c r="V22" s="270"/>
      <c r="W22" s="270"/>
      <c r="X22" s="270"/>
      <c r="Y22" s="270"/>
      <c r="Z22" s="270"/>
      <c r="AA22" s="270"/>
      <c r="AB22" s="1635"/>
      <c r="AC22" s="1592"/>
      <c r="AD22" s="1121" t="s">
        <v>2283</v>
      </c>
      <c r="AE22" s="1386" t="s">
        <v>3236</v>
      </c>
      <c r="AF22" s="1386" t="s">
        <v>3237</v>
      </c>
      <c r="AG22" s="1386" t="s">
        <v>3238</v>
      </c>
      <c r="AH22" s="1386" t="s">
        <v>3239</v>
      </c>
      <c r="AI22" s="1386" t="s">
        <v>3240</v>
      </c>
      <c r="AJ22" s="1386" t="s">
        <v>3241</v>
      </c>
      <c r="AK22" s="1386" t="s">
        <v>3242</v>
      </c>
      <c r="AL22" s="1387" t="s">
        <v>3243</v>
      </c>
    </row>
    <row r="23" spans="2:38" ht="15" customHeight="1">
      <c r="B23" s="1126"/>
      <c r="C23" s="1126"/>
      <c r="D23" s="1126"/>
      <c r="E23" s="5"/>
      <c r="F23" s="5"/>
      <c r="G23" s="5"/>
      <c r="H23" s="5"/>
      <c r="I23" s="5"/>
      <c r="J23" s="5"/>
      <c r="K23" s="5"/>
      <c r="L23" s="5"/>
      <c r="M23" s="5"/>
      <c r="N23" s="40"/>
      <c r="O23" s="1592"/>
      <c r="P23" s="1592"/>
      <c r="Q23" s="1592"/>
      <c r="R23" s="1636"/>
      <c r="S23" s="271"/>
      <c r="T23" s="300"/>
      <c r="U23" s="270"/>
      <c r="V23" s="270"/>
      <c r="W23" s="270"/>
      <c r="X23" s="270"/>
      <c r="Y23" s="270"/>
      <c r="Z23" s="270"/>
      <c r="AA23" s="270"/>
      <c r="AB23" s="300"/>
      <c r="AC23" s="1592"/>
      <c r="AD23" s="1126"/>
      <c r="AE23" s="5"/>
      <c r="AF23" s="5"/>
      <c r="AG23" s="5"/>
      <c r="AH23" s="5"/>
      <c r="AI23" s="5"/>
      <c r="AJ23" s="5"/>
      <c r="AK23" s="5"/>
      <c r="AL23" s="5"/>
    </row>
    <row r="24" spans="2:38" ht="33" customHeight="1">
      <c r="B24" s="1121" t="s">
        <v>2293</v>
      </c>
      <c r="C24" s="348" t="s">
        <v>813</v>
      </c>
      <c r="D24" s="348">
        <v>3</v>
      </c>
      <c r="E24" s="1122">
        <f>E8+E16</f>
        <v>6.8490000000000002</v>
      </c>
      <c r="F24" s="1122">
        <f t="shared" ref="F24:K24" si="8">F8+F16</f>
        <v>16.452999999999996</v>
      </c>
      <c r="G24" s="1122">
        <f t="shared" si="8"/>
        <v>159.34199999999998</v>
      </c>
      <c r="H24" s="1122">
        <f t="shared" si="8"/>
        <v>10.628</v>
      </c>
      <c r="I24" s="1122">
        <f t="shared" si="8"/>
        <v>0</v>
      </c>
      <c r="J24" s="1122">
        <f t="shared" si="8"/>
        <v>13.180999999999997</v>
      </c>
      <c r="K24" s="1122">
        <f t="shared" si="8"/>
        <v>0</v>
      </c>
      <c r="L24" s="1123">
        <f>SUM(E24:K24)</f>
        <v>206.45299999999997</v>
      </c>
      <c r="M24" s="5"/>
      <c r="N24" s="488" t="s">
        <v>3244</v>
      </c>
      <c r="O24" s="1592"/>
      <c r="P24" s="1637"/>
      <c r="Q24" s="1592"/>
      <c r="R24" s="1636"/>
      <c r="S24" s="271"/>
      <c r="T24" s="300"/>
      <c r="U24" s="270"/>
      <c r="V24" s="270"/>
      <c r="W24" s="270"/>
      <c r="X24" s="270"/>
      <c r="Y24" s="270"/>
      <c r="Z24" s="270"/>
      <c r="AA24" s="270"/>
      <c r="AB24" s="300"/>
      <c r="AC24" s="1592"/>
      <c r="AD24" s="1121" t="s">
        <v>2293</v>
      </c>
      <c r="AE24" s="1386" t="s">
        <v>3245</v>
      </c>
      <c r="AF24" s="1386" t="s">
        <v>3246</v>
      </c>
      <c r="AG24" s="1386" t="s">
        <v>3247</v>
      </c>
      <c r="AH24" s="1386" t="s">
        <v>3248</v>
      </c>
      <c r="AI24" s="1386" t="s">
        <v>3249</v>
      </c>
      <c r="AJ24" s="1386" t="s">
        <v>3250</v>
      </c>
      <c r="AK24" s="1386" t="s">
        <v>3251</v>
      </c>
      <c r="AL24" s="1387" t="s">
        <v>3252</v>
      </c>
    </row>
    <row r="25" spans="2:38" ht="15" customHeight="1">
      <c r="B25" s="5"/>
      <c r="C25" s="5"/>
      <c r="D25" s="5"/>
      <c r="E25" s="5"/>
      <c r="F25" s="5"/>
      <c r="G25" s="5"/>
      <c r="H25" s="5"/>
      <c r="I25" s="5"/>
      <c r="J25" s="5"/>
      <c r="K25" s="5"/>
      <c r="L25" s="5"/>
      <c r="M25" s="5"/>
      <c r="O25" s="13"/>
      <c r="P25" s="13"/>
      <c r="Q25" s="1592"/>
      <c r="R25" s="1636"/>
      <c r="S25" s="271"/>
      <c r="T25" s="300"/>
      <c r="U25" s="270"/>
      <c r="V25" s="270"/>
      <c r="W25" s="270"/>
      <c r="X25" s="270"/>
      <c r="Y25" s="270"/>
      <c r="Z25" s="270"/>
      <c r="AA25" s="270"/>
      <c r="AB25" s="300"/>
      <c r="AC25" s="1592"/>
      <c r="AD25" s="5"/>
      <c r="AE25" s="5"/>
      <c r="AF25" s="5"/>
      <c r="AG25" s="5"/>
      <c r="AH25" s="5"/>
      <c r="AI25" s="5"/>
      <c r="AJ25" s="5"/>
      <c r="AK25" s="5"/>
      <c r="AL25" s="5"/>
    </row>
    <row r="26" spans="2:38" ht="21" customHeight="1" thickBot="1">
      <c r="B26" s="328" t="s">
        <v>3253</v>
      </c>
      <c r="C26" s="238"/>
      <c r="D26" s="238"/>
      <c r="E26" s="5"/>
      <c r="F26" s="5"/>
      <c r="G26" s="5"/>
      <c r="H26" s="5"/>
      <c r="I26" s="5"/>
      <c r="J26" s="5"/>
      <c r="K26" s="5"/>
      <c r="L26" s="5"/>
      <c r="M26" s="5"/>
      <c r="O26" s="13"/>
      <c r="P26" s="13"/>
      <c r="Q26" s="1592"/>
      <c r="R26" s="1636"/>
      <c r="S26" s="271"/>
      <c r="T26" s="300"/>
      <c r="U26" s="270"/>
      <c r="V26" s="270"/>
      <c r="W26" s="270"/>
      <c r="X26" s="270"/>
      <c r="Y26" s="270"/>
      <c r="Z26" s="270"/>
      <c r="AA26" s="270"/>
      <c r="AB26" s="300"/>
      <c r="AC26" s="1592"/>
      <c r="AD26" s="328" t="s">
        <v>3253</v>
      </c>
      <c r="AE26" s="5"/>
      <c r="AF26" s="5"/>
      <c r="AG26" s="5"/>
      <c r="AH26" s="5"/>
      <c r="AI26" s="5"/>
      <c r="AJ26" s="5"/>
      <c r="AK26" s="5"/>
      <c r="AL26" s="5"/>
    </row>
    <row r="27" spans="2:38" ht="22.5" customHeight="1">
      <c r="B27" s="326" t="s">
        <v>2304</v>
      </c>
      <c r="C27" s="317" t="s">
        <v>813</v>
      </c>
      <c r="D27" s="317">
        <v>3</v>
      </c>
      <c r="E27" s="1710">
        <v>-2.0379999999999998</v>
      </c>
      <c r="F27" s="1710">
        <v>-2.746</v>
      </c>
      <c r="G27" s="1710">
        <v>-38.542999999999999</v>
      </c>
      <c r="H27" s="1710">
        <v>-0.74399999999999999</v>
      </c>
      <c r="I27" s="1710">
        <v>0</v>
      </c>
      <c r="J27" s="1710">
        <v>-2.3170000000000002</v>
      </c>
      <c r="K27" s="1710">
        <v>0</v>
      </c>
      <c r="L27" s="432">
        <f>SUM(E27:K27)</f>
        <v>-46.387999999999998</v>
      </c>
      <c r="M27" s="5"/>
      <c r="N27" s="323" t="s">
        <v>3254</v>
      </c>
      <c r="O27" s="13"/>
      <c r="P27" s="1127"/>
      <c r="Q27" s="1592"/>
      <c r="R27" s="1636"/>
      <c r="S27" s="271">
        <f t="shared" ref="S27:S28" si="9">IF( SUM( U27:AA27 ) = 0, 0, $U$5 )</f>
        <v>0</v>
      </c>
      <c r="T27" s="1635"/>
      <c r="U27" s="273">
        <f t="shared" ref="U27:AA28" si="10" xml:space="preserve"> IF( ISNUMBER( E27 ), 0, 1 )</f>
        <v>0</v>
      </c>
      <c r="V27" s="273">
        <f t="shared" si="10"/>
        <v>0</v>
      </c>
      <c r="W27" s="273">
        <f t="shared" si="10"/>
        <v>0</v>
      </c>
      <c r="X27" s="273">
        <f t="shared" si="10"/>
        <v>0</v>
      </c>
      <c r="Y27" s="273">
        <f t="shared" si="10"/>
        <v>0</v>
      </c>
      <c r="Z27" s="273">
        <f t="shared" si="10"/>
        <v>0</v>
      </c>
      <c r="AA27" s="273">
        <f t="shared" si="10"/>
        <v>0</v>
      </c>
      <c r="AB27" s="300"/>
      <c r="AC27" s="1592"/>
      <c r="AD27" s="326" t="s">
        <v>2304</v>
      </c>
      <c r="AE27" s="1384" t="s">
        <v>3255</v>
      </c>
      <c r="AF27" s="1384" t="s">
        <v>3256</v>
      </c>
      <c r="AG27" s="1384" t="s">
        <v>3257</v>
      </c>
      <c r="AH27" s="1384" t="s">
        <v>3258</v>
      </c>
      <c r="AI27" s="1384" t="s">
        <v>3259</v>
      </c>
      <c r="AJ27" s="1384" t="s">
        <v>3260</v>
      </c>
      <c r="AK27" s="1384" t="s">
        <v>3261</v>
      </c>
      <c r="AL27" s="1381" t="s">
        <v>3262</v>
      </c>
    </row>
    <row r="28" spans="2:38" ht="22.5" customHeight="1">
      <c r="B28" s="327" t="s">
        <v>1936</v>
      </c>
      <c r="C28" s="313" t="s">
        <v>813</v>
      </c>
      <c r="D28" s="313">
        <v>3</v>
      </c>
      <c r="E28" s="1711">
        <v>0</v>
      </c>
      <c r="F28" s="1711">
        <v>0</v>
      </c>
      <c r="G28" s="1711">
        <v>0</v>
      </c>
      <c r="H28" s="1711">
        <v>0</v>
      </c>
      <c r="I28" s="1711">
        <v>0</v>
      </c>
      <c r="J28" s="1711">
        <v>0</v>
      </c>
      <c r="K28" s="1711">
        <v>0</v>
      </c>
      <c r="L28" s="433">
        <f>SUM(E28:K28)</f>
        <v>0</v>
      </c>
      <c r="M28" s="5"/>
      <c r="N28" s="324" t="s">
        <v>3263</v>
      </c>
      <c r="O28" s="13"/>
      <c r="P28" s="1128"/>
      <c r="Q28" s="1592"/>
      <c r="R28" s="1636"/>
      <c r="S28" s="271">
        <f t="shared" si="9"/>
        <v>0</v>
      </c>
      <c r="T28" s="1635"/>
      <c r="U28" s="273">
        <f t="shared" si="10"/>
        <v>0</v>
      </c>
      <c r="V28" s="273">
        <f t="shared" si="10"/>
        <v>0</v>
      </c>
      <c r="W28" s="273">
        <f t="shared" si="10"/>
        <v>0</v>
      </c>
      <c r="X28" s="273">
        <f t="shared" si="10"/>
        <v>0</v>
      </c>
      <c r="Y28" s="273">
        <f t="shared" si="10"/>
        <v>0</v>
      </c>
      <c r="Z28" s="273">
        <f t="shared" si="10"/>
        <v>0</v>
      </c>
      <c r="AA28" s="273">
        <f t="shared" si="10"/>
        <v>0</v>
      </c>
      <c r="AB28" s="300"/>
      <c r="AC28" s="1592"/>
      <c r="AD28" s="327" t="s">
        <v>1936</v>
      </c>
      <c r="AE28" s="1385" t="s">
        <v>3264</v>
      </c>
      <c r="AF28" s="1385" t="s">
        <v>3265</v>
      </c>
      <c r="AG28" s="1385" t="s">
        <v>3266</v>
      </c>
      <c r="AH28" s="1385" t="s">
        <v>3267</v>
      </c>
      <c r="AI28" s="1385" t="s">
        <v>3268</v>
      </c>
      <c r="AJ28" s="1385" t="s">
        <v>3269</v>
      </c>
      <c r="AK28" s="1385" t="s">
        <v>3270</v>
      </c>
      <c r="AL28" s="1382" t="s">
        <v>3271</v>
      </c>
    </row>
    <row r="29" spans="2:38" ht="22.5" customHeight="1" thickBot="1">
      <c r="B29" s="1850" t="s">
        <v>1016</v>
      </c>
      <c r="C29" s="320" t="s">
        <v>813</v>
      </c>
      <c r="D29" s="320">
        <v>3</v>
      </c>
      <c r="E29" s="1794">
        <f>E27+E28</f>
        <v>-2.0379999999999998</v>
      </c>
      <c r="F29" s="1794">
        <f>F27+F28</f>
        <v>-2.746</v>
      </c>
      <c r="G29" s="1794">
        <f t="shared" ref="G29:K29" si="11">G27+G28</f>
        <v>-38.542999999999999</v>
      </c>
      <c r="H29" s="1794">
        <f t="shared" si="11"/>
        <v>-0.74399999999999999</v>
      </c>
      <c r="I29" s="1794">
        <f t="shared" si="11"/>
        <v>0</v>
      </c>
      <c r="J29" s="1794">
        <f t="shared" si="11"/>
        <v>-2.3170000000000002</v>
      </c>
      <c r="K29" s="1794">
        <f t="shared" si="11"/>
        <v>0</v>
      </c>
      <c r="L29" s="329">
        <f>SUM(E29:K29)</f>
        <v>-46.387999999999998</v>
      </c>
      <c r="M29" s="5"/>
      <c r="N29" s="325" t="s">
        <v>3272</v>
      </c>
      <c r="O29" s="13"/>
      <c r="P29" s="1129"/>
      <c r="Q29" s="1592"/>
      <c r="R29" s="1636"/>
      <c r="S29" s="271"/>
      <c r="T29" s="300"/>
      <c r="U29" s="270"/>
      <c r="V29" s="270"/>
      <c r="W29" s="270"/>
      <c r="X29" s="270"/>
      <c r="Y29" s="270"/>
      <c r="Z29" s="270"/>
      <c r="AA29" s="270"/>
      <c r="AB29" s="300"/>
      <c r="AC29" s="1592"/>
      <c r="AD29" s="1850" t="s">
        <v>1016</v>
      </c>
      <c r="AE29" s="1333" t="s">
        <v>3273</v>
      </c>
      <c r="AF29" s="1333" t="s">
        <v>3274</v>
      </c>
      <c r="AG29" s="1333" t="s">
        <v>3275</v>
      </c>
      <c r="AH29" s="1333" t="s">
        <v>3276</v>
      </c>
      <c r="AI29" s="1333" t="s">
        <v>3277</v>
      </c>
      <c r="AJ29" s="1333" t="s">
        <v>3278</v>
      </c>
      <c r="AK29" s="1333" t="s">
        <v>3279</v>
      </c>
      <c r="AL29" s="1383" t="s">
        <v>3280</v>
      </c>
    </row>
    <row r="30" spans="2:38" ht="12" customHeight="1">
      <c r="B30" s="5"/>
      <c r="C30" s="5"/>
      <c r="D30" s="5"/>
      <c r="E30" s="5"/>
      <c r="F30" s="5"/>
      <c r="G30" s="5"/>
      <c r="H30" s="5"/>
      <c r="I30" s="5"/>
      <c r="J30" s="5"/>
      <c r="K30" s="5"/>
      <c r="L30" s="5"/>
      <c r="M30" s="48"/>
      <c r="O30" s="1592"/>
      <c r="P30" s="1592"/>
      <c r="Q30" s="1592"/>
      <c r="R30" s="1592"/>
      <c r="S30" s="301">
        <f t="shared" ref="S30:S38" si="12">IF( SUM( U30:W30 ) = 0, 0, $S$5 )</f>
        <v>0</v>
      </c>
      <c r="T30" s="1627"/>
      <c r="U30" s="270"/>
      <c r="V30" s="270"/>
      <c r="W30" s="270"/>
      <c r="X30" s="270"/>
      <c r="Y30" s="270"/>
      <c r="Z30" s="270"/>
      <c r="AA30" s="270"/>
      <c r="AB30" s="1627"/>
      <c r="AC30" s="1592"/>
      <c r="AD30" s="5"/>
      <c r="AE30" s="5"/>
      <c r="AF30" s="5"/>
      <c r="AG30" s="5"/>
      <c r="AH30" s="5"/>
      <c r="AI30" s="5"/>
      <c r="AJ30" s="5"/>
      <c r="AK30" s="5"/>
      <c r="AL30" s="5"/>
    </row>
    <row r="31" spans="2:38" ht="15.75" customHeight="1">
      <c r="B31" s="2042" t="s">
        <v>2332</v>
      </c>
      <c r="C31" s="2042"/>
      <c r="D31" s="2042"/>
      <c r="E31" s="2042"/>
      <c r="F31" s="2042"/>
      <c r="G31" s="2042"/>
      <c r="H31" s="2042"/>
      <c r="I31" s="2042"/>
      <c r="J31" s="2042"/>
      <c r="K31" s="2042"/>
      <c r="L31" s="1592"/>
      <c r="O31" s="1592"/>
      <c r="P31" s="1592"/>
      <c r="Q31" s="1592"/>
      <c r="R31" s="1592"/>
      <c r="S31" s="301">
        <f t="shared" si="12"/>
        <v>0</v>
      </c>
      <c r="T31" s="296"/>
      <c r="U31" s="270"/>
      <c r="V31" s="270"/>
      <c r="W31" s="270"/>
      <c r="X31" s="270"/>
      <c r="Y31" s="270"/>
      <c r="Z31" s="270"/>
      <c r="AA31" s="270"/>
      <c r="AB31" s="296"/>
      <c r="AC31" s="1592"/>
      <c r="AD31" s="2042"/>
      <c r="AE31" s="2042"/>
      <c r="AF31" s="2042"/>
      <c r="AG31" s="2042"/>
      <c r="AH31" s="2042"/>
      <c r="AI31" s="2042"/>
      <c r="AJ31" s="2042"/>
      <c r="AK31" s="2042"/>
      <c r="AL31" s="1592"/>
    </row>
    <row r="32" spans="2:38" ht="15.75">
      <c r="B32" s="1592"/>
      <c r="C32" s="1592"/>
      <c r="D32" s="1592"/>
      <c r="E32" s="1592"/>
      <c r="F32" s="1592"/>
      <c r="G32" s="1592"/>
      <c r="H32" s="1592"/>
      <c r="I32" s="1592"/>
      <c r="J32" s="1592"/>
      <c r="K32" s="1592"/>
      <c r="L32" s="1592"/>
      <c r="O32" s="1592"/>
      <c r="P32" s="1592"/>
      <c r="Q32" s="1592"/>
      <c r="R32" s="1592"/>
      <c r="S32" s="301">
        <f t="shared" si="12"/>
        <v>0</v>
      </c>
      <c r="T32" s="1627"/>
      <c r="U32" s="270"/>
      <c r="V32" s="270"/>
      <c r="W32" s="270"/>
      <c r="X32" s="270"/>
      <c r="Y32" s="270"/>
      <c r="Z32" s="270"/>
      <c r="AA32" s="270"/>
      <c r="AB32" s="1627"/>
      <c r="AC32" s="1592"/>
      <c r="AD32" s="1592"/>
      <c r="AE32" s="1592"/>
      <c r="AF32" s="1592"/>
      <c r="AG32" s="1592"/>
      <c r="AH32" s="1592"/>
      <c r="AI32" s="1592"/>
      <c r="AJ32" s="1592"/>
      <c r="AK32" s="1592"/>
      <c r="AL32" s="1592"/>
    </row>
    <row r="33" spans="19:27" ht="15.75">
      <c r="S33" s="301">
        <f t="shared" si="12"/>
        <v>0</v>
      </c>
      <c r="T33" s="1627"/>
      <c r="U33" s="270"/>
      <c r="V33" s="270"/>
      <c r="W33" s="270"/>
      <c r="X33" s="270"/>
      <c r="Y33" s="270"/>
      <c r="Z33" s="270"/>
      <c r="AA33" s="270"/>
    </row>
    <row r="34" spans="19:27" ht="15.75">
      <c r="S34" s="301">
        <f t="shared" si="12"/>
        <v>0</v>
      </c>
      <c r="T34" s="1627"/>
      <c r="U34" s="270"/>
      <c r="V34" s="270"/>
      <c r="W34" s="270"/>
      <c r="X34" s="270"/>
      <c r="Y34" s="270"/>
      <c r="Z34" s="270"/>
      <c r="AA34" s="270"/>
    </row>
    <row r="35" spans="19:27" ht="15.75">
      <c r="S35" s="301">
        <f t="shared" si="12"/>
        <v>0</v>
      </c>
      <c r="T35" s="1627"/>
      <c r="U35" s="270"/>
      <c r="V35" s="270"/>
      <c r="W35" s="270"/>
      <c r="X35" s="270"/>
      <c r="Y35" s="270"/>
      <c r="Z35" s="270"/>
      <c r="AA35" s="270"/>
    </row>
    <row r="36" spans="19:27" ht="15.75">
      <c r="S36" s="301">
        <f t="shared" si="12"/>
        <v>0</v>
      </c>
      <c r="T36" s="1627"/>
      <c r="U36" s="270"/>
      <c r="V36" s="270"/>
      <c r="W36" s="270"/>
      <c r="X36" s="270"/>
      <c r="Y36" s="270"/>
      <c r="Z36" s="270"/>
      <c r="AA36" s="270"/>
    </row>
    <row r="37" spans="19:27" ht="15.75">
      <c r="S37" s="301">
        <f t="shared" si="12"/>
        <v>0</v>
      </c>
      <c r="T37" s="1627"/>
      <c r="U37" s="270"/>
      <c r="V37" s="270"/>
      <c r="W37" s="270"/>
      <c r="X37" s="270"/>
      <c r="Y37" s="270"/>
      <c r="Z37" s="270"/>
      <c r="AA37" s="270"/>
    </row>
    <row r="38" spans="19:27" ht="15.75">
      <c r="S38" s="301">
        <f t="shared" si="12"/>
        <v>0</v>
      </c>
      <c r="T38" s="1627"/>
      <c r="U38" s="270"/>
      <c r="V38" s="270"/>
      <c r="W38" s="270"/>
      <c r="X38" s="270"/>
      <c r="Y38" s="270"/>
      <c r="Z38" s="270"/>
      <c r="AA38" s="270"/>
    </row>
    <row r="39" spans="19:27" ht="15.75">
      <c r="S39" s="1592"/>
      <c r="T39" s="1627"/>
      <c r="U39" s="1627"/>
      <c r="V39" s="1627"/>
      <c r="W39" s="1627"/>
      <c r="X39" s="1627"/>
      <c r="Y39" s="1627"/>
      <c r="Z39" s="1627"/>
      <c r="AA39" s="1627"/>
    </row>
    <row r="40" spans="19:27" ht="15.75">
      <c r="S40" s="1592"/>
      <c r="T40" s="1627"/>
      <c r="U40" s="1627"/>
      <c r="V40" s="1627"/>
      <c r="W40" s="1627"/>
      <c r="X40" s="1627"/>
      <c r="Y40" s="1627"/>
      <c r="Z40" s="1627"/>
      <c r="AA40" s="1627"/>
    </row>
    <row r="41" spans="19:27" ht="15.75">
      <c r="S41" s="1592"/>
      <c r="T41" s="1627"/>
      <c r="U41" s="1627"/>
      <c r="V41" s="1627"/>
      <c r="W41" s="1627"/>
      <c r="X41" s="1627"/>
      <c r="Y41" s="1627"/>
      <c r="Z41" s="1627"/>
      <c r="AA41" s="1627"/>
    </row>
    <row r="42" spans="19:27" ht="15.75">
      <c r="S42" s="1592"/>
      <c r="T42" s="1627"/>
      <c r="U42" s="1627"/>
      <c r="V42" s="1627"/>
      <c r="W42" s="1627"/>
      <c r="X42" s="1627"/>
      <c r="Y42" s="1627"/>
      <c r="Z42" s="1627"/>
      <c r="AA42" s="1627"/>
    </row>
    <row r="43" spans="19:27" ht="15.75">
      <c r="S43" s="1592"/>
      <c r="T43" s="1627"/>
      <c r="U43" s="1627"/>
      <c r="V43" s="1627"/>
      <c r="W43" s="1627"/>
      <c r="X43" s="1627"/>
      <c r="Y43" s="1627"/>
      <c r="Z43" s="1627"/>
      <c r="AA43" s="1627"/>
    </row>
    <row r="44" spans="19:27" ht="15.75">
      <c r="S44" s="301">
        <f t="shared" ref="S44:S45" si="13">IF( SUM( U44:W44 ) = 0, 0, $S$5 )</f>
        <v>0</v>
      </c>
      <c r="T44" s="1627"/>
      <c r="U44" s="270"/>
      <c r="V44" s="270"/>
      <c r="W44" s="270"/>
      <c r="X44" s="270"/>
      <c r="Y44" s="270"/>
      <c r="Z44" s="270"/>
      <c r="AA44" s="270"/>
    </row>
    <row r="45" spans="19:27" ht="15.75">
      <c r="S45" s="301">
        <f t="shared" si="13"/>
        <v>0</v>
      </c>
      <c r="T45" s="1627"/>
      <c r="U45" s="270"/>
      <c r="V45" s="270"/>
      <c r="W45" s="270"/>
      <c r="X45" s="270"/>
      <c r="Y45" s="270"/>
      <c r="Z45" s="270"/>
      <c r="AA45" s="270"/>
    </row>
    <row r="46" spans="19:27" ht="15.75">
      <c r="S46" s="1592"/>
      <c r="T46" s="1627"/>
      <c r="U46" s="1627"/>
      <c r="V46" s="1627"/>
      <c r="W46" s="1627"/>
      <c r="X46" s="1627"/>
      <c r="Y46" s="1627"/>
      <c r="Z46" s="1627"/>
      <c r="AA46" s="1627"/>
    </row>
    <row r="47" spans="19:27" ht="15.75">
      <c r="S47" s="1592"/>
      <c r="T47" s="1627"/>
      <c r="U47" s="1627"/>
      <c r="V47" s="1627"/>
      <c r="W47" s="1627"/>
      <c r="X47" s="1627"/>
      <c r="Y47" s="1627"/>
      <c r="Z47" s="1627"/>
      <c r="AA47" s="1627"/>
    </row>
    <row r="48" spans="19:27" ht="15.75">
      <c r="S48" s="1592"/>
      <c r="T48" s="1627"/>
      <c r="U48" s="1627"/>
      <c r="V48" s="1627"/>
      <c r="W48" s="1627"/>
      <c r="X48" s="1627"/>
      <c r="Y48" s="1627"/>
      <c r="Z48" s="1627"/>
      <c r="AA48" s="1627"/>
    </row>
    <row r="49" ht="15.75"/>
    <row r="50" ht="15.75"/>
    <row r="51" ht="15.75"/>
    <row r="52" ht="15.75"/>
    <row r="53" ht="15.75"/>
    <row r="54" ht="15.75"/>
  </sheetData>
  <sheetProtection algorithmName="SHA-512" hashValue="T1BwMso4/4Ah98K3KziQTcpobWurl+fSWAtKd5IPHgWSRavgZUHEeZcY87FI6RkKC81zsGQt3Uedltk280IT8A==" saltValue="z2siaJxmTBGdYU5/rjGBcA==" spinCount="100000" sheet="1" objects="1" scenarios="1"/>
  <mergeCells count="10">
    <mergeCell ref="AD3:AL3"/>
    <mergeCell ref="AD31:AK31"/>
    <mergeCell ref="B1:J1"/>
    <mergeCell ref="K1:N1"/>
    <mergeCell ref="B3:P3"/>
    <mergeCell ref="U4:AA4"/>
    <mergeCell ref="B31:K31"/>
    <mergeCell ref="AD1:AL1"/>
    <mergeCell ref="B2:J2"/>
    <mergeCell ref="AD2:AL2"/>
  </mergeCells>
  <conditionalFormatting sqref="S8:S38">
    <cfRule type="cellIs" dxfId="61" priority="1" operator="equal">
      <formula>0</formula>
    </cfRule>
  </conditionalFormatting>
  <conditionalFormatting sqref="S44:S45">
    <cfRule type="cellIs" dxfId="60" priority="4" operator="equal">
      <formula>0</formula>
    </cfRule>
  </conditionalFormatting>
  <dataValidations count="1">
    <dataValidation type="custom" allowBlank="1" showErrorMessage="1" errorTitle="Input Error" error="Please input a numeric value." sqref="AE27:AK28 AE16:AK19 AE8:AK12" xr:uid="{00000000-0002-0000-1A00-000000000000}">
      <formula1>ISNUMBER(AE8)</formula1>
    </dataValidation>
  </dataValidations>
  <pageMargins left="0.7" right="0.7" top="0.75" bottom="0.75" header="0.3" footer="0.3"/>
  <pageSetup paperSize="8" scale="76" fitToHeight="0" orientation="portrait" r:id="rId1"/>
  <headerFooter>
    <oddHeader>&amp;L&amp;F&amp;CSheet: &amp;A&amp;ROFFICIAL</oddHeader>
    <oddFooter>&amp;LPrinted on: &amp;D at &amp;T&amp;CPage &amp;P of &amp;N&amp;ROfwat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8">
    <tabColor theme="1"/>
    <pageSetUpPr fitToPage="1"/>
  </sheetPr>
  <dimension ref="A1"/>
  <sheetViews>
    <sheetView showGridLines="0" zoomScale="80" zoomScaleNormal="80" zoomScaleSheetLayoutView="80" workbookViewId="0"/>
  </sheetViews>
  <sheetFormatPr defaultRowHeight="14.25"/>
  <sheetData/>
  <sheetProtection algorithmName="SHA-512" hashValue="8geQ1KjWjBO2prgfeT/oGh+LG0eKpd+IVkPCDzisSoYSg7F9Qcshpkg0nhNhZAkzwTEnbSKqYEbz5r+vShEyLA==" saltValue="M/QXf8X16KeIBgoAGYGdPA==" spinCount="100000" sheet="1" objects="1" scenarios="1"/>
  <customSheetViews>
    <customSheetView guid="{71BC5093-C9C1-4AA0-864A-AADBDC96B3C1}" scale="80" showPageBreaks="1" showGridLines="0" fitToPage="1" view="pageBreakPreview">
      <selection activeCell="A23" sqref="A23"/>
      <pageMargins left="0" right="0" top="0" bottom="0" header="0" footer="0"/>
      <pageSetup paperSize="8" fitToHeight="0" orientation="portrait" r:id="rId1"/>
      <headerFooter>
        <oddHeader>&amp;L&amp;F&amp;CSheet: &amp;A&amp;ROFFICIAL</oddHeader>
        <oddFooter>&amp;LPrinted on: &amp;D at &amp;T&amp;CPage &amp;P of &amp;N&amp;ROfwat</oddFooter>
      </headerFooter>
    </customSheetView>
  </customSheetViews>
  <pageMargins left="0.7" right="0.7" top="0.75" bottom="0.75" header="0.3" footer="0.3"/>
  <pageSetup paperSize="8" fitToHeight="0" orientation="portrait" r:id="rId2"/>
  <headerFooter>
    <oddHeader>&amp;L&amp;F&amp;CSheet: &amp;A&amp;ROFFICIAL</oddHeader>
    <oddFooter>&amp;LPrinted on: &amp;D at &amp;T&amp;CPage &amp;P of &amp;N&amp;ROfwat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9">
    <pageSetUpPr fitToPage="1"/>
  </sheetPr>
  <dimension ref="B1:Q63"/>
  <sheetViews>
    <sheetView showFormulas="1" showGridLines="0" topLeftCell="A52" zoomScale="80" zoomScaleNormal="80" zoomScaleSheetLayoutView="100" workbookViewId="0">
      <selection activeCell="B63" sqref="B63"/>
    </sheetView>
  </sheetViews>
  <sheetFormatPr defaultColWidth="9" defaultRowHeight="15"/>
  <cols>
    <col min="1" max="1" width="1.625" style="264" customWidth="1"/>
    <col min="2" max="2" width="36.125" style="264" customWidth="1"/>
    <col min="3" max="5" width="12.5" style="264" customWidth="1"/>
    <col min="6" max="6" width="1.625" style="264" customWidth="1"/>
    <col min="7" max="7" width="12.5" style="265" customWidth="1"/>
    <col min="8" max="8" width="1.625" style="264" customWidth="1"/>
    <col min="9" max="9" width="33.875" style="264" customWidth="1"/>
    <col min="10" max="11" width="1.625" style="264" customWidth="1"/>
    <col min="12" max="12" width="20.625" style="264" customWidth="1"/>
    <col min="13" max="13" width="1.625" style="264" customWidth="1"/>
    <col min="14" max="14" width="6.375" style="264" hidden="1" customWidth="1"/>
    <col min="15" max="15" width="6.5" style="264" hidden="1" customWidth="1"/>
    <col min="16" max="16" width="7.625" style="264" hidden="1" customWidth="1"/>
    <col min="17" max="17" width="1.625" style="264" hidden="1" customWidth="1"/>
    <col min="18" max="18" width="1.625" style="264" customWidth="1"/>
    <col min="19" max="16384" width="9" style="264"/>
  </cols>
  <sheetData>
    <row r="1" spans="2:16" ht="29.25" customHeight="1">
      <c r="B1" s="2055" t="s">
        <v>715</v>
      </c>
      <c r="C1" s="2055"/>
      <c r="D1" s="2055"/>
      <c r="E1" s="1867"/>
      <c r="F1" s="1592"/>
      <c r="G1" s="1625"/>
      <c r="H1" s="1592"/>
      <c r="I1" s="1592"/>
      <c r="J1" s="1592"/>
      <c r="K1" s="1636"/>
      <c r="L1" s="1592"/>
      <c r="M1" s="1636"/>
      <c r="N1" s="1592"/>
      <c r="O1" s="1592"/>
      <c r="P1" s="1592"/>
    </row>
    <row r="2" spans="2:16" ht="29.25" customHeight="1">
      <c r="B2" s="2055" t="str">
        <f>Validation!B4</f>
        <v>Anglian Water</v>
      </c>
      <c r="C2" s="2055"/>
      <c r="D2" s="2055"/>
      <c r="E2" s="14"/>
      <c r="F2" s="1592"/>
      <c r="G2" s="1625"/>
      <c r="H2" s="1592"/>
      <c r="I2" s="1592"/>
      <c r="J2" s="1592"/>
      <c r="K2" s="1636"/>
      <c r="L2" s="1592"/>
      <c r="M2" s="1636"/>
      <c r="N2" s="1592"/>
      <c r="O2" s="1592"/>
      <c r="P2" s="1592"/>
    </row>
    <row r="3" spans="2:16" ht="45" customHeight="1">
      <c r="B3" s="2067" t="s">
        <v>716</v>
      </c>
      <c r="C3" s="2067"/>
      <c r="D3" s="2067"/>
      <c r="E3" s="2067"/>
      <c r="F3" s="2067"/>
      <c r="G3" s="2067"/>
      <c r="H3" s="2067"/>
      <c r="I3" s="2067"/>
      <c r="J3" s="1592"/>
      <c r="K3" s="1636"/>
      <c r="L3" s="227" t="s">
        <v>798</v>
      </c>
      <c r="M3" s="1636"/>
      <c r="N3" s="1592"/>
      <c r="O3" s="1592"/>
      <c r="P3" s="1592"/>
    </row>
    <row r="4" spans="2:16" ht="15" customHeight="1" thickBot="1">
      <c r="B4" s="149"/>
      <c r="C4" s="149"/>
      <c r="D4" s="149"/>
      <c r="E4" s="149"/>
      <c r="F4" s="1592"/>
      <c r="G4" s="150"/>
      <c r="H4" s="1592"/>
      <c r="I4" s="1592"/>
      <c r="J4" s="1592"/>
      <c r="K4" s="1636"/>
      <c r="L4" s="1592"/>
      <c r="M4" s="266"/>
      <c r="N4" s="1957" t="s">
        <v>799</v>
      </c>
      <c r="O4" s="1957"/>
      <c r="P4" s="1957"/>
    </row>
    <row r="5" spans="2:16" ht="33" customHeight="1">
      <c r="B5" s="1842" t="s">
        <v>800</v>
      </c>
      <c r="C5" s="1843" t="s">
        <v>3281</v>
      </c>
      <c r="D5" s="1843" t="s">
        <v>820</v>
      </c>
      <c r="E5" s="1837" t="s">
        <v>812</v>
      </c>
      <c r="F5" s="1592"/>
      <c r="G5" s="2045" t="s">
        <v>806</v>
      </c>
      <c r="H5" s="1592"/>
      <c r="I5" s="2045" t="s">
        <v>807</v>
      </c>
      <c r="J5" s="1592"/>
      <c r="K5" s="1636"/>
      <c r="L5" s="1592"/>
      <c r="M5" s="1635"/>
      <c r="N5" s="267" t="s">
        <v>808</v>
      </c>
      <c r="O5" s="1627"/>
      <c r="P5" s="1627"/>
    </row>
    <row r="6" spans="2:16" ht="33" customHeight="1">
      <c r="B6" s="1859" t="s">
        <v>801</v>
      </c>
      <c r="C6" s="1857" t="s">
        <v>3282</v>
      </c>
      <c r="D6" s="1857" t="s">
        <v>813</v>
      </c>
      <c r="E6" s="1858" t="s">
        <v>813</v>
      </c>
      <c r="F6" s="1592"/>
      <c r="G6" s="2046"/>
      <c r="H6" s="1592"/>
      <c r="I6" s="2046"/>
      <c r="J6" s="1592"/>
      <c r="K6" s="1636"/>
      <c r="L6" s="1592"/>
      <c r="M6" s="1635"/>
      <c r="N6" s="267"/>
      <c r="O6" s="1627"/>
      <c r="P6" s="1627"/>
    </row>
    <row r="7" spans="2:16" ht="18.75" customHeight="1" thickBot="1">
      <c r="B7" s="1844" t="s">
        <v>802</v>
      </c>
      <c r="C7" s="1845">
        <v>3</v>
      </c>
      <c r="D7" s="1845">
        <v>3</v>
      </c>
      <c r="E7" s="1838">
        <v>3</v>
      </c>
      <c r="F7" s="1592"/>
      <c r="G7" s="2047"/>
      <c r="H7" s="1592"/>
      <c r="I7" s="2047"/>
      <c r="J7" s="1592"/>
      <c r="K7" s="1636"/>
      <c r="L7" s="1592"/>
      <c r="M7" s="1635"/>
      <c r="N7" s="1627"/>
      <c r="O7" s="1627"/>
      <c r="P7" s="1627"/>
    </row>
    <row r="8" spans="2:16" ht="15" customHeight="1" thickBot="1">
      <c r="B8" s="151"/>
      <c r="C8" s="10"/>
      <c r="D8" s="10"/>
      <c r="E8" s="10"/>
      <c r="F8" s="1592"/>
      <c r="G8" s="11"/>
      <c r="H8" s="1592"/>
      <c r="I8" s="1592"/>
      <c r="J8" s="1592"/>
      <c r="K8" s="1636"/>
      <c r="L8" s="1592"/>
      <c r="M8" s="1636"/>
      <c r="N8" s="1592"/>
      <c r="O8" s="1592"/>
      <c r="P8" s="1592"/>
    </row>
    <row r="9" spans="2:16" ht="21" customHeight="1" thickBot="1">
      <c r="B9" s="328" t="s">
        <v>3283</v>
      </c>
      <c r="C9" s="11"/>
      <c r="D9" s="11"/>
      <c r="E9" s="152"/>
      <c r="F9" s="1592"/>
      <c r="G9" s="1643"/>
      <c r="H9" s="1592"/>
      <c r="I9" s="1592"/>
      <c r="J9" s="1592"/>
      <c r="K9" s="1636"/>
      <c r="L9" s="1592"/>
      <c r="M9" s="269"/>
      <c r="N9" s="267"/>
      <c r="O9" s="270"/>
      <c r="P9" s="270"/>
    </row>
    <row r="10" spans="2:16" ht="32.25" customHeight="1">
      <c r="B10" s="1769" t="s">
        <v>3284</v>
      </c>
      <c r="C10" s="1787">
        <v>19752.199000000001</v>
      </c>
      <c r="D10" s="1710">
        <v>7.71</v>
      </c>
      <c r="E10" s="1708">
        <v>7.71</v>
      </c>
      <c r="F10" s="1592"/>
      <c r="G10" s="323" t="s">
        <v>3285</v>
      </c>
      <c r="H10" s="1592"/>
      <c r="I10" s="1632"/>
      <c r="J10" s="1592"/>
      <c r="K10" s="1636"/>
      <c r="L10" s="271">
        <f>IF( SUM( N10:P10 ) = 0, 0, $N$5 )</f>
        <v>0</v>
      </c>
      <c r="M10" s="272"/>
      <c r="N10" s="273">
        <f t="shared" ref="N10:N19" si="0" xml:space="preserve"> IF( ISNUMBER( C10 ), 0, 1 )</f>
        <v>0</v>
      </c>
      <c r="O10" s="273">
        <f t="shared" ref="O10:O19" si="1" xml:space="preserve"> IF( ISNUMBER( D10 ), 0, 1 )</f>
        <v>0</v>
      </c>
      <c r="P10" s="273">
        <f t="shared" ref="P10:P19" si="2" xml:space="preserve"> IF( ISNUMBER( E10 ), 0, 1 )</f>
        <v>0</v>
      </c>
    </row>
    <row r="11" spans="2:16" ht="32.25" customHeight="1">
      <c r="B11" s="1770" t="s">
        <v>3286</v>
      </c>
      <c r="C11" s="1788">
        <v>5537.183</v>
      </c>
      <c r="D11" s="1711">
        <v>1.764</v>
      </c>
      <c r="E11" s="1700">
        <v>1.764</v>
      </c>
      <c r="F11" s="1592"/>
      <c r="G11" s="324" t="s">
        <v>3287</v>
      </c>
      <c r="H11" s="1592"/>
      <c r="I11" s="1633"/>
      <c r="J11" s="1592"/>
      <c r="K11" s="1636"/>
      <c r="L11" s="271">
        <f t="shared" ref="L11:L19" si="3">IF( SUM( N11:P11 ) = 0, 0, $N$5 )</f>
        <v>0</v>
      </c>
      <c r="M11" s="1636"/>
      <c r="N11" s="273">
        <f t="shared" si="0"/>
        <v>0</v>
      </c>
      <c r="O11" s="273">
        <f t="shared" si="1"/>
        <v>0</v>
      </c>
      <c r="P11" s="273">
        <f t="shared" si="2"/>
        <v>0</v>
      </c>
    </row>
    <row r="12" spans="2:16" ht="32.25" customHeight="1">
      <c r="B12" s="1770" t="s">
        <v>3288</v>
      </c>
      <c r="C12" s="1711">
        <v>1.788</v>
      </c>
      <c r="D12" s="1711">
        <v>2E-3</v>
      </c>
      <c r="E12" s="1700">
        <v>2E-3</v>
      </c>
      <c r="F12" s="1592"/>
      <c r="G12" s="324" t="s">
        <v>3289</v>
      </c>
      <c r="H12" s="1592"/>
      <c r="I12" s="1633"/>
      <c r="J12" s="1592"/>
      <c r="K12" s="1636"/>
      <c r="L12" s="271">
        <f t="shared" si="3"/>
        <v>0</v>
      </c>
      <c r="M12" s="272"/>
      <c r="N12" s="273">
        <f t="shared" si="0"/>
        <v>0</v>
      </c>
      <c r="O12" s="273">
        <f t="shared" si="1"/>
        <v>0</v>
      </c>
      <c r="P12" s="273">
        <f t="shared" si="2"/>
        <v>0</v>
      </c>
    </row>
    <row r="13" spans="2:16" ht="32.25" customHeight="1">
      <c r="B13" s="1770" t="s">
        <v>3290</v>
      </c>
      <c r="C13" s="1711">
        <v>0</v>
      </c>
      <c r="D13" s="1711">
        <v>0</v>
      </c>
      <c r="E13" s="1700">
        <v>0</v>
      </c>
      <c r="F13" s="129"/>
      <c r="G13" s="324" t="s">
        <v>3291</v>
      </c>
      <c r="H13" s="1592"/>
      <c r="I13" s="1633"/>
      <c r="J13" s="1592"/>
      <c r="K13" s="1636"/>
      <c r="L13" s="271">
        <f t="shared" si="3"/>
        <v>0</v>
      </c>
      <c r="M13" s="1636"/>
      <c r="N13" s="273">
        <f t="shared" si="0"/>
        <v>0</v>
      </c>
      <c r="O13" s="273">
        <f t="shared" si="1"/>
        <v>0</v>
      </c>
      <c r="P13" s="273">
        <f t="shared" si="2"/>
        <v>0</v>
      </c>
    </row>
    <row r="14" spans="2:16" ht="32.25" customHeight="1">
      <c r="B14" s="1770" t="s">
        <v>3292</v>
      </c>
      <c r="C14" s="1711">
        <v>25.503</v>
      </c>
      <c r="D14" s="1711">
        <v>2.1999999999999999E-2</v>
      </c>
      <c r="E14" s="1700">
        <v>2.5999999999999999E-2</v>
      </c>
      <c r="F14" s="129"/>
      <c r="G14" s="324" t="s">
        <v>3293</v>
      </c>
      <c r="H14" s="1592"/>
      <c r="I14" s="1633"/>
      <c r="J14" s="1592"/>
      <c r="K14" s="1636"/>
      <c r="L14" s="271">
        <f t="shared" si="3"/>
        <v>0</v>
      </c>
      <c r="M14" s="1636"/>
      <c r="N14" s="273">
        <f t="shared" si="0"/>
        <v>0</v>
      </c>
      <c r="O14" s="273">
        <f t="shared" si="1"/>
        <v>0</v>
      </c>
      <c r="P14" s="273">
        <f t="shared" si="2"/>
        <v>0</v>
      </c>
    </row>
    <row r="15" spans="2:16" ht="32.25" customHeight="1">
      <c r="B15" s="1770" t="s">
        <v>3294</v>
      </c>
      <c r="C15" s="1711">
        <v>1.1279999999999999</v>
      </c>
      <c r="D15" s="1711">
        <v>0</v>
      </c>
      <c r="E15" s="1700">
        <v>1E-3</v>
      </c>
      <c r="F15" s="129"/>
      <c r="G15" s="324" t="s">
        <v>3295</v>
      </c>
      <c r="H15" s="1592"/>
      <c r="I15" s="1633"/>
      <c r="J15" s="1592"/>
      <c r="K15" s="1636"/>
      <c r="L15" s="271">
        <f t="shared" si="3"/>
        <v>0</v>
      </c>
      <c r="M15" s="1636"/>
      <c r="N15" s="273">
        <f t="shared" si="0"/>
        <v>0</v>
      </c>
      <c r="O15" s="273">
        <f t="shared" si="1"/>
        <v>0</v>
      </c>
      <c r="P15" s="273">
        <f t="shared" si="2"/>
        <v>0</v>
      </c>
    </row>
    <row r="16" spans="2:16" ht="32.25" customHeight="1">
      <c r="B16" s="1770" t="s">
        <v>3296</v>
      </c>
      <c r="C16" s="1711">
        <v>6.3410000000000002</v>
      </c>
      <c r="D16" s="1711">
        <v>4.0000000000000001E-3</v>
      </c>
      <c r="E16" s="1700">
        <v>2E-3</v>
      </c>
      <c r="F16" s="129"/>
      <c r="G16" s="324" t="s">
        <v>3297</v>
      </c>
      <c r="H16" s="1592"/>
      <c r="I16" s="1633"/>
      <c r="J16" s="1592"/>
      <c r="K16" s="1636"/>
      <c r="L16" s="271">
        <f t="shared" si="3"/>
        <v>0</v>
      </c>
      <c r="M16" s="1636"/>
      <c r="N16" s="273">
        <f t="shared" si="0"/>
        <v>0</v>
      </c>
      <c r="O16" s="273">
        <f t="shared" si="1"/>
        <v>0</v>
      </c>
      <c r="P16" s="273">
        <f t="shared" si="2"/>
        <v>0</v>
      </c>
    </row>
    <row r="17" spans="2:16" ht="32.25" customHeight="1">
      <c r="B17" s="1770" t="s">
        <v>3298</v>
      </c>
      <c r="C17" s="1711">
        <v>275.50799999999998</v>
      </c>
      <c r="D17" s="1711">
        <v>0.26200000000000001</v>
      </c>
      <c r="E17" s="1700">
        <v>0.249</v>
      </c>
      <c r="F17" s="129"/>
      <c r="G17" s="324" t="s">
        <v>3299</v>
      </c>
      <c r="H17" s="1592"/>
      <c r="I17" s="1633"/>
      <c r="J17" s="1592"/>
      <c r="K17" s="1636"/>
      <c r="L17" s="271">
        <f t="shared" si="3"/>
        <v>0</v>
      </c>
      <c r="M17" s="1636"/>
      <c r="N17" s="273">
        <f t="shared" si="0"/>
        <v>0</v>
      </c>
      <c r="O17" s="273">
        <f t="shared" si="1"/>
        <v>0</v>
      </c>
      <c r="P17" s="273">
        <f t="shared" si="2"/>
        <v>0</v>
      </c>
    </row>
    <row r="18" spans="2:16" ht="32.25" customHeight="1">
      <c r="B18" s="1770" t="s">
        <v>3300</v>
      </c>
      <c r="C18" s="1711">
        <v>22.391999999999999</v>
      </c>
      <c r="D18" s="1711">
        <v>2.1000000000000001E-2</v>
      </c>
      <c r="E18" s="1700">
        <v>2.3E-2</v>
      </c>
      <c r="F18" s="129"/>
      <c r="G18" s="324" t="s">
        <v>3301</v>
      </c>
      <c r="H18" s="1592"/>
      <c r="I18" s="1633"/>
      <c r="J18" s="1592"/>
      <c r="K18" s="1636"/>
      <c r="L18" s="271">
        <f t="shared" si="3"/>
        <v>0</v>
      </c>
      <c r="M18" s="1636"/>
      <c r="N18" s="273">
        <f t="shared" si="0"/>
        <v>0</v>
      </c>
      <c r="O18" s="273">
        <f t="shared" si="1"/>
        <v>0</v>
      </c>
      <c r="P18" s="273">
        <f t="shared" si="2"/>
        <v>0</v>
      </c>
    </row>
    <row r="19" spans="2:16" ht="32.25" customHeight="1">
      <c r="B19" s="1770" t="s">
        <v>3302</v>
      </c>
      <c r="C19" s="1711">
        <v>115.485</v>
      </c>
      <c r="D19" s="1711">
        <v>0.109</v>
      </c>
      <c r="E19" s="1700">
        <v>0.124</v>
      </c>
      <c r="F19" s="1592"/>
      <c r="G19" s="324" t="s">
        <v>3303</v>
      </c>
      <c r="H19" s="1592"/>
      <c r="I19" s="1633"/>
      <c r="J19" s="1592"/>
      <c r="K19" s="1636"/>
      <c r="L19" s="271">
        <f t="shared" si="3"/>
        <v>0</v>
      </c>
      <c r="M19" s="1636"/>
      <c r="N19" s="273">
        <f t="shared" si="0"/>
        <v>0</v>
      </c>
      <c r="O19" s="273">
        <f t="shared" si="1"/>
        <v>0</v>
      </c>
      <c r="P19" s="273">
        <f t="shared" si="2"/>
        <v>0</v>
      </c>
    </row>
    <row r="20" spans="2:16" ht="32.25" customHeight="1">
      <c r="B20" s="1770" t="s">
        <v>3304</v>
      </c>
      <c r="C20" s="1711">
        <v>53.037999999999997</v>
      </c>
      <c r="D20" s="1711">
        <v>0.05</v>
      </c>
      <c r="E20" s="1700">
        <v>0.108</v>
      </c>
      <c r="F20" s="1592"/>
      <c r="G20" s="324"/>
      <c r="H20" s="1592"/>
      <c r="I20" s="1782"/>
      <c r="J20" s="1592"/>
      <c r="K20" s="1636"/>
      <c r="L20" s="989"/>
      <c r="M20" s="1636"/>
      <c r="N20" s="273"/>
      <c r="O20" s="273"/>
      <c r="P20" s="273"/>
    </row>
    <row r="21" spans="2:16" ht="32.25" customHeight="1">
      <c r="B21" s="1770" t="s">
        <v>3305</v>
      </c>
      <c r="C21" s="1711">
        <v>0.85399999999999998</v>
      </c>
      <c r="D21" s="1711">
        <v>1E-3</v>
      </c>
      <c r="E21" s="1700">
        <v>0</v>
      </c>
      <c r="F21" s="1592"/>
      <c r="G21" s="324"/>
      <c r="H21" s="1592"/>
      <c r="I21" s="1782"/>
      <c r="J21" s="1592"/>
      <c r="K21" s="1636"/>
      <c r="L21" s="989"/>
      <c r="M21" s="1636"/>
      <c r="N21" s="273"/>
      <c r="O21" s="273"/>
      <c r="P21" s="273"/>
    </row>
    <row r="22" spans="2:16" ht="32.25" customHeight="1">
      <c r="B22" s="1770" t="s">
        <v>3306</v>
      </c>
      <c r="C22" s="1711">
        <v>1.1279999999999999</v>
      </c>
      <c r="D22" s="1711">
        <v>1E-3</v>
      </c>
      <c r="E22" s="1700">
        <v>-1E-3</v>
      </c>
      <c r="F22" s="1592"/>
      <c r="G22" s="324"/>
      <c r="H22" s="1592"/>
      <c r="I22" s="1782"/>
      <c r="J22" s="1592"/>
      <c r="K22" s="1636"/>
      <c r="L22" s="989"/>
      <c r="M22" s="1636"/>
      <c r="N22" s="273"/>
      <c r="O22" s="273"/>
      <c r="P22" s="273"/>
    </row>
    <row r="23" spans="2:16" ht="32.25" customHeight="1">
      <c r="B23" s="1770" t="s">
        <v>3307</v>
      </c>
      <c r="C23" s="1711">
        <v>1.6339999999999999</v>
      </c>
      <c r="D23" s="1711">
        <v>2E-3</v>
      </c>
      <c r="E23" s="1700">
        <v>0</v>
      </c>
      <c r="F23" s="1592"/>
      <c r="G23" s="324"/>
      <c r="H23" s="1592"/>
      <c r="I23" s="1782"/>
      <c r="J23" s="1592"/>
      <c r="K23" s="1636"/>
      <c r="L23" s="989"/>
      <c r="M23" s="1636"/>
      <c r="N23" s="273"/>
      <c r="O23" s="273"/>
      <c r="P23" s="273"/>
    </row>
    <row r="24" spans="2:16" ht="32.25" customHeight="1">
      <c r="B24" s="1770" t="s">
        <v>3308</v>
      </c>
      <c r="C24" s="1711">
        <v>0.85399999999999998</v>
      </c>
      <c r="D24" s="1711">
        <v>1E-3</v>
      </c>
      <c r="E24" s="1700">
        <v>0</v>
      </c>
      <c r="F24" s="1592"/>
      <c r="G24" s="324"/>
      <c r="H24" s="1592"/>
      <c r="I24" s="1782"/>
      <c r="J24" s="1592"/>
      <c r="K24" s="1636"/>
      <c r="L24" s="989"/>
      <c r="M24" s="1636"/>
      <c r="N24" s="273"/>
      <c r="O24" s="273"/>
      <c r="P24" s="273"/>
    </row>
    <row r="25" spans="2:16" ht="32.25" customHeight="1">
      <c r="B25" s="1770" t="s">
        <v>3309</v>
      </c>
      <c r="C25" s="1711">
        <v>41.054000000000002</v>
      </c>
      <c r="D25" s="1711">
        <v>0.02</v>
      </c>
      <c r="E25" s="1700">
        <v>3.2000000000000001E-2</v>
      </c>
      <c r="F25" s="1592"/>
      <c r="G25" s="324"/>
      <c r="H25" s="1592"/>
      <c r="I25" s="1782"/>
      <c r="J25" s="1592"/>
      <c r="K25" s="1636"/>
      <c r="L25" s="989"/>
      <c r="M25" s="1636"/>
      <c r="N25" s="273"/>
      <c r="O25" s="273"/>
      <c r="P25" s="273"/>
    </row>
    <row r="26" spans="2:16" ht="32.25" customHeight="1">
      <c r="B26" s="1770" t="s">
        <v>3310</v>
      </c>
      <c r="C26" s="1711">
        <v>9.6460000000000008</v>
      </c>
      <c r="D26" s="1711">
        <v>7.0000000000000001E-3</v>
      </c>
      <c r="E26" s="1700">
        <v>0</v>
      </c>
      <c r="F26" s="1592"/>
      <c r="G26" s="324"/>
      <c r="H26" s="1592"/>
      <c r="I26" s="1782"/>
      <c r="J26" s="1592"/>
      <c r="K26" s="1636"/>
      <c r="L26" s="989"/>
      <c r="M26" s="1636"/>
      <c r="N26" s="273"/>
      <c r="O26" s="273"/>
      <c r="P26" s="273"/>
    </row>
    <row r="27" spans="2:16" ht="32.25" customHeight="1">
      <c r="B27" s="1770" t="s">
        <v>3311</v>
      </c>
      <c r="C27" s="1711">
        <v>58.069000000000003</v>
      </c>
      <c r="D27" s="1711">
        <v>2.5000000000000001E-2</v>
      </c>
      <c r="E27" s="1700">
        <v>4.2999999999999997E-2</v>
      </c>
      <c r="F27" s="1592"/>
      <c r="G27" s="324"/>
      <c r="H27" s="1592"/>
      <c r="I27" s="1782"/>
      <c r="J27" s="1592"/>
      <c r="K27" s="1636"/>
      <c r="L27" s="989"/>
      <c r="M27" s="1636"/>
      <c r="N27" s="273"/>
      <c r="O27" s="273"/>
      <c r="P27" s="273"/>
    </row>
    <row r="28" spans="2:16" ht="32.25" customHeight="1">
      <c r="B28" s="1770" t="s">
        <v>3312</v>
      </c>
      <c r="C28" s="1711">
        <v>5.6059999999999999</v>
      </c>
      <c r="D28" s="1711">
        <v>6.0000000000000001E-3</v>
      </c>
      <c r="E28" s="1700">
        <v>7.0000000000000001E-3</v>
      </c>
      <c r="F28" s="1592"/>
      <c r="G28" s="324"/>
      <c r="H28" s="1592"/>
      <c r="I28" s="1782"/>
      <c r="J28" s="1592"/>
      <c r="K28" s="1636"/>
      <c r="L28" s="989"/>
      <c r="M28" s="1636"/>
      <c r="N28" s="273"/>
      <c r="O28" s="273"/>
      <c r="P28" s="273"/>
    </row>
    <row r="29" spans="2:16" ht="32.25" customHeight="1">
      <c r="B29" s="1770" t="s">
        <v>3313</v>
      </c>
      <c r="C29" s="1711">
        <v>11.145</v>
      </c>
      <c r="D29" s="1711">
        <v>1.0999999999999999E-2</v>
      </c>
      <c r="E29" s="1700">
        <v>2.5999999999999999E-2</v>
      </c>
      <c r="F29" s="1592"/>
      <c r="G29" s="324"/>
      <c r="H29" s="1592"/>
      <c r="I29" s="1782"/>
      <c r="J29" s="1592"/>
      <c r="K29" s="1636"/>
      <c r="L29" s="989"/>
      <c r="M29" s="1636"/>
      <c r="N29" s="273"/>
      <c r="O29" s="273"/>
      <c r="P29" s="273"/>
    </row>
    <row r="30" spans="2:16" ht="32.25" customHeight="1">
      <c r="B30" s="1770" t="s">
        <v>3314</v>
      </c>
      <c r="C30" s="1711">
        <v>0.70199999999999996</v>
      </c>
      <c r="D30" s="1711">
        <v>1E-3</v>
      </c>
      <c r="E30" s="1700">
        <v>1E-3</v>
      </c>
      <c r="F30" s="1592"/>
      <c r="G30" s="324"/>
      <c r="H30" s="1592"/>
      <c r="I30" s="1782"/>
      <c r="J30" s="1592"/>
      <c r="K30" s="1636"/>
      <c r="L30" s="989"/>
      <c r="M30" s="1636"/>
      <c r="N30" s="273"/>
      <c r="O30" s="273"/>
      <c r="P30" s="273"/>
    </row>
    <row r="31" spans="2:16" ht="32.25" customHeight="1">
      <c r="B31" s="1770" t="s">
        <v>3315</v>
      </c>
      <c r="C31" s="1711">
        <v>7.08</v>
      </c>
      <c r="D31" s="1711">
        <v>8.0000000000000002E-3</v>
      </c>
      <c r="E31" s="1700">
        <v>8.9999999999999993E-3</v>
      </c>
      <c r="F31" s="1592"/>
      <c r="G31" s="324"/>
      <c r="H31" s="1592"/>
      <c r="I31" s="1782"/>
      <c r="J31" s="1592"/>
      <c r="K31" s="1636"/>
      <c r="L31" s="989"/>
      <c r="M31" s="1636"/>
      <c r="N31" s="273"/>
      <c r="O31" s="273"/>
      <c r="P31" s="273"/>
    </row>
    <row r="32" spans="2:16" ht="32.25" customHeight="1">
      <c r="B32" s="1770" t="s">
        <v>3316</v>
      </c>
      <c r="C32" s="1711">
        <v>15.06</v>
      </c>
      <c r="D32" s="1711">
        <v>1.4E-2</v>
      </c>
      <c r="E32" s="1700">
        <v>3.5000000000000003E-2</v>
      </c>
      <c r="F32" s="1592"/>
      <c r="G32" s="324"/>
      <c r="H32" s="1592"/>
      <c r="I32" s="1782"/>
      <c r="J32" s="1592"/>
      <c r="K32" s="1636"/>
      <c r="L32" s="989"/>
      <c r="M32" s="1636"/>
      <c r="N32" s="273"/>
      <c r="O32" s="273"/>
      <c r="P32" s="273"/>
    </row>
    <row r="33" spans="2:15" ht="32.25" customHeight="1">
      <c r="B33" s="1770" t="s">
        <v>3317</v>
      </c>
      <c r="C33" s="1711">
        <v>3.4740000000000002</v>
      </c>
      <c r="D33" s="1711">
        <v>4.0000000000000001E-3</v>
      </c>
      <c r="E33" s="1700">
        <v>4.0000000000000001E-3</v>
      </c>
      <c r="F33" s="1592"/>
      <c r="G33" s="324"/>
      <c r="H33" s="1592"/>
      <c r="I33" s="1782"/>
      <c r="J33" s="1592"/>
      <c r="K33" s="1636"/>
      <c r="L33" s="989"/>
      <c r="M33" s="1636"/>
      <c r="N33" s="273"/>
      <c r="O33" s="273"/>
    </row>
    <row r="34" spans="2:15" ht="32.25" customHeight="1">
      <c r="B34" s="1770" t="s">
        <v>3318</v>
      </c>
      <c r="C34" s="1711">
        <v>12.734</v>
      </c>
      <c r="D34" s="1711">
        <v>1.4E-2</v>
      </c>
      <c r="E34" s="1700">
        <v>0.02</v>
      </c>
      <c r="F34" s="1592"/>
      <c r="G34" s="324"/>
      <c r="H34" s="1592"/>
      <c r="I34" s="1782"/>
      <c r="J34" s="1592"/>
      <c r="K34" s="1636"/>
      <c r="L34" s="989"/>
      <c r="M34" s="1636"/>
      <c r="N34" s="273"/>
      <c r="O34" s="273"/>
    </row>
    <row r="35" spans="2:15" ht="32.25" customHeight="1">
      <c r="B35" s="1770" t="s">
        <v>3319</v>
      </c>
      <c r="C35" s="1711">
        <v>13.035</v>
      </c>
      <c r="D35" s="1711">
        <v>1.2E-2</v>
      </c>
      <c r="E35" s="1700">
        <v>2.7E-2</v>
      </c>
      <c r="F35" s="1592"/>
      <c r="G35" s="324"/>
      <c r="H35" s="1592"/>
      <c r="I35" s="1782"/>
      <c r="J35" s="1592"/>
      <c r="K35" s="1636"/>
      <c r="L35" s="989"/>
      <c r="M35" s="1636"/>
      <c r="N35" s="273"/>
      <c r="O35" s="273"/>
    </row>
    <row r="36" spans="2:15" ht="32.25" customHeight="1">
      <c r="B36" s="1770" t="s">
        <v>3320</v>
      </c>
      <c r="C36" s="1711">
        <v>3.9350000000000001</v>
      </c>
      <c r="D36" s="1711">
        <v>4.0000000000000001E-3</v>
      </c>
      <c r="E36" s="1700">
        <v>5.0000000000000001E-3</v>
      </c>
      <c r="F36" s="1592"/>
      <c r="G36" s="324"/>
      <c r="H36" s="1592"/>
      <c r="I36" s="1782"/>
      <c r="J36" s="1592"/>
      <c r="K36" s="1636"/>
      <c r="L36" s="989"/>
      <c r="M36" s="1636"/>
      <c r="N36" s="273"/>
      <c r="O36" s="273"/>
    </row>
    <row r="37" spans="2:15" ht="32.25" customHeight="1">
      <c r="B37" s="1770" t="s">
        <v>3321</v>
      </c>
      <c r="C37" s="1711">
        <v>62.893999999999998</v>
      </c>
      <c r="D37" s="1711">
        <v>5.8999999999999997E-2</v>
      </c>
      <c r="E37" s="1700">
        <v>0</v>
      </c>
      <c r="F37" s="1592"/>
      <c r="G37" s="324"/>
      <c r="H37" s="1592"/>
      <c r="I37" s="1782"/>
      <c r="J37" s="1592"/>
      <c r="K37" s="1636"/>
      <c r="L37" s="989"/>
      <c r="M37" s="1636"/>
      <c r="N37" s="273"/>
      <c r="O37" s="273"/>
    </row>
    <row r="38" spans="2:15" ht="32.25" customHeight="1">
      <c r="B38" s="1770" t="s">
        <v>3322</v>
      </c>
      <c r="C38" s="1711">
        <v>16.074999999999999</v>
      </c>
      <c r="D38" s="1711">
        <v>1.4999999999999999E-2</v>
      </c>
      <c r="E38" s="1700">
        <v>0</v>
      </c>
      <c r="F38" s="1592"/>
      <c r="G38" s="324"/>
      <c r="H38" s="1592"/>
      <c r="I38" s="1782"/>
      <c r="J38" s="1592"/>
      <c r="K38" s="1636"/>
      <c r="L38" s="989"/>
      <c r="M38" s="1636"/>
      <c r="N38" s="273"/>
      <c r="O38" s="273"/>
    </row>
    <row r="39" spans="2:15" ht="32.25" customHeight="1">
      <c r="B39" s="1770" t="s">
        <v>3323</v>
      </c>
      <c r="C39" s="1711">
        <v>352.45800000000003</v>
      </c>
      <c r="D39" s="1711">
        <v>0</v>
      </c>
      <c r="E39" s="1700">
        <v>0</v>
      </c>
      <c r="F39" s="1592"/>
      <c r="G39" s="324"/>
      <c r="H39" s="1592"/>
      <c r="I39" s="1782"/>
      <c r="J39" s="1592"/>
      <c r="K39" s="1636"/>
      <c r="L39" s="989"/>
      <c r="M39" s="1636"/>
      <c r="N39" s="273"/>
      <c r="O39" s="273"/>
    </row>
    <row r="40" spans="2:15" ht="32.25" customHeight="1" thickBot="1">
      <c r="B40" s="1850" t="s">
        <v>3324</v>
      </c>
      <c r="C40" s="1794">
        <f>IFERROR(SUM(C10:C39),0)</f>
        <v>26408.002000000008</v>
      </c>
      <c r="D40" s="1794">
        <f>IFERROR(SUM(D10:D39),0)</f>
        <v>10.148999999999997</v>
      </c>
      <c r="E40" s="329">
        <f>IFERROR(SUM(E10:E39),0)</f>
        <v>10.217000000000001</v>
      </c>
      <c r="F40" s="1592"/>
      <c r="G40" s="325" t="s">
        <v>3325</v>
      </c>
      <c r="H40" s="1592"/>
      <c r="I40" s="1634"/>
      <c r="J40" s="1592"/>
      <c r="K40" s="1636"/>
      <c r="L40" s="1592"/>
      <c r="M40" s="1636"/>
      <c r="N40" s="1592"/>
      <c r="O40" s="1592"/>
    </row>
    <row r="41" spans="2:15" ht="15" customHeight="1" thickBot="1">
      <c r="B41" s="1592"/>
      <c r="C41" s="1592"/>
      <c r="D41" s="1592"/>
      <c r="E41" s="1592"/>
      <c r="F41" s="1592"/>
      <c r="G41" s="153"/>
      <c r="H41" s="1592"/>
      <c r="I41" s="1592"/>
      <c r="J41" s="1592"/>
      <c r="K41" s="1636"/>
      <c r="L41" s="1592"/>
      <c r="M41" s="1636"/>
      <c r="N41" s="1592"/>
      <c r="O41" s="1592"/>
    </row>
    <row r="42" spans="2:15" ht="21" customHeight="1" thickBot="1">
      <c r="B42" s="316" t="s">
        <v>3326</v>
      </c>
      <c r="C42" s="11"/>
      <c r="D42" s="11"/>
      <c r="E42" s="152"/>
      <c r="F42" s="1592"/>
      <c r="G42" s="153"/>
      <c r="H42" s="1592"/>
      <c r="I42" s="1592"/>
      <c r="J42" s="1592"/>
      <c r="K42" s="1636"/>
      <c r="L42" s="1592"/>
      <c r="M42" s="1636"/>
      <c r="N42" s="1592"/>
      <c r="O42" s="1592"/>
    </row>
    <row r="43" spans="2:15" ht="32.25" customHeight="1">
      <c r="B43" s="1769" t="s">
        <v>3327</v>
      </c>
      <c r="C43" s="1710">
        <v>0</v>
      </c>
      <c r="D43" s="1708">
        <v>0</v>
      </c>
      <c r="E43" s="29"/>
      <c r="F43" s="1592"/>
      <c r="G43" s="324" t="s">
        <v>3328</v>
      </c>
      <c r="H43" s="1592"/>
      <c r="I43" s="1632"/>
      <c r="J43" s="1592"/>
      <c r="K43" s="1636"/>
      <c r="L43" s="271">
        <f t="shared" ref="L43:L52" si="4">IF( SUM( N43:P43 ) = 0, 0, $N$5 )</f>
        <v>0</v>
      </c>
      <c r="M43" s="1636"/>
      <c r="N43" s="273">
        <f t="shared" ref="N43:O52" si="5" xml:space="preserve"> IF( ISNUMBER( C43 ), 0, 1 )</f>
        <v>0</v>
      </c>
      <c r="O43" s="273">
        <f t="shared" si="5"/>
        <v>0</v>
      </c>
    </row>
    <row r="44" spans="2:15" ht="32.25" customHeight="1">
      <c r="B44" s="1770" t="s">
        <v>3329</v>
      </c>
      <c r="C44" s="1711">
        <v>27.571999999999999</v>
      </c>
      <c r="D44" s="1700">
        <v>5.0999999999999997E-2</v>
      </c>
      <c r="E44" s="29"/>
      <c r="F44" s="1592"/>
      <c r="G44" s="324" t="s">
        <v>3330</v>
      </c>
      <c r="H44" s="1592"/>
      <c r="I44" s="1633"/>
      <c r="J44" s="1592"/>
      <c r="K44" s="1636"/>
      <c r="L44" s="271">
        <f t="shared" si="4"/>
        <v>0</v>
      </c>
      <c r="M44" s="1636"/>
      <c r="N44" s="273">
        <f t="shared" si="5"/>
        <v>0</v>
      </c>
      <c r="O44" s="273">
        <f t="shared" si="5"/>
        <v>0</v>
      </c>
    </row>
    <row r="45" spans="2:15" ht="32.25" customHeight="1">
      <c r="B45" s="1770" t="s">
        <v>3331</v>
      </c>
      <c r="C45" s="1711">
        <v>98.125</v>
      </c>
      <c r="D45" s="1700">
        <v>6.7000000000000004E-2</v>
      </c>
      <c r="E45" s="29"/>
      <c r="F45" s="1592"/>
      <c r="G45" s="324" t="s">
        <v>3332</v>
      </c>
      <c r="H45" s="1592"/>
      <c r="I45" s="1633"/>
      <c r="J45" s="1592"/>
      <c r="K45" s="1636"/>
      <c r="L45" s="271">
        <f t="shared" si="4"/>
        <v>0</v>
      </c>
      <c r="M45" s="1636"/>
      <c r="N45" s="273">
        <f t="shared" si="5"/>
        <v>0</v>
      </c>
      <c r="O45" s="273">
        <f t="shared" si="5"/>
        <v>0</v>
      </c>
    </row>
    <row r="46" spans="2:15" ht="32.25" customHeight="1">
      <c r="B46" s="1770" t="s">
        <v>3333</v>
      </c>
      <c r="C46" s="1711">
        <v>36.338999999999999</v>
      </c>
      <c r="D46" s="1700">
        <v>4.8000000000000001E-2</v>
      </c>
      <c r="E46" s="29"/>
      <c r="F46" s="129"/>
      <c r="G46" s="324" t="s">
        <v>3334</v>
      </c>
      <c r="H46" s="1592"/>
      <c r="I46" s="1633"/>
      <c r="J46" s="1592"/>
      <c r="K46" s="1636"/>
      <c r="L46" s="271">
        <f t="shared" si="4"/>
        <v>0</v>
      </c>
      <c r="M46" s="1636"/>
      <c r="N46" s="273">
        <f t="shared" si="5"/>
        <v>0</v>
      </c>
      <c r="O46" s="273">
        <f t="shared" si="5"/>
        <v>0</v>
      </c>
    </row>
    <row r="47" spans="2:15" ht="32.25" customHeight="1">
      <c r="B47" s="1770" t="s">
        <v>3335</v>
      </c>
      <c r="C47" s="1711">
        <v>75.234999999999999</v>
      </c>
      <c r="D47" s="1700">
        <v>0.10199999999999999</v>
      </c>
      <c r="E47" s="29"/>
      <c r="F47" s="129"/>
      <c r="G47" s="324" t="s">
        <v>3336</v>
      </c>
      <c r="H47" s="1592"/>
      <c r="I47" s="1633"/>
      <c r="J47" s="1592"/>
      <c r="K47" s="1636"/>
      <c r="L47" s="271">
        <f t="shared" si="4"/>
        <v>0</v>
      </c>
      <c r="M47" s="1636"/>
      <c r="N47" s="273">
        <f t="shared" si="5"/>
        <v>0</v>
      </c>
      <c r="O47" s="273">
        <f t="shared" si="5"/>
        <v>0</v>
      </c>
    </row>
    <row r="48" spans="2:15" ht="32.25" customHeight="1">
      <c r="B48" s="1545" t="s">
        <v>3337</v>
      </c>
      <c r="C48" s="803">
        <v>890.76700000000005</v>
      </c>
      <c r="D48" s="804">
        <v>0.76600000000000001</v>
      </c>
      <c r="E48" s="29"/>
      <c r="F48" s="129"/>
      <c r="G48" s="324" t="s">
        <v>3338</v>
      </c>
      <c r="H48" s="1592"/>
      <c r="I48" s="1633"/>
      <c r="J48" s="1592"/>
      <c r="K48" s="1636"/>
      <c r="L48" s="271">
        <f t="shared" si="4"/>
        <v>0</v>
      </c>
      <c r="M48" s="1636"/>
      <c r="N48" s="273">
        <f t="shared" si="5"/>
        <v>0</v>
      </c>
      <c r="O48" s="273">
        <f t="shared" si="5"/>
        <v>0</v>
      </c>
    </row>
    <row r="49" spans="2:15" ht="32.25" customHeight="1">
      <c r="B49" s="1545" t="s">
        <v>3339</v>
      </c>
      <c r="C49" s="803">
        <v>6.5030000000000001</v>
      </c>
      <c r="D49" s="804">
        <v>8.9999999999999993E-3</v>
      </c>
      <c r="E49" s="29"/>
      <c r="F49" s="129"/>
      <c r="G49" s="324" t="s">
        <v>3340</v>
      </c>
      <c r="H49" s="1592"/>
      <c r="I49" s="1633"/>
      <c r="J49" s="1592"/>
      <c r="K49" s="1636"/>
      <c r="L49" s="271">
        <f t="shared" si="4"/>
        <v>0</v>
      </c>
      <c r="M49" s="1636"/>
      <c r="N49" s="273">
        <f t="shared" si="5"/>
        <v>0</v>
      </c>
      <c r="O49" s="273">
        <f t="shared" si="5"/>
        <v>0</v>
      </c>
    </row>
    <row r="50" spans="2:15" ht="32.25" customHeight="1">
      <c r="B50" s="1545" t="s">
        <v>3341</v>
      </c>
      <c r="C50" s="803">
        <v>8.8740000000000006</v>
      </c>
      <c r="D50" s="804">
        <v>1.4E-2</v>
      </c>
      <c r="E50" s="29"/>
      <c r="F50" s="129"/>
      <c r="G50" s="324" t="s">
        <v>3342</v>
      </c>
      <c r="H50" s="1592"/>
      <c r="I50" s="1633"/>
      <c r="J50" s="1592"/>
      <c r="K50" s="1636"/>
      <c r="L50" s="271">
        <f t="shared" si="4"/>
        <v>0</v>
      </c>
      <c r="M50" s="1636"/>
      <c r="N50" s="273">
        <f t="shared" si="5"/>
        <v>0</v>
      </c>
      <c r="O50" s="273">
        <f t="shared" si="5"/>
        <v>0</v>
      </c>
    </row>
    <row r="51" spans="2:15" ht="32.25" customHeight="1">
      <c r="B51" s="1545" t="s">
        <v>3343</v>
      </c>
      <c r="C51" s="803">
        <v>15.433</v>
      </c>
      <c r="D51" s="804">
        <v>2.1999999999999999E-2</v>
      </c>
      <c r="E51" s="29"/>
      <c r="F51" s="129"/>
      <c r="G51" s="324" t="s">
        <v>3344</v>
      </c>
      <c r="H51" s="1592"/>
      <c r="I51" s="1633"/>
      <c r="J51" s="1592"/>
      <c r="K51" s="1636"/>
      <c r="L51" s="271">
        <f t="shared" si="4"/>
        <v>0</v>
      </c>
      <c r="M51" s="1636"/>
      <c r="N51" s="273">
        <f t="shared" si="5"/>
        <v>0</v>
      </c>
      <c r="O51" s="273">
        <f t="shared" si="5"/>
        <v>0</v>
      </c>
    </row>
    <row r="52" spans="2:15" ht="32.25" customHeight="1">
      <c r="B52" s="1545" t="s">
        <v>3345</v>
      </c>
      <c r="C52" s="803">
        <v>90.444000000000003</v>
      </c>
      <c r="D52" s="804">
        <v>0.113</v>
      </c>
      <c r="E52" s="29"/>
      <c r="F52" s="1592"/>
      <c r="G52" s="324" t="s">
        <v>3346</v>
      </c>
      <c r="H52" s="1592"/>
      <c r="I52" s="1633"/>
      <c r="J52" s="1592"/>
      <c r="K52" s="1636"/>
      <c r="L52" s="271">
        <f t="shared" si="4"/>
        <v>0</v>
      </c>
      <c r="M52" s="1636"/>
      <c r="N52" s="273">
        <f t="shared" si="5"/>
        <v>0</v>
      </c>
      <c r="O52" s="273">
        <f t="shared" si="5"/>
        <v>0</v>
      </c>
    </row>
    <row r="53" spans="2:15" ht="32.25" customHeight="1">
      <c r="B53" s="1783" t="s">
        <v>3347</v>
      </c>
      <c r="C53" s="1784">
        <v>30.603000000000002</v>
      </c>
      <c r="D53" s="1785">
        <v>3.7999999999999999E-2</v>
      </c>
      <c r="E53" s="29"/>
      <c r="F53" s="1592"/>
      <c r="G53" s="1781"/>
      <c r="H53" s="1592"/>
      <c r="I53" s="1782"/>
      <c r="J53" s="1592"/>
      <c r="K53" s="1636"/>
      <c r="L53" s="989"/>
      <c r="M53" s="1636"/>
      <c r="N53" s="273"/>
      <c r="O53" s="273"/>
    </row>
    <row r="54" spans="2:15" ht="32.25" customHeight="1">
      <c r="B54" s="1783" t="s">
        <v>3348</v>
      </c>
      <c r="C54" s="1784">
        <v>5.5359999999999996</v>
      </c>
      <c r="D54" s="1785">
        <v>8.0000000000000002E-3</v>
      </c>
      <c r="E54" s="29"/>
      <c r="F54" s="1592"/>
      <c r="G54" s="1781"/>
      <c r="H54" s="1592"/>
      <c r="I54" s="1782"/>
      <c r="J54" s="1592"/>
      <c r="K54" s="1636"/>
      <c r="L54" s="989"/>
      <c r="M54" s="1636"/>
      <c r="N54" s="273"/>
      <c r="O54" s="273"/>
    </row>
    <row r="55" spans="2:15" ht="32.25" customHeight="1">
      <c r="B55" s="1783" t="s">
        <v>3349</v>
      </c>
      <c r="C55" s="1784">
        <v>10.326000000000001</v>
      </c>
      <c r="D55" s="1785">
        <v>1.6E-2</v>
      </c>
      <c r="E55" s="29"/>
      <c r="F55" s="1592"/>
      <c r="G55" s="1781"/>
      <c r="H55" s="1592"/>
      <c r="I55" s="1782"/>
      <c r="J55" s="1592"/>
      <c r="K55" s="1636"/>
      <c r="L55" s="989"/>
      <c r="M55" s="1636"/>
      <c r="N55" s="273"/>
      <c r="O55" s="273"/>
    </row>
    <row r="56" spans="2:15" ht="32.25" customHeight="1">
      <c r="B56" s="1783" t="s">
        <v>3350</v>
      </c>
      <c r="C56" s="1784">
        <v>1.24</v>
      </c>
      <c r="D56" s="1785">
        <v>2E-3</v>
      </c>
      <c r="E56" s="29"/>
      <c r="F56" s="1592"/>
      <c r="G56" s="1781"/>
      <c r="H56" s="1592"/>
      <c r="I56" s="1782"/>
      <c r="J56" s="1592"/>
      <c r="K56" s="1636"/>
      <c r="L56" s="989"/>
      <c r="M56" s="1636"/>
      <c r="N56" s="273"/>
      <c r="O56" s="273"/>
    </row>
    <row r="57" spans="2:15" ht="32.25" customHeight="1">
      <c r="B57" s="1783" t="s">
        <v>3351</v>
      </c>
      <c r="C57" s="1784">
        <v>5.9160000000000004</v>
      </c>
      <c r="D57" s="1785">
        <v>8.9999999999999993E-3</v>
      </c>
      <c r="E57" s="29"/>
      <c r="F57" s="1592"/>
      <c r="G57" s="1781"/>
      <c r="H57" s="1592"/>
      <c r="I57" s="1782"/>
      <c r="J57" s="1592"/>
      <c r="K57" s="1636"/>
      <c r="L57" s="989"/>
      <c r="M57" s="1636"/>
      <c r="N57" s="273"/>
      <c r="O57" s="273"/>
    </row>
    <row r="58" spans="2:15" ht="32.25" customHeight="1">
      <c r="B58" s="1783" t="s">
        <v>3352</v>
      </c>
      <c r="C58" s="1784">
        <v>47.423999999999999</v>
      </c>
      <c r="D58" s="1785">
        <v>0</v>
      </c>
      <c r="E58" s="29"/>
      <c r="F58" s="1592"/>
      <c r="G58" s="1781"/>
      <c r="H58" s="1592"/>
      <c r="I58" s="1782"/>
      <c r="J58" s="1592"/>
      <c r="K58" s="1636"/>
      <c r="L58" s="989"/>
      <c r="M58" s="1636"/>
      <c r="N58" s="273"/>
      <c r="O58" s="273"/>
    </row>
    <row r="59" spans="2:15" ht="32.25" customHeight="1">
      <c r="B59" s="1783" t="s">
        <v>3353</v>
      </c>
      <c r="C59" s="1784">
        <v>9.8239999999999998</v>
      </c>
      <c r="D59" s="1785">
        <v>1.2999999999999999E-2</v>
      </c>
      <c r="E59" s="29"/>
      <c r="F59" s="1592"/>
      <c r="G59" s="1781"/>
      <c r="H59" s="1592"/>
      <c r="I59" s="1782"/>
      <c r="J59" s="1592"/>
      <c r="K59" s="1636"/>
      <c r="L59" s="989"/>
      <c r="M59" s="1636"/>
      <c r="N59" s="273"/>
      <c r="O59" s="273"/>
    </row>
    <row r="60" spans="2:15" ht="32.25" customHeight="1">
      <c r="B60" s="1783" t="s">
        <v>3354</v>
      </c>
      <c r="C60" s="1784">
        <v>103.56399999999999</v>
      </c>
      <c r="D60" s="1785">
        <v>0.114</v>
      </c>
      <c r="E60" s="29"/>
      <c r="F60" s="1592"/>
      <c r="G60" s="1781"/>
      <c r="H60" s="1592"/>
      <c r="I60" s="1782"/>
      <c r="J60" s="1592"/>
      <c r="K60" s="1636"/>
      <c r="L60" s="989"/>
      <c r="M60" s="1636"/>
      <c r="N60" s="273"/>
      <c r="O60" s="273"/>
    </row>
    <row r="61" spans="2:15" ht="32.25" customHeight="1">
      <c r="B61" s="1783"/>
      <c r="C61" s="1784"/>
      <c r="D61" s="1785"/>
      <c r="E61" s="29"/>
      <c r="F61" s="1592"/>
      <c r="G61" s="1781"/>
      <c r="H61" s="1592"/>
      <c r="I61" s="1782"/>
      <c r="J61" s="1592"/>
      <c r="K61" s="1636"/>
      <c r="L61" s="989"/>
      <c r="M61" s="1636"/>
      <c r="N61" s="273"/>
      <c r="O61" s="273"/>
    </row>
    <row r="62" spans="2:15" ht="32.25" customHeight="1">
      <c r="B62" s="1783"/>
      <c r="C62" s="1784"/>
      <c r="D62" s="1785"/>
      <c r="E62" s="29"/>
      <c r="F62" s="1592"/>
      <c r="G62" s="1781"/>
      <c r="H62" s="1592"/>
      <c r="I62" s="1782"/>
      <c r="J62" s="1592"/>
      <c r="K62" s="1636"/>
      <c r="L62" s="989"/>
      <c r="M62" s="1636"/>
      <c r="N62" s="273"/>
      <c r="O62" s="273"/>
    </row>
    <row r="63" spans="2:15" ht="32.25" customHeight="1" thickBot="1">
      <c r="B63" s="1850" t="s">
        <v>1678</v>
      </c>
      <c r="C63" s="1794">
        <f>IFERROR(SUM(C43:C62),0)</f>
        <v>1463.7250000000001</v>
      </c>
      <c r="D63" s="329">
        <f>IFERROR(SUM(D43:D62),0)</f>
        <v>1.3919999999999999</v>
      </c>
      <c r="E63" s="154"/>
      <c r="F63" s="1592"/>
      <c r="G63" s="325" t="s">
        <v>3355</v>
      </c>
      <c r="H63" s="1592"/>
      <c r="I63" s="1634"/>
      <c r="J63" s="1592"/>
      <c r="K63" s="1636"/>
      <c r="L63" s="1592"/>
      <c r="M63" s="1636"/>
      <c r="N63" s="1592"/>
      <c r="O63" s="1592"/>
    </row>
  </sheetData>
  <mergeCells count="6">
    <mergeCell ref="B3:I3"/>
    <mergeCell ref="I5:I7"/>
    <mergeCell ref="B1:D1"/>
    <mergeCell ref="N4:P4"/>
    <mergeCell ref="G5:G7"/>
    <mergeCell ref="B2:D2"/>
  </mergeCells>
  <phoneticPr fontId="120" type="noConversion"/>
  <conditionalFormatting sqref="L10:L39">
    <cfRule type="cellIs" dxfId="59" priority="4" operator="equal">
      <formula>0</formula>
    </cfRule>
  </conditionalFormatting>
  <conditionalFormatting sqref="L43:L62">
    <cfRule type="cellIs" dxfId="58" priority="3" operator="equal">
      <formula>0</formula>
    </cfRule>
  </conditionalFormatting>
  <dataValidations count="1">
    <dataValidation type="custom" allowBlank="1" showErrorMessage="1" errorTitle="Input Error" error="Please enter a numeric value." sqref="C48:D62" xr:uid="{00000000-0002-0000-1C00-000000000000}">
      <formula1>ISNUMBER(C48)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C80"/>
  <sheetViews>
    <sheetView showGridLines="0" zoomScale="80" zoomScaleNormal="80" zoomScaleSheetLayoutView="100" workbookViewId="0"/>
  </sheetViews>
  <sheetFormatPr defaultColWidth="9" defaultRowHeight="15"/>
  <cols>
    <col min="1" max="1" width="1.625" style="261" customWidth="1"/>
    <col min="2" max="2" width="35.625" style="261" customWidth="1"/>
    <col min="3" max="3" width="131.125" style="261" customWidth="1"/>
    <col min="4" max="16384" width="9" style="261"/>
  </cols>
  <sheetData>
    <row r="1" spans="2:3" ht="15" customHeight="1">
      <c r="B1" s="1591"/>
      <c r="C1" s="1591"/>
    </row>
    <row r="2" spans="2:3" ht="45" customHeight="1">
      <c r="B2" s="1898" t="s">
        <v>650</v>
      </c>
      <c r="C2" s="1899"/>
    </row>
    <row r="3" spans="2:3" ht="15" customHeight="1" thickBot="1">
      <c r="B3" s="1291"/>
      <c r="C3" s="1591"/>
    </row>
    <row r="4" spans="2:3" s="52" customFormat="1" ht="22.5" customHeight="1" thickBot="1">
      <c r="B4" s="1900" t="s">
        <v>651</v>
      </c>
      <c r="C4" s="1901"/>
    </row>
    <row r="5" spans="2:3" ht="15" customHeight="1">
      <c r="B5" s="1606" t="s">
        <v>652</v>
      </c>
      <c r="C5" s="1607" t="s">
        <v>653</v>
      </c>
    </row>
    <row r="6" spans="2:3" ht="15" customHeight="1">
      <c r="B6" s="1608" t="s">
        <v>654</v>
      </c>
      <c r="C6" s="1609" t="s">
        <v>655</v>
      </c>
    </row>
    <row r="7" spans="2:3" ht="15" customHeight="1">
      <c r="B7" s="1608" t="s">
        <v>656</v>
      </c>
      <c r="C7" s="1609" t="s">
        <v>657</v>
      </c>
    </row>
    <row r="8" spans="2:3" ht="15" customHeight="1">
      <c r="B8" s="1608" t="s">
        <v>658</v>
      </c>
      <c r="C8" s="1609" t="s">
        <v>659</v>
      </c>
    </row>
    <row r="9" spans="2:3" ht="15" customHeight="1">
      <c r="B9" s="1608" t="s">
        <v>660</v>
      </c>
      <c r="C9" s="1609" t="s">
        <v>661</v>
      </c>
    </row>
    <row r="10" spans="2:3" ht="15" customHeight="1" thickBot="1">
      <c r="B10" s="1610" t="s">
        <v>662</v>
      </c>
      <c r="C10" s="1611" t="s">
        <v>663</v>
      </c>
    </row>
    <row r="11" spans="2:3" s="52" customFormat="1" ht="22.5" customHeight="1" thickBot="1">
      <c r="B11" s="1900" t="s">
        <v>664</v>
      </c>
      <c r="C11" s="1901"/>
    </row>
    <row r="12" spans="2:3" ht="15" customHeight="1">
      <c r="B12" s="1606" t="s">
        <v>665</v>
      </c>
      <c r="C12" s="1607" t="s">
        <v>666</v>
      </c>
    </row>
    <row r="13" spans="2:3" ht="15" customHeight="1">
      <c r="B13" s="1608" t="s">
        <v>667</v>
      </c>
      <c r="C13" s="1609" t="s">
        <v>668</v>
      </c>
    </row>
    <row r="14" spans="2:3" ht="15" customHeight="1">
      <c r="B14" s="1608" t="s">
        <v>669</v>
      </c>
      <c r="C14" s="1609" t="s">
        <v>670</v>
      </c>
    </row>
    <row r="15" spans="2:3" ht="15" customHeight="1">
      <c r="B15" s="1612" t="s">
        <v>671</v>
      </c>
      <c r="C15" s="1609" t="s">
        <v>672</v>
      </c>
    </row>
    <row r="16" spans="2:3" ht="15" customHeight="1">
      <c r="B16" s="1608" t="s">
        <v>673</v>
      </c>
      <c r="C16" s="1613" t="s">
        <v>674</v>
      </c>
    </row>
    <row r="17" spans="2:3" ht="15" customHeight="1">
      <c r="B17" s="1608" t="s">
        <v>675</v>
      </c>
      <c r="C17" s="1613" t="s">
        <v>676</v>
      </c>
    </row>
    <row r="18" spans="2:3" ht="15" customHeight="1">
      <c r="B18" s="1608" t="s">
        <v>677</v>
      </c>
      <c r="C18" s="1613" t="s">
        <v>678</v>
      </c>
    </row>
    <row r="19" spans="2:3" ht="15" customHeight="1">
      <c r="B19" s="1608" t="s">
        <v>679</v>
      </c>
      <c r="C19" s="1613" t="s">
        <v>680</v>
      </c>
    </row>
    <row r="20" spans="2:3" ht="15" customHeight="1">
      <c r="B20" s="1608" t="s">
        <v>681</v>
      </c>
      <c r="C20" s="1609" t="s">
        <v>682</v>
      </c>
    </row>
    <row r="21" spans="2:3" ht="15" customHeight="1">
      <c r="B21" s="1608" t="s">
        <v>683</v>
      </c>
      <c r="C21" s="1613" t="s">
        <v>684</v>
      </c>
    </row>
    <row r="22" spans="2:3" ht="15" customHeight="1">
      <c r="B22" s="1608" t="s">
        <v>685</v>
      </c>
      <c r="C22" s="1613" t="s">
        <v>686</v>
      </c>
    </row>
    <row r="23" spans="2:3" ht="15" customHeight="1">
      <c r="B23" s="1608" t="s">
        <v>687</v>
      </c>
      <c r="C23" s="1613" t="s">
        <v>688</v>
      </c>
    </row>
    <row r="24" spans="2:3" ht="15" customHeight="1">
      <c r="B24" s="1608" t="s">
        <v>689</v>
      </c>
      <c r="C24" s="1613" t="s">
        <v>690</v>
      </c>
    </row>
    <row r="25" spans="2:3" ht="15" customHeight="1">
      <c r="B25" s="1608" t="s">
        <v>691</v>
      </c>
      <c r="C25" s="1613" t="s">
        <v>692</v>
      </c>
    </row>
    <row r="26" spans="2:3" ht="15" customHeight="1" thickBot="1">
      <c r="B26" s="1610" t="s">
        <v>693</v>
      </c>
      <c r="C26" s="1611" t="s">
        <v>694</v>
      </c>
    </row>
    <row r="27" spans="2:3" s="52" customFormat="1" ht="22.5" customHeight="1" thickBot="1">
      <c r="B27" s="1900" t="s">
        <v>695</v>
      </c>
      <c r="C27" s="1901"/>
    </row>
    <row r="28" spans="2:3" ht="15" customHeight="1">
      <c r="B28" s="1606" t="s">
        <v>696</v>
      </c>
      <c r="C28" s="1607" t="s">
        <v>697</v>
      </c>
    </row>
    <row r="29" spans="2:3" ht="15" customHeight="1">
      <c r="B29" s="1608" t="s">
        <v>698</v>
      </c>
      <c r="C29" s="1609" t="s">
        <v>699</v>
      </c>
    </row>
    <row r="30" spans="2:3" ht="15" customHeight="1">
      <c r="B30" s="1608" t="s">
        <v>700</v>
      </c>
      <c r="C30" s="1609" t="s">
        <v>701</v>
      </c>
    </row>
    <row r="31" spans="2:3" ht="15" customHeight="1">
      <c r="B31" s="1608" t="s">
        <v>702</v>
      </c>
      <c r="C31" s="1609" t="s">
        <v>703</v>
      </c>
    </row>
    <row r="32" spans="2:3" ht="15" customHeight="1">
      <c r="B32" s="1608" t="s">
        <v>704</v>
      </c>
      <c r="C32" s="1609" t="s">
        <v>705</v>
      </c>
    </row>
    <row r="33" spans="2:3" ht="15" customHeight="1">
      <c r="B33" s="1608" t="s">
        <v>706</v>
      </c>
      <c r="C33" s="1609" t="s">
        <v>707</v>
      </c>
    </row>
    <row r="34" spans="2:3" ht="15" customHeight="1">
      <c r="B34" s="1608" t="s">
        <v>708</v>
      </c>
      <c r="C34" s="1609" t="s">
        <v>709</v>
      </c>
    </row>
    <row r="35" spans="2:3" ht="15" customHeight="1">
      <c r="B35" s="1608" t="s">
        <v>710</v>
      </c>
      <c r="C35" s="1609" t="s">
        <v>711</v>
      </c>
    </row>
    <row r="36" spans="2:3" ht="15" customHeight="1" thickBot="1">
      <c r="B36" s="1614" t="s">
        <v>712</v>
      </c>
      <c r="C36" s="1611" t="s">
        <v>713</v>
      </c>
    </row>
    <row r="37" spans="2:3" s="52" customFormat="1" ht="22.5" customHeight="1" thickBot="1">
      <c r="B37" s="1900" t="s">
        <v>714</v>
      </c>
      <c r="C37" s="1901"/>
    </row>
    <row r="38" spans="2:3" ht="15" customHeight="1">
      <c r="B38" s="1615" t="s">
        <v>715</v>
      </c>
      <c r="C38" s="1607" t="s">
        <v>716</v>
      </c>
    </row>
    <row r="39" spans="2:3" ht="15" customHeight="1">
      <c r="B39" s="1612" t="s">
        <v>717</v>
      </c>
      <c r="C39" s="1609" t="s">
        <v>718</v>
      </c>
    </row>
    <row r="40" spans="2:3" ht="15" customHeight="1">
      <c r="B40" s="1612" t="s">
        <v>719</v>
      </c>
      <c r="C40" s="1609" t="s">
        <v>720</v>
      </c>
    </row>
    <row r="41" spans="2:3" ht="15" customHeight="1">
      <c r="B41" s="1612" t="s">
        <v>721</v>
      </c>
      <c r="C41" s="1609" t="s">
        <v>722</v>
      </c>
    </row>
    <row r="42" spans="2:3" ht="15" customHeight="1">
      <c r="B42" s="1612" t="s">
        <v>723</v>
      </c>
      <c r="C42" s="1609" t="s">
        <v>724</v>
      </c>
    </row>
    <row r="43" spans="2:3" ht="15" customHeight="1">
      <c r="B43" s="1612" t="s">
        <v>725</v>
      </c>
      <c r="C43" s="1609" t="s">
        <v>726</v>
      </c>
    </row>
    <row r="44" spans="2:3" ht="15" customHeight="1">
      <c r="B44" s="1612" t="s">
        <v>727</v>
      </c>
      <c r="C44" s="1609" t="s">
        <v>728</v>
      </c>
    </row>
    <row r="45" spans="2:3" ht="15" customHeight="1">
      <c r="B45" s="1612" t="s">
        <v>729</v>
      </c>
      <c r="C45" s="1609" t="s">
        <v>730</v>
      </c>
    </row>
    <row r="46" spans="2:3" ht="15" customHeight="1">
      <c r="B46" s="1612" t="s">
        <v>731</v>
      </c>
      <c r="C46" s="1609" t="s">
        <v>732</v>
      </c>
    </row>
    <row r="47" spans="2:3" ht="15" customHeight="1">
      <c r="B47" s="1612" t="s">
        <v>733</v>
      </c>
      <c r="C47" s="1609" t="s">
        <v>734</v>
      </c>
    </row>
    <row r="48" spans="2:3" ht="15" customHeight="1">
      <c r="B48" s="1612" t="s">
        <v>735</v>
      </c>
      <c r="C48" s="1609" t="s">
        <v>736</v>
      </c>
    </row>
    <row r="49" spans="2:3" ht="15" customHeight="1">
      <c r="B49" s="1612" t="s">
        <v>737</v>
      </c>
      <c r="C49" s="1609" t="s">
        <v>738</v>
      </c>
    </row>
    <row r="50" spans="2:3" ht="15" customHeight="1">
      <c r="B50" s="1612" t="s">
        <v>739</v>
      </c>
      <c r="C50" s="1609" t="s">
        <v>740</v>
      </c>
    </row>
    <row r="51" spans="2:3" ht="15" customHeight="1">
      <c r="B51" s="1608" t="s">
        <v>741</v>
      </c>
      <c r="C51" s="1609" t="s">
        <v>742</v>
      </c>
    </row>
    <row r="52" spans="2:3" ht="15" customHeight="1">
      <c r="B52" s="1608" t="s">
        <v>743</v>
      </c>
      <c r="C52" s="1609" t="s">
        <v>744</v>
      </c>
    </row>
    <row r="53" spans="2:3" ht="15" customHeight="1">
      <c r="B53" s="1608" t="s">
        <v>745</v>
      </c>
      <c r="C53" s="1609" t="s">
        <v>746</v>
      </c>
    </row>
    <row r="54" spans="2:3" ht="15" customHeight="1">
      <c r="B54" s="1608" t="s">
        <v>747</v>
      </c>
      <c r="C54" s="1609" t="s">
        <v>748</v>
      </c>
    </row>
    <row r="55" spans="2:3" ht="15" customHeight="1" thickBot="1">
      <c r="B55" s="1614" t="s">
        <v>749</v>
      </c>
      <c r="C55" s="1611" t="s">
        <v>750</v>
      </c>
    </row>
    <row r="56" spans="2:3" s="52" customFormat="1" ht="22.5" customHeight="1" thickBot="1">
      <c r="B56" s="1900" t="s">
        <v>751</v>
      </c>
      <c r="C56" s="1901"/>
    </row>
    <row r="57" spans="2:3" ht="15" customHeight="1">
      <c r="B57" s="1606" t="s">
        <v>752</v>
      </c>
      <c r="C57" s="1607" t="s">
        <v>753</v>
      </c>
    </row>
    <row r="58" spans="2:3" ht="15" customHeight="1" thickBot="1">
      <c r="B58" s="1614" t="s">
        <v>754</v>
      </c>
      <c r="C58" s="1611" t="s">
        <v>755</v>
      </c>
    </row>
    <row r="59" spans="2:3" s="52" customFormat="1" ht="22.5" customHeight="1" thickBot="1">
      <c r="B59" s="1900" t="s">
        <v>756</v>
      </c>
      <c r="C59" s="1901"/>
    </row>
    <row r="60" spans="2:3" ht="15" customHeight="1">
      <c r="B60" s="1606" t="s">
        <v>757</v>
      </c>
      <c r="C60" s="1607" t="s">
        <v>758</v>
      </c>
    </row>
    <row r="61" spans="2:3" ht="15" customHeight="1">
      <c r="B61" s="1608" t="s">
        <v>759</v>
      </c>
      <c r="C61" s="1609" t="s">
        <v>760</v>
      </c>
    </row>
    <row r="62" spans="2:3" ht="15" customHeight="1">
      <c r="B62" s="1608" t="s">
        <v>761</v>
      </c>
      <c r="C62" s="1609" t="s">
        <v>762</v>
      </c>
    </row>
    <row r="63" spans="2:3" ht="15" customHeight="1" thickBot="1">
      <c r="B63" s="1614" t="s">
        <v>763</v>
      </c>
      <c r="C63" s="1611" t="s">
        <v>764</v>
      </c>
    </row>
    <row r="64" spans="2:3" s="52" customFormat="1" ht="22.5" customHeight="1" thickBot="1">
      <c r="B64" s="1900" t="s">
        <v>765</v>
      </c>
      <c r="C64" s="1901"/>
    </row>
    <row r="65" spans="2:3" ht="15" customHeight="1">
      <c r="B65" s="1606" t="s">
        <v>766</v>
      </c>
      <c r="C65" s="1607" t="s">
        <v>767</v>
      </c>
    </row>
    <row r="66" spans="2:3" ht="15" customHeight="1">
      <c r="B66" s="1608" t="s">
        <v>768</v>
      </c>
      <c r="C66" s="1609" t="s">
        <v>769</v>
      </c>
    </row>
    <row r="67" spans="2:3" ht="15" customHeight="1">
      <c r="B67" s="1608" t="s">
        <v>770</v>
      </c>
      <c r="C67" s="1609" t="s">
        <v>771</v>
      </c>
    </row>
    <row r="68" spans="2:3" ht="15" customHeight="1">
      <c r="B68" s="1608" t="s">
        <v>772</v>
      </c>
      <c r="C68" s="1609" t="s">
        <v>773</v>
      </c>
    </row>
    <row r="69" spans="2:3" ht="15" customHeight="1" thickBot="1">
      <c r="B69" s="1614" t="s">
        <v>774</v>
      </c>
      <c r="C69" s="1611" t="s">
        <v>775</v>
      </c>
    </row>
    <row r="70" spans="2:3" s="52" customFormat="1" ht="22.5" customHeight="1" thickBot="1">
      <c r="B70" s="1900" t="s">
        <v>776</v>
      </c>
      <c r="C70" s="1901"/>
    </row>
    <row r="71" spans="2:3" ht="15" customHeight="1">
      <c r="B71" s="1606" t="s">
        <v>777</v>
      </c>
      <c r="C71" s="1607" t="s">
        <v>778</v>
      </c>
    </row>
    <row r="72" spans="2:3" ht="15" customHeight="1">
      <c r="B72" s="1608" t="s">
        <v>779</v>
      </c>
      <c r="C72" s="1609" t="s">
        <v>780</v>
      </c>
    </row>
    <row r="73" spans="2:3" ht="15" customHeight="1">
      <c r="B73" s="1608" t="s">
        <v>781</v>
      </c>
      <c r="C73" s="1609" t="s">
        <v>782</v>
      </c>
    </row>
    <row r="74" spans="2:3" ht="15" customHeight="1" thickBot="1">
      <c r="B74" s="1614" t="s">
        <v>783</v>
      </c>
      <c r="C74" s="1611" t="s">
        <v>784</v>
      </c>
    </row>
    <row r="75" spans="2:3" s="52" customFormat="1" ht="22.5" customHeight="1" thickBot="1">
      <c r="B75" s="1900" t="s">
        <v>785</v>
      </c>
      <c r="C75" s="1901"/>
    </row>
    <row r="76" spans="2:3" ht="15" customHeight="1" thickBot="1">
      <c r="B76" s="1616" t="s">
        <v>786</v>
      </c>
      <c r="C76" s="1617" t="s">
        <v>787</v>
      </c>
    </row>
    <row r="77" spans="2:3" s="52" customFormat="1" ht="22.5" customHeight="1" thickBot="1">
      <c r="B77" s="1900" t="s">
        <v>788</v>
      </c>
      <c r="C77" s="1901"/>
    </row>
    <row r="78" spans="2:3" ht="15" customHeight="1">
      <c r="B78" s="1606" t="s">
        <v>789</v>
      </c>
      <c r="C78" s="1607" t="s">
        <v>790</v>
      </c>
    </row>
    <row r="79" spans="2:3" ht="15" customHeight="1" thickBot="1">
      <c r="B79" s="1618" t="s">
        <v>791</v>
      </c>
      <c r="C79" s="1619" t="s">
        <v>792</v>
      </c>
    </row>
    <row r="80" spans="2:3" ht="6.75" customHeight="1">
      <c r="B80" s="1591"/>
      <c r="C80" s="1591"/>
    </row>
  </sheetData>
  <sheetProtection algorithmName="SHA-512" hashValue="EsFUy9vpSkOO6yRzCxA0+OShrHyz6zySbUoNbm8wL0vIUc02tuM43LuL3oN7tSuVn7cfoyI/xR+d0tNzsR+Erw==" saltValue="rMwMCG2611fxNDsykc4+SA==" spinCount="100000" sheet="1" objects="1" scenarios="1"/>
  <customSheetViews>
    <customSheetView guid="{9D0BCB94-913C-464E-843B-7A43F508C4E7}" scale="70" showPageBreaks="1" showGridLines="0" fitToPage="1" printArea="1" view="pageBreakPreview" topLeftCell="A13">
      <selection activeCell="B22" sqref="B22"/>
      <pageMargins left="0" right="0" top="0" bottom="0" header="0" footer="0"/>
      <pageSetup paperSize="9" scale="72" orientation="portrait" r:id="rId1"/>
    </customSheetView>
    <customSheetView guid="{650D7366-A5BD-406B-9661-ED9F5F01D420}" scale="70" showPageBreaks="1" showGridLines="0" fitToPage="1" printArea="1" view="pageBreakPreview" topLeftCell="A13">
      <selection activeCell="B22" sqref="B22"/>
      <pageMargins left="0" right="0" top="0" bottom="0" header="0" footer="0"/>
      <pageSetup paperSize="9" scale="74" orientation="portrait" r:id="rId2"/>
    </customSheetView>
    <customSheetView guid="{1B259DF3-2D8D-4DFB-A9C4-F29F1CEBD105}" showPageBreaks="1" showGridLines="0" fitToPage="1" printArea="1" view="pageBreakPreview">
      <pageMargins left="0" right="0" top="0" bottom="0" header="0" footer="0"/>
      <pageSetup paperSize="9" scale="56" orientation="portrait" r:id="rId3"/>
      <headerFooter>
        <oddHeader>&amp;CPro forma tables 2020-21 (Consultation)</oddHeader>
        <oddFooter>&amp;L&amp;D&amp;T&amp;R&amp;A</oddFooter>
      </headerFooter>
    </customSheetView>
    <customSheetView guid="{71BC5093-C9C1-4AA0-864A-AADBDC96B3C1}" scale="85" showPageBreaks="1" showGridLines="0" fitToPage="1" printArea="1" view="pageBreakPreview" topLeftCell="A60">
      <selection activeCell="E71" sqref="E71"/>
      <pageMargins left="0" right="0" top="0" bottom="0" header="0" footer="0"/>
      <pageSetup paperSize="9" scale="87" fitToHeight="0" orientation="portrait" r:id="rId4"/>
      <headerFooter>
        <oddHeader>&amp;LRAG consultation June 2020&amp;CTable: &amp;A</oddHeader>
        <oddFooter>&amp;LPrinted on: &amp;D at &amp;T&amp;CPage &amp;P of &amp;N&amp;ROfwat</oddFooter>
      </headerFooter>
    </customSheetView>
  </customSheetViews>
  <mergeCells count="11">
    <mergeCell ref="B2:C2"/>
    <mergeCell ref="B77:C77"/>
    <mergeCell ref="B4:C4"/>
    <mergeCell ref="B11:C11"/>
    <mergeCell ref="B27:C27"/>
    <mergeCell ref="B37:C37"/>
    <mergeCell ref="B56:C56"/>
    <mergeCell ref="B59:C59"/>
    <mergeCell ref="B64:C64"/>
    <mergeCell ref="B70:C70"/>
    <mergeCell ref="B75:C75"/>
  </mergeCells>
  <pageMargins left="0.7" right="0.7" top="0.75" bottom="0.75" header="0.3" footer="0.3"/>
  <pageSetup paperSize="8" scale="72" fitToHeight="0" orientation="portrait" r:id="rId5"/>
  <headerFooter>
    <oddHeader>&amp;LRAG consultation June 2020&amp;CTable: &amp;A</oddHeader>
    <oddFooter>&amp;LPrinted on: &amp;D at &amp;T&amp;CPage &amp;P of &amp;N&amp;ROfwat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0">
    <pageSetUpPr fitToPage="1"/>
  </sheetPr>
  <dimension ref="B1:AY839"/>
  <sheetViews>
    <sheetView showFormulas="1" showGridLines="0" zoomScale="90" zoomScaleNormal="90" zoomScaleSheetLayoutView="100" workbookViewId="0">
      <pane xSplit="2" ySplit="7" topLeftCell="R8" activePane="bottomRight" state="frozen"/>
      <selection pane="topRight" activeCell="B2" sqref="B2"/>
      <selection pane="bottomLeft" activeCell="B2" sqref="B2"/>
      <selection pane="bottomRight" activeCell="B213" sqref="B213:B221"/>
    </sheetView>
  </sheetViews>
  <sheetFormatPr defaultColWidth="10.375" defaultRowHeight="15" zeroHeight="1" outlineLevelRow="1"/>
  <cols>
    <col min="1" max="1" width="1.625" style="298" customWidth="1"/>
    <col min="2" max="2" width="36.125" style="298" customWidth="1"/>
    <col min="3" max="22" width="12.5" style="678" customWidth="1"/>
    <col min="23" max="23" width="1.625" style="298" customWidth="1"/>
    <col min="24" max="24" width="12.5" style="298" customWidth="1"/>
    <col min="25" max="25" width="1.625" style="298" customWidth="1"/>
    <col min="26" max="26" width="33.875" style="298" customWidth="1"/>
    <col min="27" max="27" width="1.625" style="298" customWidth="1"/>
    <col min="28" max="29" width="1.625" style="298" hidden="1" customWidth="1"/>
    <col min="30" max="30" width="9.625" style="312" hidden="1" customWidth="1"/>
    <col min="31" max="31" width="36.125" style="710" hidden="1" customWidth="1"/>
    <col min="32" max="51" width="12.5" style="312" hidden="1" customWidth="1"/>
    <col min="52" max="16384" width="10.375" style="298"/>
  </cols>
  <sheetData>
    <row r="1" spans="2:51" ht="29.25" customHeight="1">
      <c r="B1" s="297" t="s">
        <v>717</v>
      </c>
      <c r="C1" s="2"/>
      <c r="D1" s="1644"/>
      <c r="E1" s="1644"/>
      <c r="F1" s="1644"/>
      <c r="G1" s="1644"/>
      <c r="H1" s="1644"/>
      <c r="I1" s="1644"/>
      <c r="J1" s="1644"/>
      <c r="K1" s="1644"/>
      <c r="L1" s="1644"/>
      <c r="M1" s="1644"/>
      <c r="N1" s="1644"/>
      <c r="O1" s="1644"/>
      <c r="P1" s="1644"/>
      <c r="Q1" s="1644"/>
      <c r="R1" s="1644"/>
      <c r="S1" s="1644"/>
      <c r="T1" s="1644"/>
      <c r="U1" s="1644"/>
      <c r="V1" s="1644"/>
      <c r="W1" s="1645"/>
      <c r="X1" s="1645"/>
      <c r="Y1" s="1645"/>
      <c r="Z1" s="1645"/>
      <c r="AA1" s="1645"/>
      <c r="AB1" s="1646"/>
      <c r="AC1" s="1647"/>
      <c r="AD1" s="701"/>
      <c r="AE1" s="704"/>
      <c r="AF1" s="701"/>
      <c r="AG1" s="701"/>
      <c r="AH1" s="701"/>
      <c r="AI1" s="701"/>
      <c r="AJ1" s="701"/>
      <c r="AK1" s="701"/>
      <c r="AL1" s="701"/>
      <c r="AM1" s="701"/>
      <c r="AN1" s="701"/>
      <c r="AO1" s="701"/>
      <c r="AP1" s="701"/>
      <c r="AQ1" s="701"/>
      <c r="AR1" s="701"/>
      <c r="AS1" s="701"/>
      <c r="AT1" s="701"/>
      <c r="AU1" s="701"/>
      <c r="AV1" s="701"/>
      <c r="AW1" s="701"/>
      <c r="AX1" s="701"/>
      <c r="AY1" s="701"/>
    </row>
    <row r="2" spans="2:51" ht="29.25" customHeight="1">
      <c r="B2" s="297" t="str">
        <f>Validation!B4</f>
        <v>Anglian Water</v>
      </c>
      <c r="C2" s="1644"/>
      <c r="D2" s="1644"/>
      <c r="E2" s="1644"/>
      <c r="F2" s="1644"/>
      <c r="G2" s="1644"/>
      <c r="H2" s="1644"/>
      <c r="I2" s="1644"/>
      <c r="J2" s="1644"/>
      <c r="K2" s="1644"/>
      <c r="L2" s="1644"/>
      <c r="M2" s="1644"/>
      <c r="N2" s="1644"/>
      <c r="O2" s="1644"/>
      <c r="P2" s="1644"/>
      <c r="Q2" s="1644"/>
      <c r="R2" s="1644"/>
      <c r="S2" s="1644"/>
      <c r="T2" s="1644"/>
      <c r="U2" s="1644"/>
      <c r="V2" s="1644"/>
      <c r="W2" s="1645"/>
      <c r="X2" s="1645"/>
      <c r="Y2" s="1645"/>
      <c r="Z2" s="1645"/>
      <c r="AA2" s="1645"/>
      <c r="AB2" s="1646"/>
      <c r="AC2" s="1647"/>
      <c r="AD2" s="1648"/>
      <c r="AE2" s="1649"/>
      <c r="AF2" s="1648"/>
      <c r="AG2" s="1648"/>
      <c r="AH2" s="1648"/>
      <c r="AI2" s="1648"/>
      <c r="AJ2" s="1648"/>
      <c r="AK2" s="1648"/>
      <c r="AL2" s="1648"/>
      <c r="AM2" s="1648"/>
      <c r="AN2" s="1648"/>
      <c r="AO2" s="1648"/>
      <c r="AP2" s="1648"/>
      <c r="AQ2" s="1648"/>
      <c r="AR2" s="1648"/>
      <c r="AS2" s="1650"/>
      <c r="AT2" s="1648"/>
      <c r="AU2" s="1648"/>
      <c r="AV2" s="1648"/>
      <c r="AW2" s="1648"/>
      <c r="AX2" s="1648"/>
      <c r="AY2" s="1648"/>
    </row>
    <row r="3" spans="2:51" ht="45" customHeight="1">
      <c r="B3" s="2068" t="s">
        <v>718</v>
      </c>
      <c r="C3" s="2068"/>
      <c r="D3" s="2068"/>
      <c r="E3" s="2068"/>
      <c r="F3" s="2068"/>
      <c r="G3" s="2068"/>
      <c r="H3" s="2068"/>
      <c r="I3" s="2068"/>
      <c r="J3" s="2068"/>
      <c r="K3" s="2068"/>
      <c r="L3" s="2068"/>
      <c r="M3" s="2068"/>
      <c r="N3" s="2068"/>
      <c r="O3" s="2068"/>
      <c r="P3" s="2068"/>
      <c r="Q3" s="2068"/>
      <c r="R3" s="2068"/>
      <c r="S3" s="2068"/>
      <c r="T3" s="2068"/>
      <c r="U3" s="2068"/>
      <c r="V3" s="2068"/>
      <c r="W3" s="2068"/>
      <c r="X3" s="2068"/>
      <c r="Y3" s="2068"/>
      <c r="Z3" s="2068"/>
      <c r="AA3" s="1645"/>
      <c r="AB3" s="1646"/>
      <c r="AC3" s="1647"/>
      <c r="AD3" s="2069" t="s">
        <v>3356</v>
      </c>
      <c r="AE3" s="2069"/>
      <c r="AF3" s="2069"/>
      <c r="AG3" s="2069"/>
      <c r="AH3" s="2069"/>
      <c r="AI3" s="2069"/>
      <c r="AJ3" s="2069"/>
      <c r="AK3" s="2069"/>
      <c r="AL3" s="2069"/>
      <c r="AM3" s="2069"/>
      <c r="AN3" s="2069"/>
      <c r="AO3" s="2069"/>
      <c r="AP3" s="2069"/>
      <c r="AQ3" s="2069"/>
      <c r="AR3" s="2069"/>
      <c r="AS3" s="2069"/>
      <c r="AT3" s="2069"/>
      <c r="AU3" s="2069"/>
      <c r="AV3" s="2069"/>
      <c r="AW3" s="2069"/>
      <c r="AX3" s="2069"/>
      <c r="AY3" s="2069"/>
    </row>
    <row r="4" spans="2:51" s="702" customFormat="1" ht="15" customHeight="1" thickBot="1">
      <c r="B4" s="1651"/>
      <c r="C4" s="1652"/>
      <c r="D4" s="1652"/>
      <c r="E4" s="1652"/>
      <c r="F4" s="1652"/>
      <c r="G4" s="1652"/>
      <c r="H4" s="1652"/>
      <c r="I4" s="1652"/>
      <c r="J4" s="1652"/>
      <c r="K4" s="1652"/>
      <c r="L4" s="1652"/>
      <c r="M4" s="1652"/>
      <c r="N4" s="1652"/>
      <c r="O4" s="1652"/>
      <c r="P4" s="1652"/>
      <c r="Q4" s="1652"/>
      <c r="R4" s="1652"/>
      <c r="S4" s="1652"/>
      <c r="T4" s="1652"/>
      <c r="U4" s="1652"/>
      <c r="V4" s="1652"/>
      <c r="W4" s="1653"/>
      <c r="X4" s="1653"/>
      <c r="Y4" s="1653"/>
      <c r="Z4" s="1653"/>
      <c r="AA4" s="1653"/>
      <c r="AB4" s="1646"/>
      <c r="AC4" s="1653"/>
      <c r="AD4" s="2073"/>
      <c r="AE4" s="2073"/>
      <c r="AF4" s="703"/>
      <c r="AG4" s="703"/>
      <c r="AH4" s="703"/>
      <c r="AI4" s="703"/>
      <c r="AJ4" s="703"/>
      <c r="AK4" s="703"/>
      <c r="AL4" s="703"/>
      <c r="AM4" s="703"/>
      <c r="AN4" s="703"/>
      <c r="AO4" s="703"/>
      <c r="AP4" s="703"/>
      <c r="AQ4" s="703"/>
      <c r="AR4" s="703"/>
      <c r="AS4" s="703"/>
      <c r="AT4" s="703"/>
      <c r="AU4" s="703"/>
      <c r="AV4" s="703"/>
      <c r="AW4" s="703"/>
      <c r="AX4" s="703"/>
      <c r="AY4" s="703"/>
    </row>
    <row r="5" spans="2:51" ht="117.75" customHeight="1">
      <c r="B5" s="1842" t="s">
        <v>800</v>
      </c>
      <c r="C5" s="1843" t="s">
        <v>3357</v>
      </c>
      <c r="D5" s="1843" t="s">
        <v>3358</v>
      </c>
      <c r="E5" s="1843" t="s">
        <v>3359</v>
      </c>
      <c r="F5" s="1843" t="s">
        <v>3360</v>
      </c>
      <c r="G5" s="1843" t="s">
        <v>3361</v>
      </c>
      <c r="H5" s="1871" t="s">
        <v>3362</v>
      </c>
      <c r="I5" s="1871" t="s">
        <v>3363</v>
      </c>
      <c r="J5" s="1871" t="s">
        <v>3364</v>
      </c>
      <c r="K5" s="1871" t="s">
        <v>3365</v>
      </c>
      <c r="L5" s="1871" t="s">
        <v>3366</v>
      </c>
      <c r="M5" s="1871" t="s">
        <v>3367</v>
      </c>
      <c r="N5" s="1871" t="s">
        <v>3368</v>
      </c>
      <c r="O5" s="1871" t="s">
        <v>3369</v>
      </c>
      <c r="P5" s="1871" t="s">
        <v>3370</v>
      </c>
      <c r="Q5" s="1871" t="s">
        <v>3371</v>
      </c>
      <c r="R5" s="1871" t="s">
        <v>3372</v>
      </c>
      <c r="S5" s="1871" t="s">
        <v>3373</v>
      </c>
      <c r="T5" s="1871" t="s">
        <v>3374</v>
      </c>
      <c r="U5" s="1871" t="s">
        <v>3375</v>
      </c>
      <c r="V5" s="1872" t="s">
        <v>3376</v>
      </c>
      <c r="W5" s="1645"/>
      <c r="X5" s="2045" t="s">
        <v>806</v>
      </c>
      <c r="Y5" s="1645"/>
      <c r="Z5" s="2045" t="s">
        <v>807</v>
      </c>
      <c r="AA5" s="1645"/>
      <c r="AB5" s="1646"/>
      <c r="AC5" s="1647"/>
      <c r="AD5" s="2070" t="s">
        <v>3377</v>
      </c>
      <c r="AE5" s="1843" t="s">
        <v>800</v>
      </c>
      <c r="AF5" s="1843" t="s">
        <v>3357</v>
      </c>
      <c r="AG5" s="1843" t="s">
        <v>3358</v>
      </c>
      <c r="AH5" s="1843" t="s">
        <v>3359</v>
      </c>
      <c r="AI5" s="1843" t="s">
        <v>3360</v>
      </c>
      <c r="AJ5" s="1843" t="s">
        <v>3361</v>
      </c>
      <c r="AK5" s="1871" t="s">
        <v>3362</v>
      </c>
      <c r="AL5" s="1871" t="s">
        <v>3363</v>
      </c>
      <c r="AM5" s="1871" t="s">
        <v>3364</v>
      </c>
      <c r="AN5" s="1871" t="s">
        <v>3365</v>
      </c>
      <c r="AO5" s="1871" t="s">
        <v>3366</v>
      </c>
      <c r="AP5" s="1871" t="s">
        <v>3367</v>
      </c>
      <c r="AQ5" s="1871" t="s">
        <v>3368</v>
      </c>
      <c r="AR5" s="1871" t="s">
        <v>3369</v>
      </c>
      <c r="AS5" s="1871" t="s">
        <v>3370</v>
      </c>
      <c r="AT5" s="1871" t="s">
        <v>3371</v>
      </c>
      <c r="AU5" s="1871" t="s">
        <v>3372</v>
      </c>
      <c r="AV5" s="1871" t="s">
        <v>3373</v>
      </c>
      <c r="AW5" s="1871" t="s">
        <v>3374</v>
      </c>
      <c r="AX5" s="1871" t="s">
        <v>3375</v>
      </c>
      <c r="AY5" s="1872" t="s">
        <v>3376</v>
      </c>
    </row>
    <row r="6" spans="2:51" ht="18" customHeight="1">
      <c r="B6" s="1859" t="s">
        <v>801</v>
      </c>
      <c r="C6" s="1857" t="s">
        <v>3378</v>
      </c>
      <c r="D6" s="1857" t="s">
        <v>3378</v>
      </c>
      <c r="E6" s="1857" t="s">
        <v>3378</v>
      </c>
      <c r="F6" s="1857" t="s">
        <v>3378</v>
      </c>
      <c r="G6" s="1857" t="s">
        <v>3378</v>
      </c>
      <c r="H6" s="1878" t="s">
        <v>3379</v>
      </c>
      <c r="I6" s="1878" t="s">
        <v>3380</v>
      </c>
      <c r="J6" s="1878" t="s">
        <v>3381</v>
      </c>
      <c r="K6" s="1878" t="s">
        <v>3381</v>
      </c>
      <c r="L6" s="1878" t="s">
        <v>3381</v>
      </c>
      <c r="M6" s="1878" t="s">
        <v>1392</v>
      </c>
      <c r="N6" s="1878" t="s">
        <v>1392</v>
      </c>
      <c r="O6" s="1878" t="s">
        <v>1392</v>
      </c>
      <c r="P6" s="1878" t="s">
        <v>1392</v>
      </c>
      <c r="Q6" s="1878" t="s">
        <v>1392</v>
      </c>
      <c r="R6" s="1878" t="s">
        <v>3381</v>
      </c>
      <c r="S6" s="1878" t="s">
        <v>3381</v>
      </c>
      <c r="T6" s="1878" t="s">
        <v>3381</v>
      </c>
      <c r="U6" s="1878" t="s">
        <v>3381</v>
      </c>
      <c r="V6" s="700" t="s">
        <v>3381</v>
      </c>
      <c r="W6" s="1645"/>
      <c r="X6" s="2048"/>
      <c r="Y6" s="1645"/>
      <c r="Z6" s="2048"/>
      <c r="AA6" s="1645"/>
      <c r="AB6" s="1646"/>
      <c r="AC6" s="1647"/>
      <c r="AD6" s="2071"/>
      <c r="AE6" s="1857" t="s">
        <v>801</v>
      </c>
      <c r="AF6" s="1857" t="s">
        <v>3378</v>
      </c>
      <c r="AG6" s="1857" t="s">
        <v>3378</v>
      </c>
      <c r="AH6" s="1857" t="s">
        <v>3378</v>
      </c>
      <c r="AI6" s="1857" t="s">
        <v>3378</v>
      </c>
      <c r="AJ6" s="1857" t="s">
        <v>3378</v>
      </c>
      <c r="AK6" s="1878" t="s">
        <v>3379</v>
      </c>
      <c r="AL6" s="1878" t="s">
        <v>3380</v>
      </c>
      <c r="AM6" s="1878" t="s">
        <v>3381</v>
      </c>
      <c r="AN6" s="1878" t="s">
        <v>3381</v>
      </c>
      <c r="AO6" s="1878" t="s">
        <v>3381</v>
      </c>
      <c r="AP6" s="1878" t="s">
        <v>1392</v>
      </c>
      <c r="AQ6" s="1878" t="s">
        <v>1392</v>
      </c>
      <c r="AR6" s="1878" t="s">
        <v>1392</v>
      </c>
      <c r="AS6" s="1878" t="s">
        <v>1392</v>
      </c>
      <c r="AT6" s="1878" t="s">
        <v>1392</v>
      </c>
      <c r="AU6" s="1878" t="s">
        <v>3381</v>
      </c>
      <c r="AV6" s="1878" t="s">
        <v>3381</v>
      </c>
      <c r="AW6" s="1878" t="s">
        <v>3381</v>
      </c>
      <c r="AX6" s="1878" t="s">
        <v>3381</v>
      </c>
      <c r="AY6" s="700" t="s">
        <v>3381</v>
      </c>
    </row>
    <row r="7" spans="2:51" ht="18" customHeight="1" thickBot="1">
      <c r="B7" s="1844" t="s">
        <v>3382</v>
      </c>
      <c r="C7" s="1845" t="s">
        <v>3383</v>
      </c>
      <c r="D7" s="1845" t="s">
        <v>3383</v>
      </c>
      <c r="E7" s="1845" t="s">
        <v>3383</v>
      </c>
      <c r="F7" s="1845" t="s">
        <v>3383</v>
      </c>
      <c r="G7" s="1845" t="s">
        <v>3383</v>
      </c>
      <c r="H7" s="1879" t="s">
        <v>3384</v>
      </c>
      <c r="I7" s="1879">
        <v>1</v>
      </c>
      <c r="J7" s="1879">
        <v>3</v>
      </c>
      <c r="K7" s="1879">
        <v>3</v>
      </c>
      <c r="L7" s="1879">
        <v>3</v>
      </c>
      <c r="M7" s="1879">
        <v>2</v>
      </c>
      <c r="N7" s="1879">
        <v>2</v>
      </c>
      <c r="O7" s="1879">
        <v>2</v>
      </c>
      <c r="P7" s="1879">
        <v>2</v>
      </c>
      <c r="Q7" s="1879">
        <v>2</v>
      </c>
      <c r="R7" s="1879">
        <v>3</v>
      </c>
      <c r="S7" s="1879">
        <v>3</v>
      </c>
      <c r="T7" s="1879">
        <v>3</v>
      </c>
      <c r="U7" s="1879">
        <v>3</v>
      </c>
      <c r="V7" s="359">
        <v>3</v>
      </c>
      <c r="W7" s="1645"/>
      <c r="X7" s="2047"/>
      <c r="Y7" s="1645"/>
      <c r="Z7" s="2047"/>
      <c r="AA7" s="1645"/>
      <c r="AB7" s="1646"/>
      <c r="AC7" s="1647"/>
      <c r="AD7" s="2072"/>
      <c r="AE7" s="1845" t="s">
        <v>3382</v>
      </c>
      <c r="AF7" s="1845" t="s">
        <v>3383</v>
      </c>
      <c r="AG7" s="1845" t="s">
        <v>3383</v>
      </c>
      <c r="AH7" s="1845" t="s">
        <v>3383</v>
      </c>
      <c r="AI7" s="1845" t="s">
        <v>3383</v>
      </c>
      <c r="AJ7" s="1845" t="s">
        <v>3383</v>
      </c>
      <c r="AK7" s="1879" t="s">
        <v>3384</v>
      </c>
      <c r="AL7" s="1879">
        <v>1</v>
      </c>
      <c r="AM7" s="1879">
        <v>3</v>
      </c>
      <c r="AN7" s="1879">
        <v>3</v>
      </c>
      <c r="AO7" s="1879">
        <v>3</v>
      </c>
      <c r="AP7" s="1879">
        <v>2</v>
      </c>
      <c r="AQ7" s="1879">
        <v>2</v>
      </c>
      <c r="AR7" s="1879">
        <v>2</v>
      </c>
      <c r="AS7" s="1879">
        <v>2</v>
      </c>
      <c r="AT7" s="1879">
        <v>2</v>
      </c>
      <c r="AU7" s="1879">
        <v>3</v>
      </c>
      <c r="AV7" s="1879">
        <v>3</v>
      </c>
      <c r="AW7" s="1879">
        <v>3</v>
      </c>
      <c r="AX7" s="1879">
        <v>3</v>
      </c>
      <c r="AY7" s="359">
        <v>3</v>
      </c>
    </row>
    <row r="8" spans="2:51" ht="16.5" customHeight="1" thickBot="1">
      <c r="B8" s="1648"/>
      <c r="C8" s="1654"/>
      <c r="D8" s="1654"/>
      <c r="E8" s="1654"/>
      <c r="F8" s="1654"/>
      <c r="G8" s="1654"/>
      <c r="H8" s="1654"/>
      <c r="I8" s="1654"/>
      <c r="J8" s="1654"/>
      <c r="K8" s="1654"/>
      <c r="L8" s="1654"/>
      <c r="M8" s="1654"/>
      <c r="N8" s="1654"/>
      <c r="O8" s="1654"/>
      <c r="P8" s="1654"/>
      <c r="Q8" s="1654"/>
      <c r="R8" s="1654"/>
      <c r="S8" s="1654"/>
      <c r="T8" s="1654"/>
      <c r="U8" s="1654"/>
      <c r="V8" s="1654"/>
      <c r="W8" s="1645"/>
      <c r="X8" s="1645"/>
      <c r="Y8" s="1645"/>
      <c r="Z8" s="1645"/>
      <c r="AA8" s="1645"/>
      <c r="AB8" s="1646"/>
      <c r="AC8" s="1647"/>
      <c r="AD8" s="1648"/>
      <c r="AE8" s="1649"/>
      <c r="AF8" s="1648"/>
      <c r="AG8" s="1648"/>
      <c r="AH8" s="1648"/>
      <c r="AI8" s="1648"/>
      <c r="AJ8" s="1648"/>
      <c r="AK8" s="1648"/>
      <c r="AL8" s="1648"/>
      <c r="AM8" s="1648"/>
      <c r="AN8" s="1648"/>
      <c r="AO8" s="1648"/>
      <c r="AP8" s="1648"/>
      <c r="AQ8" s="1648"/>
      <c r="AR8" s="1648"/>
      <c r="AS8" s="1650"/>
      <c r="AT8" s="1648"/>
      <c r="AU8" s="1648"/>
      <c r="AV8" s="1648"/>
      <c r="AW8" s="1648"/>
      <c r="AX8" s="1648"/>
      <c r="AY8" s="1648"/>
    </row>
    <row r="9" spans="2:51" ht="15.75" thickBot="1">
      <c r="B9" s="328" t="s">
        <v>3385</v>
      </c>
      <c r="C9" s="306"/>
      <c r="D9" s="306"/>
      <c r="E9" s="306"/>
      <c r="F9" s="306"/>
      <c r="G9" s="306"/>
      <c r="H9" s="306"/>
      <c r="I9" s="1654"/>
      <c r="J9" s="1654"/>
      <c r="K9" s="1654"/>
      <c r="L9" s="1654"/>
      <c r="M9" s="1654"/>
      <c r="N9" s="1654"/>
      <c r="O9" s="1654"/>
      <c r="P9" s="1654"/>
      <c r="Q9" s="1654"/>
      <c r="R9" s="1654"/>
      <c r="S9" s="1654"/>
      <c r="T9" s="1654"/>
      <c r="U9" s="1654"/>
      <c r="V9" s="1654"/>
      <c r="W9" s="1645"/>
      <c r="X9" s="1645"/>
      <c r="Y9" s="1645"/>
      <c r="Z9" s="1645"/>
      <c r="AA9" s="1645"/>
      <c r="AB9" s="1646"/>
      <c r="AC9" s="1647"/>
      <c r="AD9" s="1487" t="s">
        <v>3386</v>
      </c>
      <c r="AE9" s="422" t="s">
        <v>3385</v>
      </c>
      <c r="AF9" s="138"/>
      <c r="AG9" s="138"/>
      <c r="AH9" s="138"/>
      <c r="AI9" s="138"/>
      <c r="AJ9" s="138"/>
      <c r="AK9" s="138"/>
      <c r="AL9" s="1648"/>
      <c r="AM9" s="1648"/>
      <c r="AN9" s="1648"/>
      <c r="AO9" s="1648"/>
      <c r="AP9" s="1648"/>
      <c r="AQ9" s="1648"/>
      <c r="AR9" s="1648"/>
      <c r="AS9" s="1650"/>
      <c r="AT9" s="1648"/>
      <c r="AU9" s="1648"/>
      <c r="AV9" s="1648"/>
      <c r="AW9" s="1648"/>
      <c r="AX9" s="1648"/>
      <c r="AY9" s="1648"/>
    </row>
    <row r="10" spans="2:51">
      <c r="B10" s="642" t="s">
        <v>3387</v>
      </c>
      <c r="C10" s="1761" t="s">
        <v>3388</v>
      </c>
      <c r="D10" s="1761" t="s">
        <v>3389</v>
      </c>
      <c r="E10" s="1761" t="s">
        <v>3390</v>
      </c>
      <c r="F10" s="1761" t="s">
        <v>3391</v>
      </c>
      <c r="G10" s="1761"/>
      <c r="H10" s="1761"/>
      <c r="I10" s="1761">
        <v>0.7</v>
      </c>
      <c r="J10" s="1761">
        <v>260.74799999999999</v>
      </c>
      <c r="K10" s="1761">
        <v>260.74799999999999</v>
      </c>
      <c r="L10" s="647">
        <f t="shared" ref="L10:L41" si="0">I10*J10</f>
        <v>182.52359999999999</v>
      </c>
      <c r="M10" s="649">
        <f>IF(Q10=0,0,((1+Q10)/(1+$C$824))-1)</f>
        <v>4.2364532019704582E-2</v>
      </c>
      <c r="N10" s="664">
        <f>IF(Q10=0,0,((1+Q10)/(1+$C$825))-1)</f>
        <v>5.0645481628599942E-2</v>
      </c>
      <c r="O10" s="670"/>
      <c r="P10" s="670"/>
      <c r="Q10" s="1771">
        <v>5.8000000000000003E-2</v>
      </c>
      <c r="R10" s="660">
        <f>IFERROR(Q10 * K10, 0)</f>
        <v>15.123384</v>
      </c>
      <c r="S10" s="660">
        <f>IFERROR(R10, 0)</f>
        <v>15.123384</v>
      </c>
      <c r="T10" s="1761">
        <v>0.21</v>
      </c>
      <c r="U10" s="1761">
        <v>-302.12400000000002</v>
      </c>
      <c r="V10" s="1773">
        <v>-312.01</v>
      </c>
      <c r="W10" s="1645"/>
      <c r="X10" s="323" t="s">
        <v>3392</v>
      </c>
      <c r="Y10" s="1645"/>
      <c r="Z10" s="1655"/>
      <c r="AA10" s="1645"/>
      <c r="AB10" s="1646"/>
      <c r="AC10" s="1647"/>
      <c r="AD10" s="716">
        <v>1</v>
      </c>
      <c r="AE10" s="717" t="s">
        <v>3393</v>
      </c>
      <c r="AF10" s="731" t="s">
        <v>3394</v>
      </c>
      <c r="AG10" s="731" t="s">
        <v>3395</v>
      </c>
      <c r="AH10" s="731" t="s">
        <v>3396</v>
      </c>
      <c r="AI10" s="731" t="s">
        <v>3397</v>
      </c>
      <c r="AJ10" s="731" t="s">
        <v>3398</v>
      </c>
      <c r="AK10" s="732" t="s">
        <v>3399</v>
      </c>
      <c r="AL10" s="733" t="s">
        <v>3400</v>
      </c>
      <c r="AM10" s="734" t="s">
        <v>3401</v>
      </c>
      <c r="AN10" s="734" t="s">
        <v>3402</v>
      </c>
      <c r="AO10" s="647" t="s">
        <v>3403</v>
      </c>
      <c r="AP10" s="649" t="s">
        <v>3404</v>
      </c>
      <c r="AQ10" s="649" t="s">
        <v>3405</v>
      </c>
      <c r="AR10" s="742"/>
      <c r="AS10" s="670"/>
      <c r="AT10" s="718" t="s">
        <v>3406</v>
      </c>
      <c r="AU10" s="476" t="s">
        <v>3407</v>
      </c>
      <c r="AV10" s="476" t="s">
        <v>3408</v>
      </c>
      <c r="AW10" s="608" t="s">
        <v>3409</v>
      </c>
      <c r="AX10" s="608" t="s">
        <v>3410</v>
      </c>
      <c r="AY10" s="752" t="s">
        <v>3411</v>
      </c>
    </row>
    <row r="11" spans="2:51" ht="15" customHeight="1" outlineLevel="1">
      <c r="B11" s="643" t="s">
        <v>3412</v>
      </c>
      <c r="C11" s="1762" t="s">
        <v>3413</v>
      </c>
      <c r="D11" s="1762" t="s">
        <v>3414</v>
      </c>
      <c r="E11" s="1762" t="s">
        <v>3415</v>
      </c>
      <c r="F11" s="1762" t="s">
        <v>3416</v>
      </c>
      <c r="G11" s="1762"/>
      <c r="H11" s="1762"/>
      <c r="I11" s="1762">
        <v>1.3</v>
      </c>
      <c r="J11" s="1762">
        <v>250</v>
      </c>
      <c r="K11" s="1762">
        <v>250</v>
      </c>
      <c r="L11" s="648">
        <f t="shared" si="0"/>
        <v>325</v>
      </c>
      <c r="M11" s="651">
        <f t="shared" ref="M11:M73" si="1">IF(Q11=0,0,((1+Q11)/(1+$C$824))-1)</f>
        <v>4.2758620689655302E-2</v>
      </c>
      <c r="N11" s="665">
        <f t="shared" ref="N11:N73" si="2">IF(Q11=0,0,((1+Q11)/(1+$C$825))-1)</f>
        <v>5.1042701092353537E-2</v>
      </c>
      <c r="O11" s="669"/>
      <c r="P11" s="669"/>
      <c r="Q11" s="1772">
        <v>5.8400000000000001E-2</v>
      </c>
      <c r="R11" s="661">
        <f t="shared" ref="R11:R73" si="3">Q11*K11</f>
        <v>14.6</v>
      </c>
      <c r="S11" s="661">
        <f t="shared" ref="S11:S73" si="4">R11</f>
        <v>14.6</v>
      </c>
      <c r="T11" s="1762">
        <v>0.45</v>
      </c>
      <c r="U11" s="1762">
        <v>-259.34500000000003</v>
      </c>
      <c r="V11" s="1774">
        <v>-277.29899999999998</v>
      </c>
      <c r="W11" s="1645"/>
      <c r="X11" s="324" t="s">
        <v>3417</v>
      </c>
      <c r="Y11" s="1645"/>
      <c r="Z11" s="1656"/>
      <c r="AA11" s="1645"/>
      <c r="AB11" s="1646"/>
      <c r="AC11" s="1647"/>
      <c r="AD11" s="719">
        <v>2</v>
      </c>
      <c r="AE11" s="711" t="s">
        <v>3418</v>
      </c>
      <c r="AF11" s="735" t="s">
        <v>3419</v>
      </c>
      <c r="AG11" s="735" t="s">
        <v>3420</v>
      </c>
      <c r="AH11" s="735" t="s">
        <v>3421</v>
      </c>
      <c r="AI11" s="735" t="s">
        <v>3422</v>
      </c>
      <c r="AJ11" s="735" t="s">
        <v>3423</v>
      </c>
      <c r="AK11" s="736" t="s">
        <v>3424</v>
      </c>
      <c r="AL11" s="737" t="s">
        <v>3425</v>
      </c>
      <c r="AM11" s="738" t="s">
        <v>3426</v>
      </c>
      <c r="AN11" s="738" t="s">
        <v>3427</v>
      </c>
      <c r="AO11" s="648" t="s">
        <v>3428</v>
      </c>
      <c r="AP11" s="651" t="s">
        <v>3429</v>
      </c>
      <c r="AQ11" s="651" t="s">
        <v>3430</v>
      </c>
      <c r="AR11" s="743"/>
      <c r="AS11" s="669"/>
      <c r="AT11" s="712" t="s">
        <v>3431</v>
      </c>
      <c r="AU11" s="595" t="s">
        <v>3432</v>
      </c>
      <c r="AV11" s="595" t="s">
        <v>3433</v>
      </c>
      <c r="AW11" s="609" t="s">
        <v>3434</v>
      </c>
      <c r="AX11" s="609" t="s">
        <v>3435</v>
      </c>
      <c r="AY11" s="753" t="s">
        <v>3436</v>
      </c>
    </row>
    <row r="12" spans="2:51" ht="15" customHeight="1" outlineLevel="1">
      <c r="B12" s="643" t="s">
        <v>3437</v>
      </c>
      <c r="C12" s="1762" t="s">
        <v>3438</v>
      </c>
      <c r="D12" s="1762" t="s">
        <v>3414</v>
      </c>
      <c r="E12" s="1762" t="s">
        <v>3415</v>
      </c>
      <c r="F12" s="1762" t="s">
        <v>3439</v>
      </c>
      <c r="G12" s="1762"/>
      <c r="H12" s="1762"/>
      <c r="I12" s="1762">
        <v>1.5</v>
      </c>
      <c r="J12" s="1762">
        <v>31.884</v>
      </c>
      <c r="K12" s="1762">
        <v>31.884</v>
      </c>
      <c r="L12" s="648">
        <f t="shared" si="0"/>
        <v>47.826000000000001</v>
      </c>
      <c r="M12" s="651">
        <f t="shared" si="1"/>
        <v>2.4433497536946014E-2</v>
      </c>
      <c r="N12" s="665">
        <f t="shared" si="2"/>
        <v>3.2571996027805472E-2</v>
      </c>
      <c r="O12" s="669"/>
      <c r="P12" s="669"/>
      <c r="Q12" s="1772">
        <v>3.9800000000000002E-2</v>
      </c>
      <c r="R12" s="661">
        <f t="shared" si="3"/>
        <v>1.2689832000000001</v>
      </c>
      <c r="S12" s="661">
        <f t="shared" si="4"/>
        <v>1.2689832000000001</v>
      </c>
      <c r="T12" s="1762">
        <v>5.5E-2</v>
      </c>
      <c r="U12" s="1762">
        <v>-32.460999999999999</v>
      </c>
      <c r="V12" s="1774">
        <v>-34.143000000000001</v>
      </c>
      <c r="W12" s="1645"/>
      <c r="X12" s="324" t="s">
        <v>3440</v>
      </c>
      <c r="Y12" s="1645"/>
      <c r="Z12" s="1656"/>
      <c r="AA12" s="1645"/>
      <c r="AB12" s="1646"/>
      <c r="AC12" s="1647"/>
      <c r="AD12" s="719">
        <v>3</v>
      </c>
      <c r="AE12" s="711" t="s">
        <v>3441</v>
      </c>
      <c r="AF12" s="735" t="s">
        <v>3442</v>
      </c>
      <c r="AG12" s="735" t="s">
        <v>3443</v>
      </c>
      <c r="AH12" s="735" t="s">
        <v>3444</v>
      </c>
      <c r="AI12" s="735" t="s">
        <v>3445</v>
      </c>
      <c r="AJ12" s="735" t="s">
        <v>3446</v>
      </c>
      <c r="AK12" s="736" t="s">
        <v>3447</v>
      </c>
      <c r="AL12" s="737" t="s">
        <v>3448</v>
      </c>
      <c r="AM12" s="738" t="s">
        <v>3449</v>
      </c>
      <c r="AN12" s="738" t="s">
        <v>3450</v>
      </c>
      <c r="AO12" s="648" t="s">
        <v>3451</v>
      </c>
      <c r="AP12" s="651" t="s">
        <v>3452</v>
      </c>
      <c r="AQ12" s="651" t="s">
        <v>3453</v>
      </c>
      <c r="AR12" s="669"/>
      <c r="AS12" s="669"/>
      <c r="AT12" s="712" t="s">
        <v>3454</v>
      </c>
      <c r="AU12" s="595" t="s">
        <v>3455</v>
      </c>
      <c r="AV12" s="595" t="s">
        <v>3456</v>
      </c>
      <c r="AW12" s="609" t="s">
        <v>3457</v>
      </c>
      <c r="AX12" s="609" t="s">
        <v>3458</v>
      </c>
      <c r="AY12" s="753" t="s">
        <v>3459</v>
      </c>
    </row>
    <row r="13" spans="2:51" ht="15" customHeight="1" outlineLevel="1">
      <c r="B13" s="643" t="s">
        <v>3460</v>
      </c>
      <c r="C13" s="1762" t="s">
        <v>3461</v>
      </c>
      <c r="D13" s="1762" t="s">
        <v>3414</v>
      </c>
      <c r="E13" s="1762" t="s">
        <v>3415</v>
      </c>
      <c r="F13" s="1762" t="s">
        <v>3439</v>
      </c>
      <c r="G13" s="1762"/>
      <c r="H13" s="1762"/>
      <c r="I13" s="1762">
        <v>1.5</v>
      </c>
      <c r="J13" s="1762">
        <v>22.318999999999999</v>
      </c>
      <c r="K13" s="1762">
        <v>22.318999999999999</v>
      </c>
      <c r="L13" s="648">
        <f t="shared" si="0"/>
        <v>33.478499999999997</v>
      </c>
      <c r="M13" s="651">
        <f t="shared" si="1"/>
        <v>2.4433497536946014E-2</v>
      </c>
      <c r="N13" s="665">
        <f t="shared" si="2"/>
        <v>3.2571996027805472E-2</v>
      </c>
      <c r="O13" s="669"/>
      <c r="P13" s="669"/>
      <c r="Q13" s="1772">
        <v>3.9800000000000002E-2</v>
      </c>
      <c r="R13" s="661">
        <f t="shared" si="3"/>
        <v>0.88829619999999998</v>
      </c>
      <c r="S13" s="661">
        <f t="shared" si="4"/>
        <v>0.88829619999999998</v>
      </c>
      <c r="T13" s="1762">
        <v>5.5E-2</v>
      </c>
      <c r="U13" s="1762">
        <v>-22.706</v>
      </c>
      <c r="V13" s="1774">
        <v>-23.9</v>
      </c>
      <c r="W13" s="1645"/>
      <c r="X13" s="324" t="s">
        <v>3462</v>
      </c>
      <c r="Y13" s="1645"/>
      <c r="Z13" s="1656"/>
      <c r="AA13" s="1645"/>
      <c r="AB13" s="1646"/>
      <c r="AC13" s="1647"/>
      <c r="AD13" s="719">
        <v>4</v>
      </c>
      <c r="AE13" s="711" t="s">
        <v>3463</v>
      </c>
      <c r="AF13" s="735" t="s">
        <v>3464</v>
      </c>
      <c r="AG13" s="735" t="s">
        <v>3465</v>
      </c>
      <c r="AH13" s="735" t="s">
        <v>3466</v>
      </c>
      <c r="AI13" s="735" t="s">
        <v>3467</v>
      </c>
      <c r="AJ13" s="735" t="s">
        <v>3468</v>
      </c>
      <c r="AK13" s="736" t="s">
        <v>3469</v>
      </c>
      <c r="AL13" s="737" t="s">
        <v>3470</v>
      </c>
      <c r="AM13" s="738" t="s">
        <v>3471</v>
      </c>
      <c r="AN13" s="738" t="s">
        <v>3472</v>
      </c>
      <c r="AO13" s="648" t="s">
        <v>3473</v>
      </c>
      <c r="AP13" s="651" t="s">
        <v>3474</v>
      </c>
      <c r="AQ13" s="651" t="s">
        <v>3475</v>
      </c>
      <c r="AR13" s="669"/>
      <c r="AS13" s="669"/>
      <c r="AT13" s="712" t="s">
        <v>3476</v>
      </c>
      <c r="AU13" s="595" t="s">
        <v>3477</v>
      </c>
      <c r="AV13" s="595" t="s">
        <v>3478</v>
      </c>
      <c r="AW13" s="609" t="s">
        <v>3479</v>
      </c>
      <c r="AX13" s="609" t="s">
        <v>3480</v>
      </c>
      <c r="AY13" s="753" t="s">
        <v>3481</v>
      </c>
    </row>
    <row r="14" spans="2:51" ht="15" customHeight="1" outlineLevel="1">
      <c r="B14" s="643" t="s">
        <v>3482</v>
      </c>
      <c r="C14" s="1762" t="s">
        <v>3483</v>
      </c>
      <c r="D14" s="1762" t="s">
        <v>3414</v>
      </c>
      <c r="E14" s="1762" t="s">
        <v>3390</v>
      </c>
      <c r="F14" s="1762" t="s">
        <v>3439</v>
      </c>
      <c r="G14" s="1762"/>
      <c r="H14" s="1762"/>
      <c r="I14" s="1762">
        <v>1.5</v>
      </c>
      <c r="J14" s="1762">
        <v>29.972999999999999</v>
      </c>
      <c r="K14" s="1762">
        <v>29.972999999999999</v>
      </c>
      <c r="L14" s="648">
        <f t="shared" si="0"/>
        <v>44.959499999999998</v>
      </c>
      <c r="M14" s="651">
        <f t="shared" si="1"/>
        <v>3.8226600985221904E-2</v>
      </c>
      <c r="N14" s="665">
        <f t="shared" si="2"/>
        <v>4.647467725918597E-2</v>
      </c>
      <c r="O14" s="669"/>
      <c r="P14" s="669"/>
      <c r="Q14" s="1772">
        <v>5.3800000000000001E-2</v>
      </c>
      <c r="R14" s="661">
        <f t="shared" si="3"/>
        <v>1.6125474</v>
      </c>
      <c r="S14" s="661">
        <f t="shared" si="4"/>
        <v>1.6125474</v>
      </c>
      <c r="T14" s="1762">
        <v>5.7000000000000002E-2</v>
      </c>
      <c r="U14" s="1762">
        <v>-34.895000000000003</v>
      </c>
      <c r="V14" s="1774">
        <v>-37.174999999999997</v>
      </c>
      <c r="W14" s="1645"/>
      <c r="X14" s="324" t="s">
        <v>3484</v>
      </c>
      <c r="Y14" s="1645"/>
      <c r="Z14" s="1656"/>
      <c r="AA14" s="1645"/>
      <c r="AB14" s="1646"/>
      <c r="AC14" s="1647"/>
      <c r="AD14" s="719">
        <v>5</v>
      </c>
      <c r="AE14" s="711" t="s">
        <v>3485</v>
      </c>
      <c r="AF14" s="735" t="s">
        <v>3486</v>
      </c>
      <c r="AG14" s="735" t="s">
        <v>3487</v>
      </c>
      <c r="AH14" s="735" t="s">
        <v>3488</v>
      </c>
      <c r="AI14" s="735" t="s">
        <v>3489</v>
      </c>
      <c r="AJ14" s="735" t="s">
        <v>3490</v>
      </c>
      <c r="AK14" s="736" t="s">
        <v>3491</v>
      </c>
      <c r="AL14" s="737" t="s">
        <v>3492</v>
      </c>
      <c r="AM14" s="738" t="s">
        <v>3493</v>
      </c>
      <c r="AN14" s="738" t="s">
        <v>3494</v>
      </c>
      <c r="AO14" s="648" t="s">
        <v>3495</v>
      </c>
      <c r="AP14" s="651" t="s">
        <v>3496</v>
      </c>
      <c r="AQ14" s="651" t="s">
        <v>3497</v>
      </c>
      <c r="AR14" s="669"/>
      <c r="AS14" s="669"/>
      <c r="AT14" s="712" t="s">
        <v>3498</v>
      </c>
      <c r="AU14" s="595" t="s">
        <v>3499</v>
      </c>
      <c r="AV14" s="595" t="s">
        <v>3500</v>
      </c>
      <c r="AW14" s="609" t="s">
        <v>3501</v>
      </c>
      <c r="AX14" s="609" t="s">
        <v>3502</v>
      </c>
      <c r="AY14" s="753" t="s">
        <v>3503</v>
      </c>
    </row>
    <row r="15" spans="2:51" ht="15.75" customHeight="1" outlineLevel="1">
      <c r="B15" s="643" t="s">
        <v>3504</v>
      </c>
      <c r="C15" s="1762"/>
      <c r="D15" s="1762"/>
      <c r="E15" s="1762" t="s">
        <v>3415</v>
      </c>
      <c r="F15" s="1762"/>
      <c r="G15" s="1762"/>
      <c r="H15" s="1762"/>
      <c r="I15" s="1762">
        <v>11.3</v>
      </c>
      <c r="J15" s="1762">
        <v>39.494999999999997</v>
      </c>
      <c r="K15" s="1762">
        <v>39.494999999999997</v>
      </c>
      <c r="L15" s="648">
        <f t="shared" si="0"/>
        <v>446.29349999999999</v>
      </c>
      <c r="M15" s="651">
        <f t="shared" si="1"/>
        <v>1.9408866995074048E-2</v>
      </c>
      <c r="N15" s="665">
        <f t="shared" si="2"/>
        <v>2.7507447864945522E-2</v>
      </c>
      <c r="O15" s="669"/>
      <c r="P15" s="669"/>
      <c r="Q15" s="1772">
        <v>3.4700000000000002E-2</v>
      </c>
      <c r="R15" s="661">
        <f t="shared" si="3"/>
        <v>1.3704764999999999</v>
      </c>
      <c r="S15" s="661">
        <f t="shared" si="4"/>
        <v>1.3704764999999999</v>
      </c>
      <c r="T15" s="1762">
        <v>0.01</v>
      </c>
      <c r="U15" s="1762">
        <v>-39.511000000000003</v>
      </c>
      <c r="V15" s="1774">
        <v>-41.908999999999999</v>
      </c>
      <c r="W15" s="1645"/>
      <c r="X15" s="324" t="s">
        <v>3505</v>
      </c>
      <c r="Y15" s="1645"/>
      <c r="Z15" s="1656"/>
      <c r="AA15" s="1645"/>
      <c r="AB15" s="1646"/>
      <c r="AC15" s="1647"/>
      <c r="AD15" s="719">
        <v>6</v>
      </c>
      <c r="AE15" s="711" t="s">
        <v>3506</v>
      </c>
      <c r="AF15" s="735" t="s">
        <v>3507</v>
      </c>
      <c r="AG15" s="735" t="s">
        <v>3508</v>
      </c>
      <c r="AH15" s="735" t="s">
        <v>3509</v>
      </c>
      <c r="AI15" s="735" t="s">
        <v>3510</v>
      </c>
      <c r="AJ15" s="735" t="s">
        <v>3511</v>
      </c>
      <c r="AK15" s="736" t="s">
        <v>3512</v>
      </c>
      <c r="AL15" s="737" t="s">
        <v>3513</v>
      </c>
      <c r="AM15" s="738" t="s">
        <v>3514</v>
      </c>
      <c r="AN15" s="738" t="s">
        <v>3515</v>
      </c>
      <c r="AO15" s="648" t="s">
        <v>3516</v>
      </c>
      <c r="AP15" s="651" t="s">
        <v>3517</v>
      </c>
      <c r="AQ15" s="651" t="s">
        <v>3518</v>
      </c>
      <c r="AR15" s="669"/>
      <c r="AS15" s="669"/>
      <c r="AT15" s="712" t="s">
        <v>3519</v>
      </c>
      <c r="AU15" s="595" t="s">
        <v>3520</v>
      </c>
      <c r="AV15" s="595" t="s">
        <v>3521</v>
      </c>
      <c r="AW15" s="609" t="s">
        <v>3522</v>
      </c>
      <c r="AX15" s="609" t="s">
        <v>3523</v>
      </c>
      <c r="AY15" s="753" t="s">
        <v>3524</v>
      </c>
    </row>
    <row r="16" spans="2:51" ht="15" customHeight="1" outlineLevel="1">
      <c r="B16" s="643" t="s">
        <v>3525</v>
      </c>
      <c r="C16" s="1762" t="s">
        <v>3526</v>
      </c>
      <c r="D16" s="1762" t="s">
        <v>3414</v>
      </c>
      <c r="E16" s="1762" t="s">
        <v>3415</v>
      </c>
      <c r="F16" s="1762" t="s">
        <v>3439</v>
      </c>
      <c r="G16" s="1762"/>
      <c r="H16" s="1762"/>
      <c r="I16" s="1762">
        <v>2.4</v>
      </c>
      <c r="J16" s="1762">
        <v>200</v>
      </c>
      <c r="K16" s="1762">
        <v>200</v>
      </c>
      <c r="L16" s="648">
        <f t="shared" si="0"/>
        <v>480</v>
      </c>
      <c r="M16" s="651">
        <f t="shared" si="1"/>
        <v>5.3004926108374484E-2</v>
      </c>
      <c r="N16" s="665">
        <f t="shared" si="2"/>
        <v>6.1370407149950346E-2</v>
      </c>
      <c r="O16" s="669"/>
      <c r="P16" s="669"/>
      <c r="Q16" s="1772">
        <v>6.88E-2</v>
      </c>
      <c r="R16" s="661">
        <f t="shared" si="3"/>
        <v>13.76</v>
      </c>
      <c r="S16" s="661">
        <f t="shared" si="4"/>
        <v>13.76</v>
      </c>
      <c r="T16" s="1762">
        <v>0.03</v>
      </c>
      <c r="U16" s="1762">
        <v>-208.37200000000001</v>
      </c>
      <c r="V16" s="1774">
        <v>-236.57</v>
      </c>
      <c r="W16" s="1645"/>
      <c r="X16" s="324" t="s">
        <v>3527</v>
      </c>
      <c r="Y16" s="1645"/>
      <c r="Z16" s="1656"/>
      <c r="AA16" s="1645"/>
      <c r="AB16" s="1646"/>
      <c r="AC16" s="1647"/>
      <c r="AD16" s="719">
        <v>7</v>
      </c>
      <c r="AE16" s="711" t="s">
        <v>3528</v>
      </c>
      <c r="AF16" s="735" t="s">
        <v>3529</v>
      </c>
      <c r="AG16" s="735" t="s">
        <v>3530</v>
      </c>
      <c r="AH16" s="735" t="s">
        <v>3531</v>
      </c>
      <c r="AI16" s="735" t="s">
        <v>3532</v>
      </c>
      <c r="AJ16" s="735" t="s">
        <v>3533</v>
      </c>
      <c r="AK16" s="736" t="s">
        <v>3534</v>
      </c>
      <c r="AL16" s="737" t="s">
        <v>3535</v>
      </c>
      <c r="AM16" s="738" t="s">
        <v>3536</v>
      </c>
      <c r="AN16" s="738" t="s">
        <v>3537</v>
      </c>
      <c r="AO16" s="648" t="s">
        <v>3538</v>
      </c>
      <c r="AP16" s="651" t="s">
        <v>3539</v>
      </c>
      <c r="AQ16" s="651" t="s">
        <v>3540</v>
      </c>
      <c r="AR16" s="669"/>
      <c r="AS16" s="669"/>
      <c r="AT16" s="712" t="s">
        <v>3541</v>
      </c>
      <c r="AU16" s="595" t="s">
        <v>3542</v>
      </c>
      <c r="AV16" s="595" t="s">
        <v>3543</v>
      </c>
      <c r="AW16" s="609" t="s">
        <v>3544</v>
      </c>
      <c r="AX16" s="609" t="s">
        <v>3545</v>
      </c>
      <c r="AY16" s="753" t="s">
        <v>3546</v>
      </c>
    </row>
    <row r="17" spans="2:51" ht="15" customHeight="1" outlineLevel="1">
      <c r="B17" s="643" t="s">
        <v>3547</v>
      </c>
      <c r="C17" s="1762" t="s">
        <v>3548</v>
      </c>
      <c r="D17" s="1762" t="s">
        <v>3414</v>
      </c>
      <c r="E17" s="1762" t="s">
        <v>3415</v>
      </c>
      <c r="F17" s="1762" t="s">
        <v>3439</v>
      </c>
      <c r="G17" s="1762"/>
      <c r="H17" s="1762"/>
      <c r="I17" s="1762">
        <v>2.5</v>
      </c>
      <c r="J17" s="1762">
        <v>93</v>
      </c>
      <c r="K17" s="1762">
        <v>93</v>
      </c>
      <c r="L17" s="648">
        <f t="shared" si="0"/>
        <v>232.5</v>
      </c>
      <c r="M17" s="651">
        <f t="shared" si="1"/>
        <v>2.0098522167487864E-2</v>
      </c>
      <c r="N17" s="665">
        <f t="shared" si="2"/>
        <v>2.8202581926514592E-2</v>
      </c>
      <c r="O17" s="669"/>
      <c r="P17" s="669"/>
      <c r="Q17" s="1772">
        <v>3.5400000000000001E-2</v>
      </c>
      <c r="R17" s="661">
        <f t="shared" si="3"/>
        <v>3.2922000000000002</v>
      </c>
      <c r="S17" s="661">
        <f t="shared" si="4"/>
        <v>3.2922000000000002</v>
      </c>
      <c r="T17" s="1762">
        <v>0.17100000000000001</v>
      </c>
      <c r="U17" s="1762">
        <v>-94.343000000000004</v>
      </c>
      <c r="V17" s="1774">
        <v>-100.55500000000001</v>
      </c>
      <c r="W17" s="1645"/>
      <c r="X17" s="324" t="s">
        <v>3549</v>
      </c>
      <c r="Y17" s="1645"/>
      <c r="Z17" s="1656"/>
      <c r="AA17" s="1645"/>
      <c r="AB17" s="1646"/>
      <c r="AC17" s="1647"/>
      <c r="AD17" s="719">
        <v>8</v>
      </c>
      <c r="AE17" s="711" t="s">
        <v>3550</v>
      </c>
      <c r="AF17" s="735" t="s">
        <v>3551</v>
      </c>
      <c r="AG17" s="735" t="s">
        <v>3552</v>
      </c>
      <c r="AH17" s="735" t="s">
        <v>3553</v>
      </c>
      <c r="AI17" s="735" t="s">
        <v>3554</v>
      </c>
      <c r="AJ17" s="735" t="s">
        <v>3555</v>
      </c>
      <c r="AK17" s="736" t="s">
        <v>3556</v>
      </c>
      <c r="AL17" s="737" t="s">
        <v>3557</v>
      </c>
      <c r="AM17" s="738" t="s">
        <v>3558</v>
      </c>
      <c r="AN17" s="738" t="s">
        <v>3559</v>
      </c>
      <c r="AO17" s="648" t="s">
        <v>3560</v>
      </c>
      <c r="AP17" s="651" t="s">
        <v>3561</v>
      </c>
      <c r="AQ17" s="651" t="s">
        <v>3562</v>
      </c>
      <c r="AR17" s="669"/>
      <c r="AS17" s="669"/>
      <c r="AT17" s="712" t="s">
        <v>3563</v>
      </c>
      <c r="AU17" s="595" t="s">
        <v>3564</v>
      </c>
      <c r="AV17" s="595" t="s">
        <v>3565</v>
      </c>
      <c r="AW17" s="609" t="s">
        <v>3566</v>
      </c>
      <c r="AX17" s="609" t="s">
        <v>3567</v>
      </c>
      <c r="AY17" s="753" t="s">
        <v>3568</v>
      </c>
    </row>
    <row r="18" spans="2:51" ht="15.75" customHeight="1" outlineLevel="1">
      <c r="B18" s="643" t="s">
        <v>3569</v>
      </c>
      <c r="C18" s="1762" t="s">
        <v>3570</v>
      </c>
      <c r="D18" s="1762" t="s">
        <v>3414</v>
      </c>
      <c r="E18" s="1762" t="s">
        <v>3390</v>
      </c>
      <c r="F18" s="1762" t="s">
        <v>3439</v>
      </c>
      <c r="G18" s="1762"/>
      <c r="H18" s="1762"/>
      <c r="I18" s="1762">
        <v>2.5</v>
      </c>
      <c r="J18" s="1762">
        <v>7.0209999999999999</v>
      </c>
      <c r="K18" s="1762">
        <v>7.0209999999999999</v>
      </c>
      <c r="L18" s="648">
        <f t="shared" si="0"/>
        <v>17.552499999999998</v>
      </c>
      <c r="M18" s="651">
        <f t="shared" si="1"/>
        <v>2.0788177339901681E-2</v>
      </c>
      <c r="N18" s="665">
        <f t="shared" si="2"/>
        <v>2.8897715988083439E-2</v>
      </c>
      <c r="O18" s="669"/>
      <c r="P18" s="669"/>
      <c r="Q18" s="1772">
        <v>3.61E-2</v>
      </c>
      <c r="R18" s="661">
        <f t="shared" si="3"/>
        <v>0.25345810000000002</v>
      </c>
      <c r="S18" s="661">
        <f t="shared" si="4"/>
        <v>0.25345810000000002</v>
      </c>
      <c r="T18" s="1762">
        <v>0.29899999999999999</v>
      </c>
      <c r="U18" s="1762">
        <v>-132.85499999999999</v>
      </c>
      <c r="V18" s="1774">
        <v>-134.32499999999999</v>
      </c>
      <c r="W18" s="1645"/>
      <c r="X18" s="324" t="s">
        <v>3571</v>
      </c>
      <c r="Y18" s="1645"/>
      <c r="Z18" s="1656"/>
      <c r="AA18" s="1645"/>
      <c r="AB18" s="1646"/>
      <c r="AC18" s="1647"/>
      <c r="AD18" s="719">
        <v>9</v>
      </c>
      <c r="AE18" s="711" t="s">
        <v>3572</v>
      </c>
      <c r="AF18" s="735" t="s">
        <v>3573</v>
      </c>
      <c r="AG18" s="735" t="s">
        <v>3574</v>
      </c>
      <c r="AH18" s="735" t="s">
        <v>3575</v>
      </c>
      <c r="AI18" s="735" t="s">
        <v>3576</v>
      </c>
      <c r="AJ18" s="735" t="s">
        <v>3577</v>
      </c>
      <c r="AK18" s="736" t="s">
        <v>3578</v>
      </c>
      <c r="AL18" s="737" t="s">
        <v>3579</v>
      </c>
      <c r="AM18" s="738" t="s">
        <v>3580</v>
      </c>
      <c r="AN18" s="738" t="s">
        <v>3581</v>
      </c>
      <c r="AO18" s="648" t="s">
        <v>3582</v>
      </c>
      <c r="AP18" s="651" t="s">
        <v>3583</v>
      </c>
      <c r="AQ18" s="651" t="s">
        <v>3584</v>
      </c>
      <c r="AR18" s="669"/>
      <c r="AS18" s="669"/>
      <c r="AT18" s="712" t="s">
        <v>3585</v>
      </c>
      <c r="AU18" s="595" t="s">
        <v>3586</v>
      </c>
      <c r="AV18" s="595" t="s">
        <v>3587</v>
      </c>
      <c r="AW18" s="609" t="s">
        <v>3588</v>
      </c>
      <c r="AX18" s="609" t="s">
        <v>3589</v>
      </c>
      <c r="AY18" s="753" t="s">
        <v>3590</v>
      </c>
    </row>
    <row r="19" spans="2:51" ht="15" customHeight="1" outlineLevel="1">
      <c r="B19" s="643" t="s">
        <v>3591</v>
      </c>
      <c r="C19" s="1762" t="s">
        <v>3592</v>
      </c>
      <c r="D19" s="1762" t="s">
        <v>3389</v>
      </c>
      <c r="E19" s="1762" t="s">
        <v>3390</v>
      </c>
      <c r="F19" s="1762" t="s">
        <v>3391</v>
      </c>
      <c r="G19" s="1762"/>
      <c r="H19" s="1762"/>
      <c r="I19" s="1762">
        <v>2.7</v>
      </c>
      <c r="J19" s="1762">
        <v>100.24</v>
      </c>
      <c r="K19" s="1762">
        <v>100.24</v>
      </c>
      <c r="L19" s="648">
        <f t="shared" si="0"/>
        <v>270.64800000000002</v>
      </c>
      <c r="M19" s="651">
        <f t="shared" si="1"/>
        <v>3.4581280788177571E-2</v>
      </c>
      <c r="N19" s="665">
        <f t="shared" si="2"/>
        <v>4.2800397219463937E-2</v>
      </c>
      <c r="O19" s="669"/>
      <c r="P19" s="669"/>
      <c r="Q19" s="1772">
        <v>5.0099999999999999E-2</v>
      </c>
      <c r="R19" s="661">
        <f t="shared" si="3"/>
        <v>5.022024</v>
      </c>
      <c r="S19" s="661">
        <f t="shared" si="4"/>
        <v>5.022024</v>
      </c>
      <c r="T19" s="1762">
        <v>0.31900000000000001</v>
      </c>
      <c r="U19" s="1762">
        <v>-117.77800000000001</v>
      </c>
      <c r="V19" s="1774">
        <v>-130.083</v>
      </c>
      <c r="W19" s="1645"/>
      <c r="X19" s="324" t="s">
        <v>3593</v>
      </c>
      <c r="Y19" s="1645"/>
      <c r="Z19" s="1656"/>
      <c r="AA19" s="1645"/>
      <c r="AB19" s="1646"/>
      <c r="AC19" s="1647"/>
      <c r="AD19" s="719">
        <v>10</v>
      </c>
      <c r="AE19" s="711" t="s">
        <v>3594</v>
      </c>
      <c r="AF19" s="735" t="s">
        <v>3595</v>
      </c>
      <c r="AG19" s="735" t="s">
        <v>3596</v>
      </c>
      <c r="AH19" s="735" t="s">
        <v>3597</v>
      </c>
      <c r="AI19" s="735" t="s">
        <v>3598</v>
      </c>
      <c r="AJ19" s="735" t="s">
        <v>3599</v>
      </c>
      <c r="AK19" s="736" t="s">
        <v>3600</v>
      </c>
      <c r="AL19" s="737" t="s">
        <v>3601</v>
      </c>
      <c r="AM19" s="738" t="s">
        <v>3602</v>
      </c>
      <c r="AN19" s="738" t="s">
        <v>3603</v>
      </c>
      <c r="AO19" s="648" t="s">
        <v>3604</v>
      </c>
      <c r="AP19" s="651" t="s">
        <v>3605</v>
      </c>
      <c r="AQ19" s="651" t="s">
        <v>3606</v>
      </c>
      <c r="AR19" s="669"/>
      <c r="AS19" s="669"/>
      <c r="AT19" s="712" t="s">
        <v>3607</v>
      </c>
      <c r="AU19" s="595" t="s">
        <v>3608</v>
      </c>
      <c r="AV19" s="595" t="s">
        <v>3609</v>
      </c>
      <c r="AW19" s="609" t="s">
        <v>3610</v>
      </c>
      <c r="AX19" s="609" t="s">
        <v>3611</v>
      </c>
      <c r="AY19" s="753" t="s">
        <v>3612</v>
      </c>
    </row>
    <row r="20" spans="2:51" ht="15" customHeight="1" outlineLevel="1">
      <c r="B20" s="643" t="s">
        <v>3613</v>
      </c>
      <c r="C20" s="1762" t="s">
        <v>3614</v>
      </c>
      <c r="D20" s="1762" t="s">
        <v>3414</v>
      </c>
      <c r="E20" s="1762" t="s">
        <v>3415</v>
      </c>
      <c r="F20" s="1762" t="s">
        <v>3439</v>
      </c>
      <c r="G20" s="1762"/>
      <c r="H20" s="1762"/>
      <c r="I20" s="1762">
        <v>4.4000000000000004</v>
      </c>
      <c r="J20" s="1762">
        <v>58.704999999999998</v>
      </c>
      <c r="K20" s="1762">
        <v>58.704999999999998</v>
      </c>
      <c r="L20" s="648">
        <f t="shared" si="0"/>
        <v>258.30200000000002</v>
      </c>
      <c r="M20" s="651">
        <f t="shared" si="1"/>
        <v>1.2610837438423728E-2</v>
      </c>
      <c r="N20" s="665">
        <f t="shared" si="2"/>
        <v>2.0655412115193839E-2</v>
      </c>
      <c r="O20" s="669"/>
      <c r="P20" s="669"/>
      <c r="Q20" s="1772">
        <v>2.7799999999999998E-2</v>
      </c>
      <c r="R20" s="661">
        <f t="shared" si="3"/>
        <v>1.6319989999999998</v>
      </c>
      <c r="S20" s="661">
        <f t="shared" si="4"/>
        <v>1.6319989999999998</v>
      </c>
      <c r="T20" s="1762">
        <v>1.732</v>
      </c>
      <c r="U20" s="1762">
        <v>-256.91500000000002</v>
      </c>
      <c r="V20" s="1774">
        <v>-253.285</v>
      </c>
      <c r="W20" s="1645"/>
      <c r="X20" s="324" t="s">
        <v>3615</v>
      </c>
      <c r="Y20" s="1645"/>
      <c r="Z20" s="1656"/>
      <c r="AA20" s="1645"/>
      <c r="AB20" s="1646"/>
      <c r="AC20" s="1647"/>
      <c r="AD20" s="719">
        <v>11</v>
      </c>
      <c r="AE20" s="711" t="s">
        <v>3616</v>
      </c>
      <c r="AF20" s="735" t="s">
        <v>3617</v>
      </c>
      <c r="AG20" s="735" t="s">
        <v>3618</v>
      </c>
      <c r="AH20" s="735" t="s">
        <v>3619</v>
      </c>
      <c r="AI20" s="735" t="s">
        <v>3620</v>
      </c>
      <c r="AJ20" s="735" t="s">
        <v>3621</v>
      </c>
      <c r="AK20" s="736" t="s">
        <v>3622</v>
      </c>
      <c r="AL20" s="737" t="s">
        <v>3623</v>
      </c>
      <c r="AM20" s="738" t="s">
        <v>3624</v>
      </c>
      <c r="AN20" s="738" t="s">
        <v>3625</v>
      </c>
      <c r="AO20" s="648" t="s">
        <v>3626</v>
      </c>
      <c r="AP20" s="651" t="s">
        <v>3627</v>
      </c>
      <c r="AQ20" s="651" t="s">
        <v>3628</v>
      </c>
      <c r="AR20" s="669"/>
      <c r="AS20" s="669"/>
      <c r="AT20" s="712" t="s">
        <v>3629</v>
      </c>
      <c r="AU20" s="595" t="s">
        <v>3630</v>
      </c>
      <c r="AV20" s="595" t="s">
        <v>3631</v>
      </c>
      <c r="AW20" s="609" t="s">
        <v>3632</v>
      </c>
      <c r="AX20" s="609" t="s">
        <v>3633</v>
      </c>
      <c r="AY20" s="753" t="s">
        <v>3634</v>
      </c>
    </row>
    <row r="21" spans="2:51" ht="15.75" customHeight="1" outlineLevel="1">
      <c r="B21" s="643" t="s">
        <v>3635</v>
      </c>
      <c r="C21" s="1762" t="s">
        <v>3636</v>
      </c>
      <c r="D21" s="1762" t="s">
        <v>3389</v>
      </c>
      <c r="E21" s="1762" t="s">
        <v>3415</v>
      </c>
      <c r="F21" s="1762" t="s">
        <v>3391</v>
      </c>
      <c r="G21" s="1762"/>
      <c r="H21" s="1762"/>
      <c r="I21" s="1762">
        <v>4.9000000000000004</v>
      </c>
      <c r="J21" s="1762">
        <v>100</v>
      </c>
      <c r="K21" s="1762">
        <v>100</v>
      </c>
      <c r="L21" s="648">
        <f t="shared" si="0"/>
        <v>490.00000000000006</v>
      </c>
      <c r="M21" s="651">
        <f t="shared" si="1"/>
        <v>2.9556650246305383E-2</v>
      </c>
      <c r="N21" s="665">
        <f t="shared" si="2"/>
        <v>3.7735849056603765E-2</v>
      </c>
      <c r="O21" s="669"/>
      <c r="P21" s="669"/>
      <c r="Q21" s="1772">
        <v>4.4999999999999998E-2</v>
      </c>
      <c r="R21" s="661">
        <f t="shared" si="3"/>
        <v>4.5</v>
      </c>
      <c r="S21" s="661">
        <f t="shared" si="4"/>
        <v>4.5</v>
      </c>
      <c r="T21" s="1762">
        <v>1.327</v>
      </c>
      <c r="U21" s="1762">
        <v>-207.58600000000001</v>
      </c>
      <c r="V21" s="1774">
        <v>-227.33199999999999</v>
      </c>
      <c r="W21" s="1645"/>
      <c r="X21" s="324" t="s">
        <v>3637</v>
      </c>
      <c r="Y21" s="1645"/>
      <c r="Z21" s="1656"/>
      <c r="AA21" s="1645"/>
      <c r="AB21" s="1646"/>
      <c r="AC21" s="1647"/>
      <c r="AD21" s="719">
        <v>12</v>
      </c>
      <c r="AE21" s="711" t="s">
        <v>3638</v>
      </c>
      <c r="AF21" s="735" t="s">
        <v>3639</v>
      </c>
      <c r="AG21" s="735" t="s">
        <v>3640</v>
      </c>
      <c r="AH21" s="735" t="s">
        <v>3641</v>
      </c>
      <c r="AI21" s="735" t="s">
        <v>3642</v>
      </c>
      <c r="AJ21" s="735" t="s">
        <v>3643</v>
      </c>
      <c r="AK21" s="736" t="s">
        <v>3644</v>
      </c>
      <c r="AL21" s="737" t="s">
        <v>3645</v>
      </c>
      <c r="AM21" s="738" t="s">
        <v>3646</v>
      </c>
      <c r="AN21" s="738" t="s">
        <v>3647</v>
      </c>
      <c r="AO21" s="648" t="s">
        <v>3648</v>
      </c>
      <c r="AP21" s="651" t="s">
        <v>3649</v>
      </c>
      <c r="AQ21" s="651" t="s">
        <v>3650</v>
      </c>
      <c r="AR21" s="669"/>
      <c r="AS21" s="669"/>
      <c r="AT21" s="712" t="s">
        <v>3651</v>
      </c>
      <c r="AU21" s="595" t="s">
        <v>3652</v>
      </c>
      <c r="AV21" s="595" t="s">
        <v>3653</v>
      </c>
      <c r="AW21" s="609" t="s">
        <v>3654</v>
      </c>
      <c r="AX21" s="609" t="s">
        <v>3655</v>
      </c>
      <c r="AY21" s="753" t="s">
        <v>3656</v>
      </c>
    </row>
    <row r="22" spans="2:51" ht="15" customHeight="1" outlineLevel="1">
      <c r="B22" s="643" t="s">
        <v>3657</v>
      </c>
      <c r="C22" s="1762" t="s">
        <v>3658</v>
      </c>
      <c r="D22" s="1762" t="s">
        <v>3414</v>
      </c>
      <c r="E22" s="1762" t="s">
        <v>3415</v>
      </c>
      <c r="F22" s="1762" t="s">
        <v>3439</v>
      </c>
      <c r="G22" s="1762"/>
      <c r="H22" s="1762"/>
      <c r="I22" s="1762">
        <v>5.0999999999999996</v>
      </c>
      <c r="J22" s="1762">
        <v>55</v>
      </c>
      <c r="K22" s="1762">
        <v>55</v>
      </c>
      <c r="L22" s="648">
        <f t="shared" si="0"/>
        <v>280.5</v>
      </c>
      <c r="M22" s="651">
        <f t="shared" si="1"/>
        <v>2.5123152709359609E-2</v>
      </c>
      <c r="N22" s="665">
        <f t="shared" si="2"/>
        <v>3.3267130089374541E-2</v>
      </c>
      <c r="O22" s="669"/>
      <c r="P22" s="669"/>
      <c r="Q22" s="1772">
        <v>4.0500000000000001E-2</v>
      </c>
      <c r="R22" s="661">
        <f t="shared" si="3"/>
        <v>2.2275</v>
      </c>
      <c r="S22" s="661">
        <f t="shared" si="4"/>
        <v>2.2275</v>
      </c>
      <c r="T22" s="1762">
        <v>0.32900000000000001</v>
      </c>
      <c r="U22" s="1762">
        <v>-55.36</v>
      </c>
      <c r="V22" s="1774">
        <v>-58.856000000000002</v>
      </c>
      <c r="W22" s="1645"/>
      <c r="X22" s="324" t="s">
        <v>3659</v>
      </c>
      <c r="Y22" s="1645"/>
      <c r="Z22" s="1656"/>
      <c r="AA22" s="1645"/>
      <c r="AB22" s="1646"/>
      <c r="AC22" s="1647"/>
      <c r="AD22" s="719">
        <v>13</v>
      </c>
      <c r="AE22" s="711" t="s">
        <v>3660</v>
      </c>
      <c r="AF22" s="735" t="s">
        <v>3661</v>
      </c>
      <c r="AG22" s="735" t="s">
        <v>3662</v>
      </c>
      <c r="AH22" s="735" t="s">
        <v>3663</v>
      </c>
      <c r="AI22" s="735" t="s">
        <v>3664</v>
      </c>
      <c r="AJ22" s="735" t="s">
        <v>3665</v>
      </c>
      <c r="AK22" s="736" t="s">
        <v>3666</v>
      </c>
      <c r="AL22" s="737" t="s">
        <v>3667</v>
      </c>
      <c r="AM22" s="738" t="s">
        <v>3668</v>
      </c>
      <c r="AN22" s="738" t="s">
        <v>3669</v>
      </c>
      <c r="AO22" s="648" t="s">
        <v>3670</v>
      </c>
      <c r="AP22" s="651" t="s">
        <v>3671</v>
      </c>
      <c r="AQ22" s="651" t="s">
        <v>3672</v>
      </c>
      <c r="AR22" s="669"/>
      <c r="AS22" s="669"/>
      <c r="AT22" s="712" t="s">
        <v>3673</v>
      </c>
      <c r="AU22" s="595" t="s">
        <v>3674</v>
      </c>
      <c r="AV22" s="595" t="s">
        <v>3675</v>
      </c>
      <c r="AW22" s="609" t="s">
        <v>3676</v>
      </c>
      <c r="AX22" s="609" t="s">
        <v>3677</v>
      </c>
      <c r="AY22" s="753" t="s">
        <v>3678</v>
      </c>
    </row>
    <row r="23" spans="2:51" ht="15.75" customHeight="1" outlineLevel="1">
      <c r="B23" s="643" t="s">
        <v>3679</v>
      </c>
      <c r="C23" s="1762" t="s">
        <v>3680</v>
      </c>
      <c r="D23" s="1762" t="s">
        <v>3414</v>
      </c>
      <c r="E23" s="1762" t="s">
        <v>3390</v>
      </c>
      <c r="F23" s="1762" t="s">
        <v>3439</v>
      </c>
      <c r="G23" s="1762"/>
      <c r="H23" s="1762"/>
      <c r="I23" s="1762">
        <v>5.0999999999999996</v>
      </c>
      <c r="J23" s="1762">
        <v>25</v>
      </c>
      <c r="K23" s="1762">
        <v>25</v>
      </c>
      <c r="L23" s="648">
        <f t="shared" si="0"/>
        <v>127.49999999999999</v>
      </c>
      <c r="M23" s="651">
        <f t="shared" si="1"/>
        <v>2.6798029556650338E-2</v>
      </c>
      <c r="N23" s="665">
        <f t="shared" si="2"/>
        <v>3.4955312810327932E-2</v>
      </c>
      <c r="O23" s="669"/>
      <c r="P23" s="669"/>
      <c r="Q23" s="1772">
        <v>4.2200000000000001E-2</v>
      </c>
      <c r="R23" s="661">
        <f t="shared" si="3"/>
        <v>1.0549999999999999</v>
      </c>
      <c r="S23" s="661">
        <f t="shared" si="4"/>
        <v>1.0549999999999999</v>
      </c>
      <c r="T23" s="1762">
        <v>0.69199999999999995</v>
      </c>
      <c r="U23" s="1762">
        <v>-113.738</v>
      </c>
      <c r="V23" s="1774">
        <v>-116.544</v>
      </c>
      <c r="W23" s="1645"/>
      <c r="X23" s="324" t="s">
        <v>3681</v>
      </c>
      <c r="Y23" s="1645"/>
      <c r="Z23" s="1656"/>
      <c r="AA23" s="1645"/>
      <c r="AB23" s="1646"/>
      <c r="AC23" s="1647"/>
      <c r="AD23" s="719">
        <v>14</v>
      </c>
      <c r="AE23" s="711" t="s">
        <v>3682</v>
      </c>
      <c r="AF23" s="735" t="s">
        <v>3683</v>
      </c>
      <c r="AG23" s="735" t="s">
        <v>3684</v>
      </c>
      <c r="AH23" s="735" t="s">
        <v>3685</v>
      </c>
      <c r="AI23" s="735" t="s">
        <v>3686</v>
      </c>
      <c r="AJ23" s="735" t="s">
        <v>3687</v>
      </c>
      <c r="AK23" s="736" t="s">
        <v>3688</v>
      </c>
      <c r="AL23" s="737" t="s">
        <v>3689</v>
      </c>
      <c r="AM23" s="738" t="s">
        <v>3690</v>
      </c>
      <c r="AN23" s="738" t="s">
        <v>3691</v>
      </c>
      <c r="AO23" s="648" t="s">
        <v>3692</v>
      </c>
      <c r="AP23" s="651" t="s">
        <v>3693</v>
      </c>
      <c r="AQ23" s="651" t="s">
        <v>3694</v>
      </c>
      <c r="AR23" s="669"/>
      <c r="AS23" s="669"/>
      <c r="AT23" s="712" t="s">
        <v>3695</v>
      </c>
      <c r="AU23" s="595" t="s">
        <v>3696</v>
      </c>
      <c r="AV23" s="595" t="s">
        <v>3697</v>
      </c>
      <c r="AW23" s="609" t="s">
        <v>3698</v>
      </c>
      <c r="AX23" s="609" t="s">
        <v>3699</v>
      </c>
      <c r="AY23" s="753" t="s">
        <v>3700</v>
      </c>
    </row>
    <row r="24" spans="2:51" ht="15" customHeight="1" outlineLevel="1">
      <c r="B24" s="643" t="s">
        <v>3701</v>
      </c>
      <c r="C24" s="1762" t="s">
        <v>3702</v>
      </c>
      <c r="D24" s="1762" t="s">
        <v>3414</v>
      </c>
      <c r="E24" s="1762" t="s">
        <v>3415</v>
      </c>
      <c r="F24" s="1762" t="s">
        <v>3439</v>
      </c>
      <c r="G24" s="1762"/>
      <c r="H24" s="1762"/>
      <c r="I24" s="1762">
        <v>5.0999999999999996</v>
      </c>
      <c r="J24" s="1762">
        <v>20</v>
      </c>
      <c r="K24" s="1762">
        <v>20</v>
      </c>
      <c r="L24" s="648">
        <f t="shared" si="0"/>
        <v>102</v>
      </c>
      <c r="M24" s="651">
        <f t="shared" si="1"/>
        <v>2.6108374384236743E-2</v>
      </c>
      <c r="N24" s="665">
        <f t="shared" si="2"/>
        <v>3.4260178748758863E-2</v>
      </c>
      <c r="O24" s="669"/>
      <c r="P24" s="669"/>
      <c r="Q24" s="1772">
        <v>4.1500000000000002E-2</v>
      </c>
      <c r="R24" s="661">
        <f t="shared" si="3"/>
        <v>0.83000000000000007</v>
      </c>
      <c r="S24" s="661">
        <f t="shared" si="4"/>
        <v>0.83000000000000007</v>
      </c>
      <c r="T24" s="1762">
        <v>0.21199999999999999</v>
      </c>
      <c r="U24" s="1762">
        <v>-20.039000000000001</v>
      </c>
      <c r="V24" s="1774">
        <v>-21.402000000000001</v>
      </c>
      <c r="W24" s="1645"/>
      <c r="X24" s="324" t="s">
        <v>3703</v>
      </c>
      <c r="Y24" s="1645"/>
      <c r="Z24" s="1656"/>
      <c r="AA24" s="1645"/>
      <c r="AB24" s="1646"/>
      <c r="AC24" s="1647"/>
      <c r="AD24" s="719">
        <v>15</v>
      </c>
      <c r="AE24" s="711" t="s">
        <v>3704</v>
      </c>
      <c r="AF24" s="735" t="s">
        <v>3705</v>
      </c>
      <c r="AG24" s="735" t="s">
        <v>3706</v>
      </c>
      <c r="AH24" s="735" t="s">
        <v>3707</v>
      </c>
      <c r="AI24" s="735" t="s">
        <v>3708</v>
      </c>
      <c r="AJ24" s="735" t="s">
        <v>3709</v>
      </c>
      <c r="AK24" s="736" t="s">
        <v>3710</v>
      </c>
      <c r="AL24" s="737" t="s">
        <v>3711</v>
      </c>
      <c r="AM24" s="738" t="s">
        <v>3712</v>
      </c>
      <c r="AN24" s="738" t="s">
        <v>3713</v>
      </c>
      <c r="AO24" s="648" t="s">
        <v>3714</v>
      </c>
      <c r="AP24" s="651" t="s">
        <v>3715</v>
      </c>
      <c r="AQ24" s="651" t="s">
        <v>3716</v>
      </c>
      <c r="AR24" s="669"/>
      <c r="AS24" s="669"/>
      <c r="AT24" s="712" t="s">
        <v>3717</v>
      </c>
      <c r="AU24" s="595" t="s">
        <v>3718</v>
      </c>
      <c r="AV24" s="595" t="s">
        <v>3719</v>
      </c>
      <c r="AW24" s="609" t="s">
        <v>3720</v>
      </c>
      <c r="AX24" s="609" t="s">
        <v>3721</v>
      </c>
      <c r="AY24" s="753" t="s">
        <v>3722</v>
      </c>
    </row>
    <row r="25" spans="2:51" ht="15.75" customHeight="1" outlineLevel="1">
      <c r="B25" s="643" t="s">
        <v>3723</v>
      </c>
      <c r="C25" s="1762" t="s">
        <v>3724</v>
      </c>
      <c r="D25" s="1762" t="s">
        <v>3389</v>
      </c>
      <c r="E25" s="1762" t="s">
        <v>3415</v>
      </c>
      <c r="F25" s="1762" t="s">
        <v>3391</v>
      </c>
      <c r="G25" s="1762"/>
      <c r="H25" s="1762"/>
      <c r="I25" s="1762">
        <v>6.2</v>
      </c>
      <c r="J25" s="1762">
        <v>118.8</v>
      </c>
      <c r="K25" s="1762">
        <v>118.8</v>
      </c>
      <c r="L25" s="648">
        <f t="shared" si="0"/>
        <v>736.56000000000006</v>
      </c>
      <c r="M25" s="651">
        <f t="shared" si="1"/>
        <v>2.9458128078817758E-2</v>
      </c>
      <c r="N25" s="665">
        <f t="shared" si="2"/>
        <v>3.7636544190665422E-2</v>
      </c>
      <c r="O25" s="669"/>
      <c r="P25" s="669"/>
      <c r="Q25" s="1772">
        <v>4.4900000000000002E-2</v>
      </c>
      <c r="R25" s="661">
        <f t="shared" si="3"/>
        <v>5.3341200000000004</v>
      </c>
      <c r="S25" s="661">
        <f t="shared" si="4"/>
        <v>5.3341200000000004</v>
      </c>
      <c r="T25" s="1762">
        <v>1.488</v>
      </c>
      <c r="U25" s="1762">
        <v>-202.25399999999999</v>
      </c>
      <c r="V25" s="1774">
        <v>-209.161</v>
      </c>
      <c r="W25" s="1645"/>
      <c r="X25" s="324" t="s">
        <v>3725</v>
      </c>
      <c r="Y25" s="1645"/>
      <c r="Z25" s="1656"/>
      <c r="AA25" s="1645"/>
      <c r="AB25" s="1646"/>
      <c r="AC25" s="1647"/>
      <c r="AD25" s="719">
        <v>16</v>
      </c>
      <c r="AE25" s="711" t="s">
        <v>3726</v>
      </c>
      <c r="AF25" s="735" t="s">
        <v>3727</v>
      </c>
      <c r="AG25" s="735" t="s">
        <v>3728</v>
      </c>
      <c r="AH25" s="735" t="s">
        <v>3729</v>
      </c>
      <c r="AI25" s="735" t="s">
        <v>3730</v>
      </c>
      <c r="AJ25" s="735" t="s">
        <v>3731</v>
      </c>
      <c r="AK25" s="736" t="s">
        <v>3732</v>
      </c>
      <c r="AL25" s="737" t="s">
        <v>3733</v>
      </c>
      <c r="AM25" s="738" t="s">
        <v>3734</v>
      </c>
      <c r="AN25" s="738" t="s">
        <v>3735</v>
      </c>
      <c r="AO25" s="648" t="s">
        <v>3736</v>
      </c>
      <c r="AP25" s="651" t="s">
        <v>3737</v>
      </c>
      <c r="AQ25" s="651" t="s">
        <v>3738</v>
      </c>
      <c r="AR25" s="669"/>
      <c r="AS25" s="669"/>
      <c r="AT25" s="712" t="s">
        <v>3739</v>
      </c>
      <c r="AU25" s="595" t="s">
        <v>3740</v>
      </c>
      <c r="AV25" s="595" t="s">
        <v>3741</v>
      </c>
      <c r="AW25" s="609" t="s">
        <v>3742</v>
      </c>
      <c r="AX25" s="609" t="s">
        <v>3743</v>
      </c>
      <c r="AY25" s="753" t="s">
        <v>3744</v>
      </c>
    </row>
    <row r="26" spans="2:51" ht="15" customHeight="1" outlineLevel="1">
      <c r="B26" s="643" t="s">
        <v>3745</v>
      </c>
      <c r="C26" s="1762" t="s">
        <v>3746</v>
      </c>
      <c r="D26" s="1762" t="s">
        <v>3414</v>
      </c>
      <c r="E26" s="1762" t="s">
        <v>3415</v>
      </c>
      <c r="F26" s="1762" t="s">
        <v>3439</v>
      </c>
      <c r="G26" s="1762"/>
      <c r="H26" s="1762"/>
      <c r="I26" s="1762">
        <v>7.8</v>
      </c>
      <c r="J26" s="1762">
        <v>200</v>
      </c>
      <c r="K26" s="1762">
        <v>200</v>
      </c>
      <c r="L26" s="648">
        <f t="shared" si="0"/>
        <v>1560</v>
      </c>
      <c r="M26" s="651">
        <f t="shared" si="1"/>
        <v>5.0541871921182313E-2</v>
      </c>
      <c r="N26" s="665">
        <f t="shared" si="2"/>
        <v>5.8887785501489764E-2</v>
      </c>
      <c r="O26" s="669"/>
      <c r="P26" s="669"/>
      <c r="Q26" s="1772">
        <v>6.6299999999999998E-2</v>
      </c>
      <c r="R26" s="661">
        <f>Q26*K26</f>
        <v>13.26</v>
      </c>
      <c r="S26" s="661">
        <f>R26</f>
        <v>13.26</v>
      </c>
      <c r="T26" s="1762">
        <v>5.6000000000000001E-2</v>
      </c>
      <c r="U26" s="1762">
        <v>-202.74199999999999</v>
      </c>
      <c r="V26" s="1774">
        <v>-265.947</v>
      </c>
      <c r="W26" s="1645"/>
      <c r="X26" s="324" t="s">
        <v>3747</v>
      </c>
      <c r="Y26" s="1645"/>
      <c r="Z26" s="1656"/>
      <c r="AA26" s="1645"/>
      <c r="AB26" s="1646"/>
      <c r="AC26" s="1647"/>
      <c r="AD26" s="719">
        <v>17</v>
      </c>
      <c r="AE26" s="711" t="s">
        <v>3748</v>
      </c>
      <c r="AF26" s="735" t="s">
        <v>3749</v>
      </c>
      <c r="AG26" s="735" t="s">
        <v>3750</v>
      </c>
      <c r="AH26" s="735" t="s">
        <v>3751</v>
      </c>
      <c r="AI26" s="735" t="s">
        <v>3752</v>
      </c>
      <c r="AJ26" s="735" t="s">
        <v>3753</v>
      </c>
      <c r="AK26" s="736" t="s">
        <v>3754</v>
      </c>
      <c r="AL26" s="737" t="s">
        <v>3755</v>
      </c>
      <c r="AM26" s="738" t="s">
        <v>3756</v>
      </c>
      <c r="AN26" s="738" t="s">
        <v>3757</v>
      </c>
      <c r="AO26" s="648" t="s">
        <v>3758</v>
      </c>
      <c r="AP26" s="651" t="s">
        <v>3759</v>
      </c>
      <c r="AQ26" s="651" t="s">
        <v>3760</v>
      </c>
      <c r="AR26" s="669"/>
      <c r="AS26" s="669"/>
      <c r="AT26" s="712" t="s">
        <v>3761</v>
      </c>
      <c r="AU26" s="595" t="s">
        <v>3762</v>
      </c>
      <c r="AV26" s="595" t="s">
        <v>3763</v>
      </c>
      <c r="AW26" s="609" t="s">
        <v>3764</v>
      </c>
      <c r="AX26" s="609" t="s">
        <v>3765</v>
      </c>
      <c r="AY26" s="753" t="s">
        <v>3766</v>
      </c>
    </row>
    <row r="27" spans="2:51" ht="15.75" customHeight="1" outlineLevel="1">
      <c r="B27" s="643" t="s">
        <v>3767</v>
      </c>
      <c r="C27" s="1762" t="s">
        <v>3768</v>
      </c>
      <c r="D27" s="1762" t="s">
        <v>3414</v>
      </c>
      <c r="E27" s="1762" t="s">
        <v>3415</v>
      </c>
      <c r="F27" s="1762" t="s">
        <v>3439</v>
      </c>
      <c r="G27" s="1762"/>
      <c r="H27" s="1762"/>
      <c r="I27" s="1762">
        <v>9.3000000000000007</v>
      </c>
      <c r="J27" s="1762">
        <v>196</v>
      </c>
      <c r="K27" s="1762">
        <v>196</v>
      </c>
      <c r="L27" s="648">
        <f t="shared" si="0"/>
        <v>1822.8000000000002</v>
      </c>
      <c r="M27" s="651">
        <f t="shared" si="1"/>
        <v>4.7192118226601076E-2</v>
      </c>
      <c r="N27" s="665">
        <f t="shared" si="2"/>
        <v>5.5511420059582983E-2</v>
      </c>
      <c r="O27" s="669"/>
      <c r="P27" s="669"/>
      <c r="Q27" s="1772">
        <v>6.2899999999999998E-2</v>
      </c>
      <c r="R27" s="661">
        <f t="shared" si="3"/>
        <v>12.3284</v>
      </c>
      <c r="S27" s="661">
        <f t="shared" si="4"/>
        <v>12.3284</v>
      </c>
      <c r="T27" s="1762">
        <v>1.5169999999999999</v>
      </c>
      <c r="U27" s="1762">
        <v>-256.56200000000001</v>
      </c>
      <c r="V27" s="1774">
        <v>-336.65800000000002</v>
      </c>
      <c r="W27" s="1645"/>
      <c r="X27" s="324" t="s">
        <v>3769</v>
      </c>
      <c r="Y27" s="1645"/>
      <c r="Z27" s="1656"/>
      <c r="AA27" s="1645"/>
      <c r="AB27" s="1646"/>
      <c r="AC27" s="1647"/>
      <c r="AD27" s="719">
        <v>18</v>
      </c>
      <c r="AE27" s="711" t="s">
        <v>3770</v>
      </c>
      <c r="AF27" s="735" t="s">
        <v>3771</v>
      </c>
      <c r="AG27" s="735" t="s">
        <v>3772</v>
      </c>
      <c r="AH27" s="735" t="s">
        <v>3773</v>
      </c>
      <c r="AI27" s="735" t="s">
        <v>3774</v>
      </c>
      <c r="AJ27" s="735" t="s">
        <v>3775</v>
      </c>
      <c r="AK27" s="736" t="s">
        <v>3776</v>
      </c>
      <c r="AL27" s="737" t="s">
        <v>3777</v>
      </c>
      <c r="AM27" s="738" t="s">
        <v>3778</v>
      </c>
      <c r="AN27" s="738" t="s">
        <v>3779</v>
      </c>
      <c r="AO27" s="648" t="s">
        <v>3780</v>
      </c>
      <c r="AP27" s="651" t="s">
        <v>3781</v>
      </c>
      <c r="AQ27" s="651" t="s">
        <v>3782</v>
      </c>
      <c r="AR27" s="669"/>
      <c r="AS27" s="669"/>
      <c r="AT27" s="712" t="s">
        <v>3783</v>
      </c>
      <c r="AU27" s="595" t="s">
        <v>3784</v>
      </c>
      <c r="AV27" s="595" t="s">
        <v>3785</v>
      </c>
      <c r="AW27" s="609" t="s">
        <v>3786</v>
      </c>
      <c r="AX27" s="609" t="s">
        <v>3787</v>
      </c>
      <c r="AY27" s="753" t="s">
        <v>3788</v>
      </c>
    </row>
    <row r="28" spans="2:51" ht="15.75" customHeight="1" outlineLevel="1">
      <c r="B28" s="643" t="s">
        <v>3789</v>
      </c>
      <c r="C28" s="1762" t="s">
        <v>3790</v>
      </c>
      <c r="D28" s="1762" t="s">
        <v>3414</v>
      </c>
      <c r="E28" s="1762" t="s">
        <v>3415</v>
      </c>
      <c r="F28" s="1762" t="s">
        <v>3439</v>
      </c>
      <c r="G28" s="1762"/>
      <c r="H28" s="1762"/>
      <c r="I28" s="1762">
        <v>12.8</v>
      </c>
      <c r="J28" s="1762">
        <v>25</v>
      </c>
      <c r="K28" s="1762">
        <v>25</v>
      </c>
      <c r="L28" s="648">
        <f t="shared" si="0"/>
        <v>320</v>
      </c>
      <c r="M28" s="651">
        <f t="shared" si="1"/>
        <v>5.3004926108374484E-2</v>
      </c>
      <c r="N28" s="665">
        <f t="shared" si="2"/>
        <v>6.1370407149950346E-2</v>
      </c>
      <c r="O28" s="669"/>
      <c r="P28" s="669"/>
      <c r="Q28" s="1772">
        <v>6.88E-2</v>
      </c>
      <c r="R28" s="661">
        <f t="shared" si="3"/>
        <v>1.72</v>
      </c>
      <c r="S28" s="661">
        <f t="shared" si="4"/>
        <v>1.72</v>
      </c>
      <c r="T28" s="1762">
        <v>0.34599999999999997</v>
      </c>
      <c r="U28" s="1762">
        <v>-25.007999999999999</v>
      </c>
      <c r="V28" s="1774">
        <v>-36.942</v>
      </c>
      <c r="W28" s="1645"/>
      <c r="X28" s="324" t="s">
        <v>3791</v>
      </c>
      <c r="Y28" s="1645"/>
      <c r="Z28" s="1656"/>
      <c r="AA28" s="1645"/>
      <c r="AB28" s="1646"/>
      <c r="AC28" s="1647"/>
      <c r="AD28" s="719">
        <v>19</v>
      </c>
      <c r="AE28" s="711" t="s">
        <v>3792</v>
      </c>
      <c r="AF28" s="735" t="s">
        <v>3793</v>
      </c>
      <c r="AG28" s="735" t="s">
        <v>3794</v>
      </c>
      <c r="AH28" s="735" t="s">
        <v>3795</v>
      </c>
      <c r="AI28" s="735" t="s">
        <v>3796</v>
      </c>
      <c r="AJ28" s="735" t="s">
        <v>3797</v>
      </c>
      <c r="AK28" s="736" t="s">
        <v>3798</v>
      </c>
      <c r="AL28" s="737" t="s">
        <v>3799</v>
      </c>
      <c r="AM28" s="738" t="s">
        <v>3800</v>
      </c>
      <c r="AN28" s="738" t="s">
        <v>3801</v>
      </c>
      <c r="AO28" s="648" t="s">
        <v>3802</v>
      </c>
      <c r="AP28" s="651" t="s">
        <v>3803</v>
      </c>
      <c r="AQ28" s="651" t="s">
        <v>3804</v>
      </c>
      <c r="AR28" s="669"/>
      <c r="AS28" s="669"/>
      <c r="AT28" s="712" t="s">
        <v>3805</v>
      </c>
      <c r="AU28" s="595" t="s">
        <v>3806</v>
      </c>
      <c r="AV28" s="595" t="s">
        <v>3807</v>
      </c>
      <c r="AW28" s="609" t="s">
        <v>3808</v>
      </c>
      <c r="AX28" s="609" t="s">
        <v>3809</v>
      </c>
      <c r="AY28" s="753" t="s">
        <v>3810</v>
      </c>
    </row>
    <row r="29" spans="2:51" ht="15" customHeight="1" outlineLevel="1">
      <c r="B29" s="643" t="s">
        <v>3811</v>
      </c>
      <c r="C29" s="1762" t="s">
        <v>3812</v>
      </c>
      <c r="D29" s="1762" t="s">
        <v>3414</v>
      </c>
      <c r="E29" s="1762" t="s">
        <v>3415</v>
      </c>
      <c r="F29" s="1762" t="s">
        <v>3439</v>
      </c>
      <c r="G29" s="1762"/>
      <c r="H29" s="1762"/>
      <c r="I29" s="1762">
        <v>21.9</v>
      </c>
      <c r="J29" s="1762">
        <v>15.760999999999999</v>
      </c>
      <c r="K29" s="1762">
        <v>15.760999999999999</v>
      </c>
      <c r="L29" s="648">
        <f t="shared" si="0"/>
        <v>345.16589999999997</v>
      </c>
      <c r="M29" s="651">
        <f t="shared" si="1"/>
        <v>9.5566502463053649E-3</v>
      </c>
      <c r="N29" s="665">
        <f t="shared" si="2"/>
        <v>1.7576961271102309E-2</v>
      </c>
      <c r="O29" s="669"/>
      <c r="P29" s="669"/>
      <c r="Q29" s="1772">
        <v>2.47E-2</v>
      </c>
      <c r="R29" s="661">
        <f t="shared" si="3"/>
        <v>0.3892967</v>
      </c>
      <c r="S29" s="661">
        <f t="shared" si="4"/>
        <v>0.3892967</v>
      </c>
      <c r="T29" s="1762">
        <v>8.5999999999999993E-2</v>
      </c>
      <c r="U29" s="1762">
        <v>-110.01</v>
      </c>
      <c r="V29" s="1774">
        <v>-95.006</v>
      </c>
      <c r="W29" s="1645"/>
      <c r="X29" s="324" t="s">
        <v>3813</v>
      </c>
      <c r="Y29" s="1645"/>
      <c r="Z29" s="1656"/>
      <c r="AA29" s="1645"/>
      <c r="AB29" s="1646"/>
      <c r="AC29" s="1647"/>
      <c r="AD29" s="719">
        <v>20</v>
      </c>
      <c r="AE29" s="711" t="s">
        <v>3814</v>
      </c>
      <c r="AF29" s="735" t="s">
        <v>3815</v>
      </c>
      <c r="AG29" s="735" t="s">
        <v>3816</v>
      </c>
      <c r="AH29" s="735" t="s">
        <v>3817</v>
      </c>
      <c r="AI29" s="735" t="s">
        <v>3818</v>
      </c>
      <c r="AJ29" s="735" t="s">
        <v>3819</v>
      </c>
      <c r="AK29" s="736" t="s">
        <v>3820</v>
      </c>
      <c r="AL29" s="737" t="s">
        <v>3821</v>
      </c>
      <c r="AM29" s="738" t="s">
        <v>3822</v>
      </c>
      <c r="AN29" s="738" t="s">
        <v>3823</v>
      </c>
      <c r="AO29" s="648" t="s">
        <v>3824</v>
      </c>
      <c r="AP29" s="651" t="s">
        <v>3825</v>
      </c>
      <c r="AQ29" s="651" t="s">
        <v>3826</v>
      </c>
      <c r="AR29" s="669"/>
      <c r="AS29" s="669"/>
      <c r="AT29" s="712" t="s">
        <v>3827</v>
      </c>
      <c r="AU29" s="595" t="s">
        <v>3828</v>
      </c>
      <c r="AV29" s="595" t="s">
        <v>3829</v>
      </c>
      <c r="AW29" s="609" t="s">
        <v>3830</v>
      </c>
      <c r="AX29" s="609" t="s">
        <v>3831</v>
      </c>
      <c r="AY29" s="753" t="s">
        <v>3832</v>
      </c>
    </row>
    <row r="30" spans="2:51" ht="15" customHeight="1" outlineLevel="1" collapsed="1">
      <c r="B30" s="643" t="s">
        <v>3833</v>
      </c>
      <c r="C30" s="1762" t="s">
        <v>3834</v>
      </c>
      <c r="D30" s="1762" t="s">
        <v>3414</v>
      </c>
      <c r="E30" s="1762" t="s">
        <v>3415</v>
      </c>
      <c r="F30" s="1762" t="s">
        <v>3439</v>
      </c>
      <c r="G30" s="1762"/>
      <c r="H30" s="1762"/>
      <c r="I30" s="1762">
        <v>9.9</v>
      </c>
      <c r="J30" s="1762">
        <v>25</v>
      </c>
      <c r="K30" s="1762">
        <v>25</v>
      </c>
      <c r="L30" s="648">
        <f t="shared" si="0"/>
        <v>247.5</v>
      </c>
      <c r="M30" s="651">
        <f t="shared" si="1"/>
        <v>2.5221674876847455E-2</v>
      </c>
      <c r="N30" s="665">
        <f t="shared" si="2"/>
        <v>3.3366434955312885E-2</v>
      </c>
      <c r="O30" s="669"/>
      <c r="P30" s="669"/>
      <c r="Q30" s="1772">
        <v>4.0599999999999997E-2</v>
      </c>
      <c r="R30" s="661">
        <f t="shared" si="3"/>
        <v>1.0149999999999999</v>
      </c>
      <c r="S30" s="661">
        <f t="shared" si="4"/>
        <v>1.0149999999999999</v>
      </c>
      <c r="T30" s="1762">
        <v>0.17100000000000001</v>
      </c>
      <c r="U30" s="1762">
        <v>-24.936</v>
      </c>
      <c r="V30" s="1774">
        <v>-26.271999999999998</v>
      </c>
      <c r="W30" s="1645"/>
      <c r="X30" s="324" t="s">
        <v>3835</v>
      </c>
      <c r="Y30" s="1645"/>
      <c r="Z30" s="1656"/>
      <c r="AA30" s="1645"/>
      <c r="AB30" s="1646"/>
      <c r="AC30" s="1647"/>
      <c r="AD30" s="719">
        <v>21</v>
      </c>
      <c r="AE30" s="711" t="s">
        <v>3836</v>
      </c>
      <c r="AF30" s="735" t="s">
        <v>3837</v>
      </c>
      <c r="AG30" s="735" t="s">
        <v>3838</v>
      </c>
      <c r="AH30" s="735" t="s">
        <v>3839</v>
      </c>
      <c r="AI30" s="735" t="s">
        <v>3840</v>
      </c>
      <c r="AJ30" s="735" t="s">
        <v>3841</v>
      </c>
      <c r="AK30" s="736" t="s">
        <v>3842</v>
      </c>
      <c r="AL30" s="737" t="s">
        <v>3843</v>
      </c>
      <c r="AM30" s="738" t="s">
        <v>3844</v>
      </c>
      <c r="AN30" s="738" t="s">
        <v>3845</v>
      </c>
      <c r="AO30" s="648" t="s">
        <v>3846</v>
      </c>
      <c r="AP30" s="651" t="s">
        <v>3847</v>
      </c>
      <c r="AQ30" s="651" t="s">
        <v>3848</v>
      </c>
      <c r="AR30" s="669"/>
      <c r="AS30" s="669"/>
      <c r="AT30" s="712" t="s">
        <v>3849</v>
      </c>
      <c r="AU30" s="595" t="s">
        <v>3850</v>
      </c>
      <c r="AV30" s="595" t="s">
        <v>3851</v>
      </c>
      <c r="AW30" s="609" t="s">
        <v>3852</v>
      </c>
      <c r="AX30" s="609" t="s">
        <v>3853</v>
      </c>
      <c r="AY30" s="753" t="s">
        <v>3854</v>
      </c>
    </row>
    <row r="31" spans="2:51" ht="15" customHeight="1" outlineLevel="1">
      <c r="B31" s="643" t="s">
        <v>3855</v>
      </c>
      <c r="C31" s="1762" t="s">
        <v>3856</v>
      </c>
      <c r="D31" s="1762" t="s">
        <v>3414</v>
      </c>
      <c r="E31" s="1762" t="s">
        <v>3390</v>
      </c>
      <c r="F31" s="1762" t="s">
        <v>3439</v>
      </c>
      <c r="G31" s="1762"/>
      <c r="H31" s="1762"/>
      <c r="I31" s="1762">
        <v>7.9</v>
      </c>
      <c r="J31" s="1762">
        <v>40.067</v>
      </c>
      <c r="K31" s="1762">
        <v>40.067</v>
      </c>
      <c r="L31" s="648">
        <f t="shared" si="0"/>
        <v>316.52930000000003</v>
      </c>
      <c r="M31" s="651">
        <f t="shared" si="1"/>
        <v>1.5270935960591148E-2</v>
      </c>
      <c r="N31" s="665">
        <f t="shared" si="2"/>
        <v>2.3336643495531328E-2</v>
      </c>
      <c r="O31" s="669"/>
      <c r="P31" s="669"/>
      <c r="Q31" s="1772">
        <v>3.0499999999999999E-2</v>
      </c>
      <c r="R31" s="661">
        <f t="shared" si="3"/>
        <v>1.2220435000000001</v>
      </c>
      <c r="S31" s="661">
        <f t="shared" si="4"/>
        <v>1.2220435000000001</v>
      </c>
      <c r="T31" s="1762">
        <v>0.26900000000000002</v>
      </c>
      <c r="U31" s="1762">
        <v>-38.435000000000002</v>
      </c>
      <c r="V31" s="1774">
        <v>-42.612000000000002</v>
      </c>
      <c r="W31" s="1645"/>
      <c r="X31" s="324" t="s">
        <v>3857</v>
      </c>
      <c r="Y31" s="1645"/>
      <c r="Z31" s="1656"/>
      <c r="AA31" s="1645"/>
      <c r="AB31" s="1646"/>
      <c r="AC31" s="1647"/>
      <c r="AD31" s="719">
        <v>22</v>
      </c>
      <c r="AE31" s="711" t="s">
        <v>3858</v>
      </c>
      <c r="AF31" s="735" t="s">
        <v>3859</v>
      </c>
      <c r="AG31" s="735" t="s">
        <v>3860</v>
      </c>
      <c r="AH31" s="735" t="s">
        <v>3861</v>
      </c>
      <c r="AI31" s="735" t="s">
        <v>3862</v>
      </c>
      <c r="AJ31" s="735" t="s">
        <v>3863</v>
      </c>
      <c r="AK31" s="736" t="s">
        <v>3864</v>
      </c>
      <c r="AL31" s="737" t="s">
        <v>3865</v>
      </c>
      <c r="AM31" s="738" t="s">
        <v>3866</v>
      </c>
      <c r="AN31" s="738" t="s">
        <v>3867</v>
      </c>
      <c r="AO31" s="648" t="s">
        <v>3868</v>
      </c>
      <c r="AP31" s="651" t="s">
        <v>3869</v>
      </c>
      <c r="AQ31" s="651" t="s">
        <v>3870</v>
      </c>
      <c r="AR31" s="669"/>
      <c r="AS31" s="669"/>
      <c r="AT31" s="712" t="s">
        <v>3871</v>
      </c>
      <c r="AU31" s="595" t="s">
        <v>3872</v>
      </c>
      <c r="AV31" s="595" t="s">
        <v>3873</v>
      </c>
      <c r="AW31" s="609" t="s">
        <v>3874</v>
      </c>
      <c r="AX31" s="609" t="s">
        <v>3875</v>
      </c>
      <c r="AY31" s="753" t="s">
        <v>3876</v>
      </c>
    </row>
    <row r="32" spans="2:51" ht="15" customHeight="1" outlineLevel="1">
      <c r="B32" s="643" t="s">
        <v>3877</v>
      </c>
      <c r="C32" s="1762" t="s">
        <v>3878</v>
      </c>
      <c r="D32" s="1762" t="s">
        <v>3414</v>
      </c>
      <c r="E32" s="1762" t="s">
        <v>3415</v>
      </c>
      <c r="F32" s="1762" t="s">
        <v>3439</v>
      </c>
      <c r="G32" s="1762"/>
      <c r="H32" s="1762"/>
      <c r="I32" s="1762">
        <v>7.9</v>
      </c>
      <c r="J32" s="1762">
        <v>85</v>
      </c>
      <c r="K32" s="1762">
        <v>85</v>
      </c>
      <c r="L32" s="648">
        <f t="shared" si="0"/>
        <v>671.5</v>
      </c>
      <c r="M32" s="651">
        <f t="shared" si="1"/>
        <v>2.7684729064039404E-2</v>
      </c>
      <c r="N32" s="665">
        <f t="shared" si="2"/>
        <v>3.5849056603773688E-2</v>
      </c>
      <c r="O32" s="669"/>
      <c r="P32" s="669"/>
      <c r="Q32" s="1772">
        <v>4.3099999999999999E-2</v>
      </c>
      <c r="R32" s="661">
        <f t="shared" si="3"/>
        <v>3.6635</v>
      </c>
      <c r="S32" s="661">
        <f t="shared" si="4"/>
        <v>3.6635</v>
      </c>
      <c r="T32" s="1762">
        <v>0.54800000000000004</v>
      </c>
      <c r="U32" s="1762">
        <v>-84.8</v>
      </c>
      <c r="V32" s="1774">
        <v>-89.331999999999994</v>
      </c>
      <c r="W32" s="1645"/>
      <c r="X32" s="324" t="s">
        <v>3879</v>
      </c>
      <c r="Y32" s="1645"/>
      <c r="Z32" s="1656"/>
      <c r="AA32" s="1645"/>
      <c r="AB32" s="1646"/>
      <c r="AC32" s="1647"/>
      <c r="AD32" s="719">
        <v>23</v>
      </c>
      <c r="AE32" s="711" t="s">
        <v>3880</v>
      </c>
      <c r="AF32" s="735" t="s">
        <v>3881</v>
      </c>
      <c r="AG32" s="735" t="s">
        <v>3882</v>
      </c>
      <c r="AH32" s="735" t="s">
        <v>3883</v>
      </c>
      <c r="AI32" s="735" t="s">
        <v>3884</v>
      </c>
      <c r="AJ32" s="735" t="s">
        <v>3885</v>
      </c>
      <c r="AK32" s="736" t="s">
        <v>3886</v>
      </c>
      <c r="AL32" s="737" t="s">
        <v>3887</v>
      </c>
      <c r="AM32" s="738" t="s">
        <v>3888</v>
      </c>
      <c r="AN32" s="738" t="s">
        <v>3889</v>
      </c>
      <c r="AO32" s="648" t="s">
        <v>3890</v>
      </c>
      <c r="AP32" s="651" t="s">
        <v>3891</v>
      </c>
      <c r="AQ32" s="651" t="s">
        <v>3892</v>
      </c>
      <c r="AR32" s="669"/>
      <c r="AS32" s="669"/>
      <c r="AT32" s="712" t="s">
        <v>3893</v>
      </c>
      <c r="AU32" s="595" t="s">
        <v>3894</v>
      </c>
      <c r="AV32" s="595" t="s">
        <v>3895</v>
      </c>
      <c r="AW32" s="609" t="s">
        <v>3896</v>
      </c>
      <c r="AX32" s="609" t="s">
        <v>3897</v>
      </c>
      <c r="AY32" s="753" t="s">
        <v>3898</v>
      </c>
    </row>
    <row r="33" spans="2:51" ht="15" customHeight="1" outlineLevel="1">
      <c r="B33" s="643" t="s">
        <v>3899</v>
      </c>
      <c r="C33" s="1762" t="s">
        <v>3900</v>
      </c>
      <c r="D33" s="1762" t="s">
        <v>3414</v>
      </c>
      <c r="E33" s="1762" t="s">
        <v>3415</v>
      </c>
      <c r="F33" s="1762" t="s">
        <v>3439</v>
      </c>
      <c r="G33" s="1762"/>
      <c r="H33" s="1762"/>
      <c r="I33" s="1762">
        <v>14.6</v>
      </c>
      <c r="J33" s="1762">
        <v>50</v>
      </c>
      <c r="K33" s="1762">
        <v>50</v>
      </c>
      <c r="L33" s="648">
        <f t="shared" si="0"/>
        <v>730</v>
      </c>
      <c r="M33" s="651">
        <f t="shared" si="1"/>
        <v>2.5615763546800174E-3</v>
      </c>
      <c r="N33" s="665">
        <f t="shared" si="2"/>
        <v>1.0526315789473939E-2</v>
      </c>
      <c r="O33" s="669"/>
      <c r="P33" s="669"/>
      <c r="Q33" s="1772">
        <v>1.7600000000000001E-2</v>
      </c>
      <c r="R33" s="661">
        <f t="shared" si="3"/>
        <v>0.88</v>
      </c>
      <c r="S33" s="661">
        <f t="shared" si="4"/>
        <v>0.88</v>
      </c>
      <c r="T33" s="1762">
        <v>0.41199999999999998</v>
      </c>
      <c r="U33" s="1762">
        <v>-49.924999999999997</v>
      </c>
      <c r="V33" s="1774">
        <v>-44.296999999999997</v>
      </c>
      <c r="W33" s="1645"/>
      <c r="X33" s="324" t="s">
        <v>3901</v>
      </c>
      <c r="Y33" s="1645"/>
      <c r="Z33" s="1656"/>
      <c r="AA33" s="1645"/>
      <c r="AB33" s="1646"/>
      <c r="AC33" s="1647"/>
      <c r="AD33" s="719">
        <v>24</v>
      </c>
      <c r="AE33" s="711" t="s">
        <v>3902</v>
      </c>
      <c r="AF33" s="735" t="s">
        <v>3903</v>
      </c>
      <c r="AG33" s="735" t="s">
        <v>3904</v>
      </c>
      <c r="AH33" s="735" t="s">
        <v>3905</v>
      </c>
      <c r="AI33" s="735" t="s">
        <v>3906</v>
      </c>
      <c r="AJ33" s="735" t="s">
        <v>3907</v>
      </c>
      <c r="AK33" s="736" t="s">
        <v>3908</v>
      </c>
      <c r="AL33" s="737" t="s">
        <v>3909</v>
      </c>
      <c r="AM33" s="738" t="s">
        <v>3910</v>
      </c>
      <c r="AN33" s="738" t="s">
        <v>3911</v>
      </c>
      <c r="AO33" s="648" t="s">
        <v>3912</v>
      </c>
      <c r="AP33" s="651" t="s">
        <v>3913</v>
      </c>
      <c r="AQ33" s="651" t="s">
        <v>3914</v>
      </c>
      <c r="AR33" s="669"/>
      <c r="AS33" s="669"/>
      <c r="AT33" s="712" t="s">
        <v>3915</v>
      </c>
      <c r="AU33" s="595" t="s">
        <v>3916</v>
      </c>
      <c r="AV33" s="595" t="s">
        <v>3917</v>
      </c>
      <c r="AW33" s="609" t="s">
        <v>3918</v>
      </c>
      <c r="AX33" s="609" t="s">
        <v>3919</v>
      </c>
      <c r="AY33" s="753" t="s">
        <v>3920</v>
      </c>
    </row>
    <row r="34" spans="2:51" ht="15" customHeight="1" outlineLevel="1">
      <c r="B34" s="643" t="s">
        <v>3921</v>
      </c>
      <c r="C34" s="1762"/>
      <c r="D34" s="1762" t="s">
        <v>3414</v>
      </c>
      <c r="E34" s="1762" t="s">
        <v>3415</v>
      </c>
      <c r="F34" s="1762" t="s">
        <v>3439</v>
      </c>
      <c r="G34" s="1762"/>
      <c r="H34" s="1762"/>
      <c r="I34" s="1762">
        <v>0.1</v>
      </c>
      <c r="J34" s="1762">
        <v>25</v>
      </c>
      <c r="K34" s="1762">
        <v>25</v>
      </c>
      <c r="L34" s="648">
        <f t="shared" si="0"/>
        <v>2.5</v>
      </c>
      <c r="M34" s="651">
        <f t="shared" si="1"/>
        <v>-1.0837438423645263E-2</v>
      </c>
      <c r="N34" s="665">
        <f t="shared" si="2"/>
        <v>-2.9791459781528529E-3</v>
      </c>
      <c r="O34" s="669"/>
      <c r="P34" s="669"/>
      <c r="Q34" s="1772">
        <v>4.0000000000000001E-3</v>
      </c>
      <c r="R34" s="661">
        <f t="shared" si="3"/>
        <v>0.1</v>
      </c>
      <c r="S34" s="661">
        <f t="shared" si="4"/>
        <v>0.1</v>
      </c>
      <c r="T34" s="1762">
        <v>2.052</v>
      </c>
      <c r="U34" s="1762">
        <v>-22.963000000000001</v>
      </c>
      <c r="V34" s="1774">
        <v>-25.007000000000001</v>
      </c>
      <c r="W34" s="1645"/>
      <c r="X34" s="324" t="s">
        <v>3922</v>
      </c>
      <c r="Y34" s="1645"/>
      <c r="Z34" s="1656"/>
      <c r="AA34" s="1645"/>
      <c r="AB34" s="1646"/>
      <c r="AC34" s="1647"/>
      <c r="AD34" s="719">
        <v>25</v>
      </c>
      <c r="AE34" s="711" t="s">
        <v>3923</v>
      </c>
      <c r="AF34" s="735" t="s">
        <v>3924</v>
      </c>
      <c r="AG34" s="735" t="s">
        <v>3925</v>
      </c>
      <c r="AH34" s="735" t="s">
        <v>3926</v>
      </c>
      <c r="AI34" s="735" t="s">
        <v>3927</v>
      </c>
      <c r="AJ34" s="735" t="s">
        <v>3928</v>
      </c>
      <c r="AK34" s="736" t="s">
        <v>3929</v>
      </c>
      <c r="AL34" s="737" t="s">
        <v>3930</v>
      </c>
      <c r="AM34" s="738" t="s">
        <v>3931</v>
      </c>
      <c r="AN34" s="738" t="s">
        <v>3932</v>
      </c>
      <c r="AO34" s="648" t="s">
        <v>3933</v>
      </c>
      <c r="AP34" s="651" t="s">
        <v>3934</v>
      </c>
      <c r="AQ34" s="651" t="s">
        <v>3935</v>
      </c>
      <c r="AR34" s="669"/>
      <c r="AS34" s="669"/>
      <c r="AT34" s="712" t="s">
        <v>3936</v>
      </c>
      <c r="AU34" s="595" t="s">
        <v>3937</v>
      </c>
      <c r="AV34" s="595" t="s">
        <v>3938</v>
      </c>
      <c r="AW34" s="609" t="s">
        <v>3939</v>
      </c>
      <c r="AX34" s="609" t="s">
        <v>3940</v>
      </c>
      <c r="AY34" s="753" t="s">
        <v>3941</v>
      </c>
    </row>
    <row r="35" spans="2:51" ht="15" customHeight="1" outlineLevel="1">
      <c r="B35" s="643" t="s">
        <v>3921</v>
      </c>
      <c r="C35" s="1762"/>
      <c r="D35" s="1762" t="s">
        <v>3414</v>
      </c>
      <c r="E35" s="1762" t="s">
        <v>3415</v>
      </c>
      <c r="F35" s="1762" t="s">
        <v>3439</v>
      </c>
      <c r="G35" s="1762" t="s">
        <v>3942</v>
      </c>
      <c r="H35" s="1762"/>
      <c r="I35" s="1762">
        <v>0</v>
      </c>
      <c r="J35" s="1762">
        <v>0</v>
      </c>
      <c r="K35" s="1762">
        <v>575</v>
      </c>
      <c r="L35" s="648">
        <f t="shared" si="0"/>
        <v>0</v>
      </c>
      <c r="M35" s="651">
        <f t="shared" si="1"/>
        <v>-1.3596059113300307E-2</v>
      </c>
      <c r="N35" s="665">
        <f t="shared" si="2"/>
        <v>-5.7596822244287971E-3</v>
      </c>
      <c r="O35" s="669"/>
      <c r="P35" s="669"/>
      <c r="Q35" s="1772">
        <v>1.1999999999999999E-3</v>
      </c>
      <c r="R35" s="661">
        <f t="shared" si="3"/>
        <v>0.69</v>
      </c>
      <c r="S35" s="661">
        <f t="shared" si="4"/>
        <v>0.69</v>
      </c>
      <c r="T35" s="1762">
        <v>0</v>
      </c>
      <c r="U35" s="1762">
        <v>0</v>
      </c>
      <c r="V35" s="1774">
        <v>0</v>
      </c>
      <c r="W35" s="1645"/>
      <c r="X35" s="324" t="s">
        <v>3943</v>
      </c>
      <c r="Y35" s="1645"/>
      <c r="Z35" s="1656"/>
      <c r="AA35" s="1645"/>
      <c r="AB35" s="1646"/>
      <c r="AC35" s="1647"/>
      <c r="AD35" s="719">
        <v>26</v>
      </c>
      <c r="AE35" s="711" t="s">
        <v>3944</v>
      </c>
      <c r="AF35" s="735" t="s">
        <v>3945</v>
      </c>
      <c r="AG35" s="735" t="s">
        <v>3946</v>
      </c>
      <c r="AH35" s="735" t="s">
        <v>3947</v>
      </c>
      <c r="AI35" s="735" t="s">
        <v>3948</v>
      </c>
      <c r="AJ35" s="735" t="s">
        <v>3949</v>
      </c>
      <c r="AK35" s="736" t="s">
        <v>3950</v>
      </c>
      <c r="AL35" s="737" t="s">
        <v>3951</v>
      </c>
      <c r="AM35" s="738" t="s">
        <v>3952</v>
      </c>
      <c r="AN35" s="738" t="s">
        <v>3953</v>
      </c>
      <c r="AO35" s="648" t="s">
        <v>3954</v>
      </c>
      <c r="AP35" s="651" t="s">
        <v>3955</v>
      </c>
      <c r="AQ35" s="651" t="s">
        <v>3956</v>
      </c>
      <c r="AR35" s="669"/>
      <c r="AS35" s="669"/>
      <c r="AT35" s="712" t="s">
        <v>3957</v>
      </c>
      <c r="AU35" s="595" t="s">
        <v>3958</v>
      </c>
      <c r="AV35" s="595" t="s">
        <v>3959</v>
      </c>
      <c r="AW35" s="609" t="s">
        <v>3960</v>
      </c>
      <c r="AX35" s="609" t="s">
        <v>3961</v>
      </c>
      <c r="AY35" s="753" t="s">
        <v>3962</v>
      </c>
    </row>
    <row r="36" spans="2:51" ht="15" customHeight="1" outlineLevel="1">
      <c r="B36" s="643" t="s">
        <v>3963</v>
      </c>
      <c r="C36" s="1762"/>
      <c r="D36" s="1762" t="s">
        <v>3414</v>
      </c>
      <c r="E36" s="1762" t="s">
        <v>3415</v>
      </c>
      <c r="F36" s="1762" t="s">
        <v>3439</v>
      </c>
      <c r="G36" s="1762" t="s">
        <v>3942</v>
      </c>
      <c r="H36" s="1762"/>
      <c r="I36" s="1762">
        <v>0</v>
      </c>
      <c r="J36" s="1762">
        <v>0</v>
      </c>
      <c r="K36" s="1762">
        <v>50</v>
      </c>
      <c r="L36" s="648">
        <f t="shared" si="0"/>
        <v>0</v>
      </c>
      <c r="M36" s="651">
        <f t="shared" si="1"/>
        <v>-1.3596059113300307E-2</v>
      </c>
      <c r="N36" s="665">
        <f t="shared" si="2"/>
        <v>-5.7596822244287971E-3</v>
      </c>
      <c r="O36" s="669"/>
      <c r="P36" s="669"/>
      <c r="Q36" s="1772">
        <v>1.1999999999999999E-3</v>
      </c>
      <c r="R36" s="661">
        <f t="shared" si="3"/>
        <v>0.06</v>
      </c>
      <c r="S36" s="661">
        <f t="shared" si="4"/>
        <v>0.06</v>
      </c>
      <c r="T36" s="1762">
        <v>0.126</v>
      </c>
      <c r="U36" s="1762">
        <v>0.124</v>
      </c>
      <c r="V36" s="1774">
        <v>0</v>
      </c>
      <c r="W36" s="1645"/>
      <c r="X36" s="324" t="s">
        <v>3964</v>
      </c>
      <c r="Y36" s="1645"/>
      <c r="Z36" s="1656"/>
      <c r="AA36" s="1645"/>
      <c r="AB36" s="1646"/>
      <c r="AC36" s="1647"/>
      <c r="AD36" s="719">
        <v>27</v>
      </c>
      <c r="AE36" s="711" t="s">
        <v>3965</v>
      </c>
      <c r="AF36" s="735" t="s">
        <v>3966</v>
      </c>
      <c r="AG36" s="735" t="s">
        <v>3967</v>
      </c>
      <c r="AH36" s="735" t="s">
        <v>3968</v>
      </c>
      <c r="AI36" s="735" t="s">
        <v>3969</v>
      </c>
      <c r="AJ36" s="735" t="s">
        <v>3970</v>
      </c>
      <c r="AK36" s="736" t="s">
        <v>3971</v>
      </c>
      <c r="AL36" s="737" t="s">
        <v>3972</v>
      </c>
      <c r="AM36" s="738" t="s">
        <v>3973</v>
      </c>
      <c r="AN36" s="738" t="s">
        <v>3974</v>
      </c>
      <c r="AO36" s="648" t="s">
        <v>3975</v>
      </c>
      <c r="AP36" s="651" t="s">
        <v>3976</v>
      </c>
      <c r="AQ36" s="651" t="s">
        <v>3977</v>
      </c>
      <c r="AR36" s="669"/>
      <c r="AS36" s="669"/>
      <c r="AT36" s="712" t="s">
        <v>3978</v>
      </c>
      <c r="AU36" s="595" t="s">
        <v>3979</v>
      </c>
      <c r="AV36" s="595" t="s">
        <v>3980</v>
      </c>
      <c r="AW36" s="609" t="s">
        <v>3981</v>
      </c>
      <c r="AX36" s="609" t="s">
        <v>3982</v>
      </c>
      <c r="AY36" s="753" t="s">
        <v>3983</v>
      </c>
    </row>
    <row r="37" spans="2:51" ht="15" customHeight="1" outlineLevel="1">
      <c r="B37" s="643" t="s">
        <v>3984</v>
      </c>
      <c r="C37" s="1762"/>
      <c r="D37" s="1762" t="s">
        <v>3414</v>
      </c>
      <c r="E37" s="1762" t="s">
        <v>3415</v>
      </c>
      <c r="F37" s="1762" t="s">
        <v>3439</v>
      </c>
      <c r="G37" s="1762" t="s">
        <v>3942</v>
      </c>
      <c r="H37" s="1762"/>
      <c r="I37" s="1762">
        <v>0</v>
      </c>
      <c r="J37" s="1762">
        <v>0</v>
      </c>
      <c r="K37" s="1762">
        <v>400</v>
      </c>
      <c r="L37" s="648">
        <f t="shared" si="0"/>
        <v>0</v>
      </c>
      <c r="M37" s="651">
        <f t="shared" si="1"/>
        <v>-1.0344827586206806E-2</v>
      </c>
      <c r="N37" s="665">
        <f t="shared" si="2"/>
        <v>-2.4826216484606922E-3</v>
      </c>
      <c r="O37" s="669"/>
      <c r="P37" s="669"/>
      <c r="Q37" s="1772">
        <v>4.4999999999999997E-3</v>
      </c>
      <c r="R37" s="661">
        <f t="shared" si="3"/>
        <v>1.7999999999999998</v>
      </c>
      <c r="S37" s="661">
        <f t="shared" si="4"/>
        <v>1.7999999999999998</v>
      </c>
      <c r="T37" s="1762">
        <v>0</v>
      </c>
      <c r="U37" s="1762">
        <v>-0.40899999999999997</v>
      </c>
      <c r="V37" s="1774">
        <v>0</v>
      </c>
      <c r="W37" s="1645"/>
      <c r="X37" s="324" t="s">
        <v>3985</v>
      </c>
      <c r="Y37" s="1645"/>
      <c r="Z37" s="1656"/>
      <c r="AA37" s="1645"/>
      <c r="AB37" s="1646"/>
      <c r="AC37" s="1647"/>
      <c r="AD37" s="719">
        <v>28</v>
      </c>
      <c r="AE37" s="711" t="s">
        <v>3986</v>
      </c>
      <c r="AF37" s="735" t="s">
        <v>3987</v>
      </c>
      <c r="AG37" s="735" t="s">
        <v>3988</v>
      </c>
      <c r="AH37" s="735" t="s">
        <v>3989</v>
      </c>
      <c r="AI37" s="735" t="s">
        <v>3990</v>
      </c>
      <c r="AJ37" s="735" t="s">
        <v>3991</v>
      </c>
      <c r="AK37" s="736" t="s">
        <v>3992</v>
      </c>
      <c r="AL37" s="737" t="s">
        <v>3993</v>
      </c>
      <c r="AM37" s="738" t="s">
        <v>3994</v>
      </c>
      <c r="AN37" s="738" t="s">
        <v>3995</v>
      </c>
      <c r="AO37" s="648" t="s">
        <v>3996</v>
      </c>
      <c r="AP37" s="651" t="s">
        <v>3997</v>
      </c>
      <c r="AQ37" s="651" t="s">
        <v>3998</v>
      </c>
      <c r="AR37" s="669"/>
      <c r="AS37" s="669"/>
      <c r="AT37" s="712" t="s">
        <v>3999</v>
      </c>
      <c r="AU37" s="595" t="s">
        <v>4000</v>
      </c>
      <c r="AV37" s="595" t="s">
        <v>4001</v>
      </c>
      <c r="AW37" s="609" t="s">
        <v>4002</v>
      </c>
      <c r="AX37" s="609" t="s">
        <v>4003</v>
      </c>
      <c r="AY37" s="753" t="s">
        <v>4004</v>
      </c>
    </row>
    <row r="38" spans="2:51" ht="15" customHeight="1" outlineLevel="1">
      <c r="B38" s="643" t="s">
        <v>4005</v>
      </c>
      <c r="C38" s="1762"/>
      <c r="D38" s="1762" t="s">
        <v>3414</v>
      </c>
      <c r="E38" s="1762" t="s">
        <v>3415</v>
      </c>
      <c r="F38" s="1762" t="s">
        <v>3416</v>
      </c>
      <c r="G38" s="1762"/>
      <c r="H38" s="1762"/>
      <c r="I38" s="1762">
        <v>35.799999999999997</v>
      </c>
      <c r="J38" s="1762">
        <v>0</v>
      </c>
      <c r="K38" s="1762">
        <v>610</v>
      </c>
      <c r="L38" s="648">
        <f t="shared" si="0"/>
        <v>0</v>
      </c>
      <c r="M38" s="651">
        <f t="shared" si="1"/>
        <v>-1.0640394088669902E-2</v>
      </c>
      <c r="N38" s="665">
        <f t="shared" si="2"/>
        <v>-2.7805362462759442E-3</v>
      </c>
      <c r="O38" s="669"/>
      <c r="P38" s="669"/>
      <c r="Q38" s="1772">
        <v>4.1999999999999997E-3</v>
      </c>
      <c r="R38" s="661">
        <f t="shared" si="3"/>
        <v>2.5619999999999998</v>
      </c>
      <c r="S38" s="661">
        <f t="shared" si="4"/>
        <v>2.5619999999999998</v>
      </c>
      <c r="T38" s="1762">
        <v>0</v>
      </c>
      <c r="U38" s="1762">
        <v>0</v>
      </c>
      <c r="V38" s="1774">
        <v>0</v>
      </c>
      <c r="W38" s="1645"/>
      <c r="X38" s="324" t="s">
        <v>4006</v>
      </c>
      <c r="Y38" s="1645"/>
      <c r="Z38" s="1656"/>
      <c r="AA38" s="1645"/>
      <c r="AB38" s="1646"/>
      <c r="AC38" s="1647"/>
      <c r="AD38" s="719">
        <v>29</v>
      </c>
      <c r="AE38" s="711" t="s">
        <v>4007</v>
      </c>
      <c r="AF38" s="735" t="s">
        <v>4008</v>
      </c>
      <c r="AG38" s="735" t="s">
        <v>4009</v>
      </c>
      <c r="AH38" s="735" t="s">
        <v>4010</v>
      </c>
      <c r="AI38" s="735" t="s">
        <v>4011</v>
      </c>
      <c r="AJ38" s="735" t="s">
        <v>4012</v>
      </c>
      <c r="AK38" s="736" t="s">
        <v>4013</v>
      </c>
      <c r="AL38" s="737" t="s">
        <v>4014</v>
      </c>
      <c r="AM38" s="738" t="s">
        <v>4015</v>
      </c>
      <c r="AN38" s="738" t="s">
        <v>4016</v>
      </c>
      <c r="AO38" s="648" t="s">
        <v>4017</v>
      </c>
      <c r="AP38" s="651" t="s">
        <v>4018</v>
      </c>
      <c r="AQ38" s="651" t="s">
        <v>4019</v>
      </c>
      <c r="AR38" s="669"/>
      <c r="AS38" s="669"/>
      <c r="AT38" s="712" t="s">
        <v>4020</v>
      </c>
      <c r="AU38" s="595" t="s">
        <v>4021</v>
      </c>
      <c r="AV38" s="595" t="s">
        <v>4022</v>
      </c>
      <c r="AW38" s="609" t="s">
        <v>4023</v>
      </c>
      <c r="AX38" s="609" t="s">
        <v>4024</v>
      </c>
      <c r="AY38" s="753" t="s">
        <v>4025</v>
      </c>
    </row>
    <row r="39" spans="2:51" ht="15" customHeight="1" outlineLevel="1">
      <c r="B39" s="643" t="s">
        <v>4026</v>
      </c>
      <c r="C39" s="1762"/>
      <c r="D39" s="1762" t="s">
        <v>3414</v>
      </c>
      <c r="E39" s="1762" t="s">
        <v>3415</v>
      </c>
      <c r="F39" s="1762" t="s">
        <v>3439</v>
      </c>
      <c r="G39" s="1762" t="s">
        <v>3942</v>
      </c>
      <c r="H39" s="1762"/>
      <c r="I39" s="1762">
        <v>0</v>
      </c>
      <c r="J39" s="1762">
        <v>0</v>
      </c>
      <c r="K39" s="1762">
        <v>60</v>
      </c>
      <c r="L39" s="648">
        <f t="shared" si="0"/>
        <v>0</v>
      </c>
      <c r="M39" s="651">
        <f t="shared" si="1"/>
        <v>-1.1330049261083608E-2</v>
      </c>
      <c r="N39" s="665">
        <f t="shared" si="2"/>
        <v>-3.4756703078449025E-3</v>
      </c>
      <c r="O39" s="669"/>
      <c r="P39" s="669"/>
      <c r="Q39" s="1772">
        <v>3.5000000000000001E-3</v>
      </c>
      <c r="R39" s="661">
        <f t="shared" si="3"/>
        <v>0.21</v>
      </c>
      <c r="S39" s="661">
        <f t="shared" si="4"/>
        <v>0.21</v>
      </c>
      <c r="T39" s="1762">
        <v>0</v>
      </c>
      <c r="U39" s="1762">
        <v>0</v>
      </c>
      <c r="V39" s="1774">
        <v>0</v>
      </c>
      <c r="W39" s="1645"/>
      <c r="X39" s="324" t="s">
        <v>4027</v>
      </c>
      <c r="Y39" s="1645"/>
      <c r="Z39" s="1656"/>
      <c r="AA39" s="1645"/>
      <c r="AB39" s="1646"/>
      <c r="AC39" s="1647"/>
      <c r="AD39" s="719">
        <v>30</v>
      </c>
      <c r="AE39" s="711" t="s">
        <v>4028</v>
      </c>
      <c r="AF39" s="735" t="s">
        <v>4029</v>
      </c>
      <c r="AG39" s="735" t="s">
        <v>4030</v>
      </c>
      <c r="AH39" s="735" t="s">
        <v>4031</v>
      </c>
      <c r="AI39" s="735" t="s">
        <v>4032</v>
      </c>
      <c r="AJ39" s="735" t="s">
        <v>4033</v>
      </c>
      <c r="AK39" s="736" t="s">
        <v>4034</v>
      </c>
      <c r="AL39" s="737" t="s">
        <v>4035</v>
      </c>
      <c r="AM39" s="738" t="s">
        <v>4036</v>
      </c>
      <c r="AN39" s="738" t="s">
        <v>4037</v>
      </c>
      <c r="AO39" s="648" t="s">
        <v>4038</v>
      </c>
      <c r="AP39" s="651" t="s">
        <v>4039</v>
      </c>
      <c r="AQ39" s="651" t="s">
        <v>4040</v>
      </c>
      <c r="AR39" s="669"/>
      <c r="AS39" s="669"/>
      <c r="AT39" s="712" t="s">
        <v>4041</v>
      </c>
      <c r="AU39" s="595" t="s">
        <v>4042</v>
      </c>
      <c r="AV39" s="595" t="s">
        <v>4043</v>
      </c>
      <c r="AW39" s="609" t="s">
        <v>4044</v>
      </c>
      <c r="AX39" s="609" t="s">
        <v>4045</v>
      </c>
      <c r="AY39" s="753" t="s">
        <v>4046</v>
      </c>
    </row>
    <row r="40" spans="2:51" ht="15" customHeight="1" outlineLevel="1">
      <c r="B40" s="643" t="s">
        <v>4047</v>
      </c>
      <c r="C40" s="653"/>
      <c r="D40" s="653"/>
      <c r="E40" s="653"/>
      <c r="F40" s="653"/>
      <c r="G40" s="653"/>
      <c r="H40" s="654"/>
      <c r="I40" s="655"/>
      <c r="J40" s="656"/>
      <c r="K40" s="656"/>
      <c r="L40" s="648">
        <f t="shared" si="0"/>
        <v>0</v>
      </c>
      <c r="M40" s="651">
        <f t="shared" si="1"/>
        <v>0</v>
      </c>
      <c r="N40" s="665">
        <f t="shared" si="2"/>
        <v>0</v>
      </c>
      <c r="O40" s="669"/>
      <c r="P40" s="669"/>
      <c r="Q40" s="667"/>
      <c r="R40" s="661">
        <f t="shared" si="3"/>
        <v>0</v>
      </c>
      <c r="S40" s="661">
        <f t="shared" si="4"/>
        <v>0</v>
      </c>
      <c r="T40" s="658"/>
      <c r="U40" s="658"/>
      <c r="V40" s="659"/>
      <c r="W40" s="1645"/>
      <c r="X40" s="324" t="s">
        <v>4048</v>
      </c>
      <c r="Y40" s="1645"/>
      <c r="Z40" s="1656"/>
      <c r="AA40" s="1645"/>
      <c r="AB40" s="1646"/>
      <c r="AC40" s="1647"/>
      <c r="AD40" s="719">
        <v>31</v>
      </c>
      <c r="AE40" s="711" t="s">
        <v>4049</v>
      </c>
      <c r="AF40" s="735" t="s">
        <v>4050</v>
      </c>
      <c r="AG40" s="735" t="s">
        <v>4051</v>
      </c>
      <c r="AH40" s="735" t="s">
        <v>4052</v>
      </c>
      <c r="AI40" s="735" t="s">
        <v>4053</v>
      </c>
      <c r="AJ40" s="735" t="s">
        <v>4054</v>
      </c>
      <c r="AK40" s="736" t="s">
        <v>4055</v>
      </c>
      <c r="AL40" s="737" t="s">
        <v>4056</v>
      </c>
      <c r="AM40" s="738" t="s">
        <v>4057</v>
      </c>
      <c r="AN40" s="738" t="s">
        <v>4058</v>
      </c>
      <c r="AO40" s="648" t="s">
        <v>4059</v>
      </c>
      <c r="AP40" s="651" t="s">
        <v>4060</v>
      </c>
      <c r="AQ40" s="651" t="s">
        <v>4061</v>
      </c>
      <c r="AR40" s="669"/>
      <c r="AS40" s="669"/>
      <c r="AT40" s="712" t="s">
        <v>4062</v>
      </c>
      <c r="AU40" s="595" t="s">
        <v>4063</v>
      </c>
      <c r="AV40" s="595" t="s">
        <v>4064</v>
      </c>
      <c r="AW40" s="609" t="s">
        <v>4065</v>
      </c>
      <c r="AX40" s="609" t="s">
        <v>4066</v>
      </c>
      <c r="AY40" s="753" t="s">
        <v>4067</v>
      </c>
    </row>
    <row r="41" spans="2:51" ht="15" customHeight="1" outlineLevel="1">
      <c r="B41" s="643" t="s">
        <v>4068</v>
      </c>
      <c r="C41" s="653"/>
      <c r="D41" s="653"/>
      <c r="E41" s="653"/>
      <c r="F41" s="653"/>
      <c r="G41" s="653"/>
      <c r="H41" s="654"/>
      <c r="I41" s="655"/>
      <c r="J41" s="656"/>
      <c r="K41" s="656"/>
      <c r="L41" s="648">
        <f t="shared" si="0"/>
        <v>0</v>
      </c>
      <c r="M41" s="651">
        <f t="shared" si="1"/>
        <v>0</v>
      </c>
      <c r="N41" s="665">
        <f t="shared" si="2"/>
        <v>0</v>
      </c>
      <c r="O41" s="669"/>
      <c r="P41" s="669"/>
      <c r="Q41" s="667"/>
      <c r="R41" s="661">
        <f t="shared" si="3"/>
        <v>0</v>
      </c>
      <c r="S41" s="661">
        <f t="shared" si="4"/>
        <v>0</v>
      </c>
      <c r="T41" s="658"/>
      <c r="U41" s="658"/>
      <c r="V41" s="659"/>
      <c r="W41" s="1645"/>
      <c r="X41" s="324" t="s">
        <v>4069</v>
      </c>
      <c r="Y41" s="1645"/>
      <c r="Z41" s="1656"/>
      <c r="AA41" s="1645"/>
      <c r="AB41" s="1646"/>
      <c r="AC41" s="1647"/>
      <c r="AD41" s="719">
        <v>32</v>
      </c>
      <c r="AE41" s="711" t="s">
        <v>4070</v>
      </c>
      <c r="AF41" s="735" t="s">
        <v>4071</v>
      </c>
      <c r="AG41" s="735" t="s">
        <v>4072</v>
      </c>
      <c r="AH41" s="735" t="s">
        <v>4073</v>
      </c>
      <c r="AI41" s="735" t="s">
        <v>4074</v>
      </c>
      <c r="AJ41" s="735" t="s">
        <v>4075</v>
      </c>
      <c r="AK41" s="736" t="s">
        <v>4076</v>
      </c>
      <c r="AL41" s="737" t="s">
        <v>4077</v>
      </c>
      <c r="AM41" s="738" t="s">
        <v>4078</v>
      </c>
      <c r="AN41" s="738" t="s">
        <v>4079</v>
      </c>
      <c r="AO41" s="648" t="s">
        <v>4080</v>
      </c>
      <c r="AP41" s="651" t="s">
        <v>4081</v>
      </c>
      <c r="AQ41" s="651" t="s">
        <v>4082</v>
      </c>
      <c r="AR41" s="669"/>
      <c r="AS41" s="669"/>
      <c r="AT41" s="712" t="s">
        <v>4083</v>
      </c>
      <c r="AU41" s="595" t="s">
        <v>4084</v>
      </c>
      <c r="AV41" s="595" t="s">
        <v>4085</v>
      </c>
      <c r="AW41" s="609" t="s">
        <v>4086</v>
      </c>
      <c r="AX41" s="609" t="s">
        <v>4087</v>
      </c>
      <c r="AY41" s="753" t="s">
        <v>4088</v>
      </c>
    </row>
    <row r="42" spans="2:51" ht="15" customHeight="1" outlineLevel="1">
      <c r="B42" s="643" t="s">
        <v>4089</v>
      </c>
      <c r="C42" s="653"/>
      <c r="D42" s="653"/>
      <c r="E42" s="653"/>
      <c r="F42" s="653"/>
      <c r="G42" s="653"/>
      <c r="H42" s="654"/>
      <c r="I42" s="655"/>
      <c r="J42" s="656"/>
      <c r="K42" s="656"/>
      <c r="L42" s="648">
        <f t="shared" ref="L42:L73" si="5">I42*J42</f>
        <v>0</v>
      </c>
      <c r="M42" s="651">
        <f t="shared" si="1"/>
        <v>0</v>
      </c>
      <c r="N42" s="665">
        <f t="shared" si="2"/>
        <v>0</v>
      </c>
      <c r="O42" s="669"/>
      <c r="P42" s="669"/>
      <c r="Q42" s="667"/>
      <c r="R42" s="661">
        <f t="shared" si="3"/>
        <v>0</v>
      </c>
      <c r="S42" s="661">
        <f t="shared" si="4"/>
        <v>0</v>
      </c>
      <c r="T42" s="658"/>
      <c r="U42" s="658"/>
      <c r="V42" s="659"/>
      <c r="W42" s="1645"/>
      <c r="X42" s="324" t="s">
        <v>4090</v>
      </c>
      <c r="Y42" s="1645"/>
      <c r="Z42" s="1656"/>
      <c r="AA42" s="1645"/>
      <c r="AB42" s="1646"/>
      <c r="AC42" s="1647"/>
      <c r="AD42" s="719">
        <v>33</v>
      </c>
      <c r="AE42" s="711" t="s">
        <v>4091</v>
      </c>
      <c r="AF42" s="735" t="s">
        <v>4092</v>
      </c>
      <c r="AG42" s="735" t="s">
        <v>4093</v>
      </c>
      <c r="AH42" s="735" t="s">
        <v>4094</v>
      </c>
      <c r="AI42" s="735" t="s">
        <v>4095</v>
      </c>
      <c r="AJ42" s="735" t="s">
        <v>4096</v>
      </c>
      <c r="AK42" s="736" t="s">
        <v>4097</v>
      </c>
      <c r="AL42" s="737" t="s">
        <v>4098</v>
      </c>
      <c r="AM42" s="738" t="s">
        <v>4099</v>
      </c>
      <c r="AN42" s="738" t="s">
        <v>4100</v>
      </c>
      <c r="AO42" s="648" t="s">
        <v>4101</v>
      </c>
      <c r="AP42" s="651" t="s">
        <v>4102</v>
      </c>
      <c r="AQ42" s="651" t="s">
        <v>4103</v>
      </c>
      <c r="AR42" s="669"/>
      <c r="AS42" s="669"/>
      <c r="AT42" s="712" t="s">
        <v>4104</v>
      </c>
      <c r="AU42" s="595" t="s">
        <v>4105</v>
      </c>
      <c r="AV42" s="595" t="s">
        <v>4106</v>
      </c>
      <c r="AW42" s="609" t="s">
        <v>4107</v>
      </c>
      <c r="AX42" s="609" t="s">
        <v>4108</v>
      </c>
      <c r="AY42" s="753" t="s">
        <v>4109</v>
      </c>
    </row>
    <row r="43" spans="2:51" ht="15" customHeight="1" outlineLevel="1">
      <c r="B43" s="643" t="s">
        <v>4110</v>
      </c>
      <c r="C43" s="653"/>
      <c r="D43" s="653"/>
      <c r="E43" s="653"/>
      <c r="F43" s="653"/>
      <c r="G43" s="653"/>
      <c r="H43" s="654"/>
      <c r="I43" s="655"/>
      <c r="J43" s="656"/>
      <c r="K43" s="656"/>
      <c r="L43" s="648">
        <f t="shared" si="5"/>
        <v>0</v>
      </c>
      <c r="M43" s="651">
        <f t="shared" si="1"/>
        <v>0</v>
      </c>
      <c r="N43" s="665">
        <f t="shared" si="2"/>
        <v>0</v>
      </c>
      <c r="O43" s="669"/>
      <c r="P43" s="669"/>
      <c r="Q43" s="667"/>
      <c r="R43" s="661">
        <f t="shared" si="3"/>
        <v>0</v>
      </c>
      <c r="S43" s="661">
        <f t="shared" si="4"/>
        <v>0</v>
      </c>
      <c r="T43" s="658"/>
      <c r="U43" s="658"/>
      <c r="V43" s="659"/>
      <c r="W43" s="1645"/>
      <c r="X43" s="324" t="s">
        <v>4111</v>
      </c>
      <c r="Y43" s="1645"/>
      <c r="Z43" s="1656"/>
      <c r="AA43" s="1645"/>
      <c r="AB43" s="1646"/>
      <c r="AC43" s="1647"/>
      <c r="AD43" s="719">
        <v>34</v>
      </c>
      <c r="AE43" s="711" t="s">
        <v>4112</v>
      </c>
      <c r="AF43" s="735" t="s">
        <v>4113</v>
      </c>
      <c r="AG43" s="735" t="s">
        <v>4114</v>
      </c>
      <c r="AH43" s="735" t="s">
        <v>4115</v>
      </c>
      <c r="AI43" s="735" t="s">
        <v>4116</v>
      </c>
      <c r="AJ43" s="735" t="s">
        <v>4117</v>
      </c>
      <c r="AK43" s="736" t="s">
        <v>4118</v>
      </c>
      <c r="AL43" s="737" t="s">
        <v>4119</v>
      </c>
      <c r="AM43" s="738" t="s">
        <v>4120</v>
      </c>
      <c r="AN43" s="738" t="s">
        <v>4121</v>
      </c>
      <c r="AO43" s="648" t="s">
        <v>4122</v>
      </c>
      <c r="AP43" s="651" t="s">
        <v>4123</v>
      </c>
      <c r="AQ43" s="651" t="s">
        <v>4124</v>
      </c>
      <c r="AR43" s="669"/>
      <c r="AS43" s="669"/>
      <c r="AT43" s="712" t="s">
        <v>4125</v>
      </c>
      <c r="AU43" s="595" t="s">
        <v>4126</v>
      </c>
      <c r="AV43" s="595" t="s">
        <v>4127</v>
      </c>
      <c r="AW43" s="609" t="s">
        <v>4128</v>
      </c>
      <c r="AX43" s="609" t="s">
        <v>4129</v>
      </c>
      <c r="AY43" s="753" t="s">
        <v>4130</v>
      </c>
    </row>
    <row r="44" spans="2:51" ht="15" customHeight="1" outlineLevel="1">
      <c r="B44" s="643" t="s">
        <v>4131</v>
      </c>
      <c r="C44" s="653"/>
      <c r="D44" s="653"/>
      <c r="E44" s="653"/>
      <c r="F44" s="653"/>
      <c r="G44" s="653"/>
      <c r="H44" s="654"/>
      <c r="I44" s="655"/>
      <c r="J44" s="656"/>
      <c r="K44" s="656"/>
      <c r="L44" s="648">
        <f t="shared" si="5"/>
        <v>0</v>
      </c>
      <c r="M44" s="651">
        <f t="shared" si="1"/>
        <v>0</v>
      </c>
      <c r="N44" s="665">
        <f t="shared" si="2"/>
        <v>0</v>
      </c>
      <c r="O44" s="669"/>
      <c r="P44" s="669"/>
      <c r="Q44" s="667"/>
      <c r="R44" s="661">
        <f t="shared" si="3"/>
        <v>0</v>
      </c>
      <c r="S44" s="661">
        <f t="shared" si="4"/>
        <v>0</v>
      </c>
      <c r="T44" s="658"/>
      <c r="U44" s="658"/>
      <c r="V44" s="659"/>
      <c r="W44" s="1645"/>
      <c r="X44" s="324" t="s">
        <v>4132</v>
      </c>
      <c r="Y44" s="1645"/>
      <c r="Z44" s="1656"/>
      <c r="AA44" s="1645"/>
      <c r="AB44" s="1646"/>
      <c r="AC44" s="1647"/>
      <c r="AD44" s="719">
        <v>35</v>
      </c>
      <c r="AE44" s="711" t="s">
        <v>4133</v>
      </c>
      <c r="AF44" s="735" t="s">
        <v>4134</v>
      </c>
      <c r="AG44" s="735" t="s">
        <v>4135</v>
      </c>
      <c r="AH44" s="735" t="s">
        <v>4136</v>
      </c>
      <c r="AI44" s="735" t="s">
        <v>4137</v>
      </c>
      <c r="AJ44" s="735" t="s">
        <v>4138</v>
      </c>
      <c r="AK44" s="736" t="s">
        <v>4139</v>
      </c>
      <c r="AL44" s="737" t="s">
        <v>4140</v>
      </c>
      <c r="AM44" s="738" t="s">
        <v>4141</v>
      </c>
      <c r="AN44" s="738" t="s">
        <v>4142</v>
      </c>
      <c r="AO44" s="648" t="s">
        <v>4143</v>
      </c>
      <c r="AP44" s="651" t="s">
        <v>4144</v>
      </c>
      <c r="AQ44" s="651" t="s">
        <v>4145</v>
      </c>
      <c r="AR44" s="669"/>
      <c r="AS44" s="669"/>
      <c r="AT44" s="712" t="s">
        <v>4146</v>
      </c>
      <c r="AU44" s="595" t="s">
        <v>4147</v>
      </c>
      <c r="AV44" s="595" t="s">
        <v>4148</v>
      </c>
      <c r="AW44" s="609" t="s">
        <v>4149</v>
      </c>
      <c r="AX44" s="609" t="s">
        <v>4150</v>
      </c>
      <c r="AY44" s="753" t="s">
        <v>4151</v>
      </c>
    </row>
    <row r="45" spans="2:51" ht="15" customHeight="1" outlineLevel="1">
      <c r="B45" s="643" t="s">
        <v>4152</v>
      </c>
      <c r="C45" s="653"/>
      <c r="D45" s="653"/>
      <c r="E45" s="653"/>
      <c r="F45" s="653"/>
      <c r="G45" s="653"/>
      <c r="H45" s="654"/>
      <c r="I45" s="655"/>
      <c r="J45" s="656"/>
      <c r="K45" s="656"/>
      <c r="L45" s="648">
        <f t="shared" si="5"/>
        <v>0</v>
      </c>
      <c r="M45" s="651">
        <f t="shared" si="1"/>
        <v>0</v>
      </c>
      <c r="N45" s="665">
        <f t="shared" si="2"/>
        <v>0</v>
      </c>
      <c r="O45" s="669"/>
      <c r="P45" s="669"/>
      <c r="Q45" s="667"/>
      <c r="R45" s="661">
        <f t="shared" si="3"/>
        <v>0</v>
      </c>
      <c r="S45" s="661">
        <f t="shared" si="4"/>
        <v>0</v>
      </c>
      <c r="T45" s="658"/>
      <c r="U45" s="658"/>
      <c r="V45" s="659"/>
      <c r="W45" s="1645"/>
      <c r="X45" s="324" t="s">
        <v>4153</v>
      </c>
      <c r="Y45" s="1645"/>
      <c r="Z45" s="1656"/>
      <c r="AA45" s="1645"/>
      <c r="AB45" s="1646"/>
      <c r="AC45" s="1647"/>
      <c r="AD45" s="719">
        <v>36</v>
      </c>
      <c r="AE45" s="711" t="s">
        <v>4154</v>
      </c>
      <c r="AF45" s="735" t="s">
        <v>4155</v>
      </c>
      <c r="AG45" s="735" t="s">
        <v>4156</v>
      </c>
      <c r="AH45" s="735" t="s">
        <v>4157</v>
      </c>
      <c r="AI45" s="735" t="s">
        <v>4158</v>
      </c>
      <c r="AJ45" s="735" t="s">
        <v>4159</v>
      </c>
      <c r="AK45" s="736" t="s">
        <v>4160</v>
      </c>
      <c r="AL45" s="737" t="s">
        <v>4161</v>
      </c>
      <c r="AM45" s="738" t="s">
        <v>4162</v>
      </c>
      <c r="AN45" s="738" t="s">
        <v>4163</v>
      </c>
      <c r="AO45" s="648" t="s">
        <v>4164</v>
      </c>
      <c r="AP45" s="651" t="s">
        <v>4165</v>
      </c>
      <c r="AQ45" s="651" t="s">
        <v>4166</v>
      </c>
      <c r="AR45" s="669"/>
      <c r="AS45" s="669"/>
      <c r="AT45" s="712" t="s">
        <v>4167</v>
      </c>
      <c r="AU45" s="595" t="s">
        <v>4168</v>
      </c>
      <c r="AV45" s="595" t="s">
        <v>4169</v>
      </c>
      <c r="AW45" s="609" t="s">
        <v>4170</v>
      </c>
      <c r="AX45" s="609" t="s">
        <v>4171</v>
      </c>
      <c r="AY45" s="753" t="s">
        <v>4172</v>
      </c>
    </row>
    <row r="46" spans="2:51" ht="15" customHeight="1" outlineLevel="1">
      <c r="B46" s="643" t="s">
        <v>4173</v>
      </c>
      <c r="C46" s="653"/>
      <c r="D46" s="653"/>
      <c r="E46" s="653"/>
      <c r="F46" s="653"/>
      <c r="G46" s="653"/>
      <c r="H46" s="654"/>
      <c r="I46" s="655"/>
      <c r="J46" s="656"/>
      <c r="K46" s="656"/>
      <c r="L46" s="648">
        <f t="shared" si="5"/>
        <v>0</v>
      </c>
      <c r="M46" s="651">
        <f t="shared" si="1"/>
        <v>0</v>
      </c>
      <c r="N46" s="665">
        <f t="shared" si="2"/>
        <v>0</v>
      </c>
      <c r="O46" s="669"/>
      <c r="P46" s="669"/>
      <c r="Q46" s="667"/>
      <c r="R46" s="661">
        <f t="shared" si="3"/>
        <v>0</v>
      </c>
      <c r="S46" s="661">
        <f t="shared" si="4"/>
        <v>0</v>
      </c>
      <c r="T46" s="658"/>
      <c r="U46" s="658"/>
      <c r="V46" s="659"/>
      <c r="W46" s="1645"/>
      <c r="X46" s="324" t="s">
        <v>4174</v>
      </c>
      <c r="Y46" s="1645"/>
      <c r="Z46" s="1656"/>
      <c r="AA46" s="1645"/>
      <c r="AB46" s="1646"/>
      <c r="AC46" s="1647"/>
      <c r="AD46" s="719">
        <v>37</v>
      </c>
      <c r="AE46" s="711" t="s">
        <v>4175</v>
      </c>
      <c r="AF46" s="735" t="s">
        <v>4176</v>
      </c>
      <c r="AG46" s="735" t="s">
        <v>4177</v>
      </c>
      <c r="AH46" s="735" t="s">
        <v>4178</v>
      </c>
      <c r="AI46" s="735" t="s">
        <v>4179</v>
      </c>
      <c r="AJ46" s="735" t="s">
        <v>4180</v>
      </c>
      <c r="AK46" s="736" t="s">
        <v>4181</v>
      </c>
      <c r="AL46" s="737" t="s">
        <v>4182</v>
      </c>
      <c r="AM46" s="738" t="s">
        <v>4183</v>
      </c>
      <c r="AN46" s="738" t="s">
        <v>4184</v>
      </c>
      <c r="AO46" s="648" t="s">
        <v>4185</v>
      </c>
      <c r="AP46" s="651" t="s">
        <v>4186</v>
      </c>
      <c r="AQ46" s="651" t="s">
        <v>4187</v>
      </c>
      <c r="AR46" s="669"/>
      <c r="AS46" s="669"/>
      <c r="AT46" s="712" t="s">
        <v>4188</v>
      </c>
      <c r="AU46" s="595" t="s">
        <v>4189</v>
      </c>
      <c r="AV46" s="595" t="s">
        <v>4190</v>
      </c>
      <c r="AW46" s="609" t="s">
        <v>4191</v>
      </c>
      <c r="AX46" s="609" t="s">
        <v>4192</v>
      </c>
      <c r="AY46" s="753" t="s">
        <v>4193</v>
      </c>
    </row>
    <row r="47" spans="2:51" ht="15" customHeight="1" outlineLevel="1">
      <c r="B47" s="643" t="s">
        <v>4194</v>
      </c>
      <c r="C47" s="653"/>
      <c r="D47" s="653"/>
      <c r="E47" s="653"/>
      <c r="F47" s="653"/>
      <c r="G47" s="653"/>
      <c r="H47" s="654"/>
      <c r="I47" s="655"/>
      <c r="J47" s="656"/>
      <c r="K47" s="656"/>
      <c r="L47" s="648">
        <f t="shared" si="5"/>
        <v>0</v>
      </c>
      <c r="M47" s="651">
        <f t="shared" si="1"/>
        <v>0</v>
      </c>
      <c r="N47" s="665">
        <f t="shared" si="2"/>
        <v>0</v>
      </c>
      <c r="O47" s="669"/>
      <c r="P47" s="669"/>
      <c r="Q47" s="667"/>
      <c r="R47" s="661">
        <f t="shared" si="3"/>
        <v>0</v>
      </c>
      <c r="S47" s="661">
        <f t="shared" si="4"/>
        <v>0</v>
      </c>
      <c r="T47" s="658"/>
      <c r="U47" s="658"/>
      <c r="V47" s="659"/>
      <c r="W47" s="1645"/>
      <c r="X47" s="324" t="s">
        <v>4195</v>
      </c>
      <c r="Y47" s="1645"/>
      <c r="Z47" s="1656"/>
      <c r="AA47" s="1645"/>
      <c r="AB47" s="1646"/>
      <c r="AC47" s="1647"/>
      <c r="AD47" s="719">
        <v>38</v>
      </c>
      <c r="AE47" s="711" t="s">
        <v>4196</v>
      </c>
      <c r="AF47" s="735" t="s">
        <v>4197</v>
      </c>
      <c r="AG47" s="735" t="s">
        <v>4198</v>
      </c>
      <c r="AH47" s="735" t="s">
        <v>4199</v>
      </c>
      <c r="AI47" s="735" t="s">
        <v>4200</v>
      </c>
      <c r="AJ47" s="735" t="s">
        <v>4201</v>
      </c>
      <c r="AK47" s="736" t="s">
        <v>4202</v>
      </c>
      <c r="AL47" s="737" t="s">
        <v>4203</v>
      </c>
      <c r="AM47" s="738" t="s">
        <v>4204</v>
      </c>
      <c r="AN47" s="738" t="s">
        <v>4205</v>
      </c>
      <c r="AO47" s="648" t="s">
        <v>4206</v>
      </c>
      <c r="AP47" s="651" t="s">
        <v>4207</v>
      </c>
      <c r="AQ47" s="651" t="s">
        <v>4208</v>
      </c>
      <c r="AR47" s="669"/>
      <c r="AS47" s="669"/>
      <c r="AT47" s="712" t="s">
        <v>4209</v>
      </c>
      <c r="AU47" s="595" t="s">
        <v>4210</v>
      </c>
      <c r="AV47" s="595" t="s">
        <v>4211</v>
      </c>
      <c r="AW47" s="609" t="s">
        <v>4212</v>
      </c>
      <c r="AX47" s="609" t="s">
        <v>4213</v>
      </c>
      <c r="AY47" s="753" t="s">
        <v>4214</v>
      </c>
    </row>
    <row r="48" spans="2:51" ht="15" customHeight="1" outlineLevel="1">
      <c r="B48" s="643" t="s">
        <v>4215</v>
      </c>
      <c r="C48" s="653"/>
      <c r="D48" s="653"/>
      <c r="E48" s="653"/>
      <c r="F48" s="653"/>
      <c r="G48" s="653"/>
      <c r="H48" s="654"/>
      <c r="I48" s="655"/>
      <c r="J48" s="656"/>
      <c r="K48" s="656"/>
      <c r="L48" s="648">
        <f t="shared" si="5"/>
        <v>0</v>
      </c>
      <c r="M48" s="651">
        <f t="shared" si="1"/>
        <v>0</v>
      </c>
      <c r="N48" s="665">
        <f t="shared" si="2"/>
        <v>0</v>
      </c>
      <c r="O48" s="669"/>
      <c r="P48" s="669"/>
      <c r="Q48" s="667"/>
      <c r="R48" s="661">
        <f t="shared" si="3"/>
        <v>0</v>
      </c>
      <c r="S48" s="661">
        <f t="shared" si="4"/>
        <v>0</v>
      </c>
      <c r="T48" s="658"/>
      <c r="U48" s="658"/>
      <c r="V48" s="659"/>
      <c r="W48" s="1645"/>
      <c r="X48" s="324" t="s">
        <v>4216</v>
      </c>
      <c r="Y48" s="1645"/>
      <c r="Z48" s="1656"/>
      <c r="AA48" s="1645"/>
      <c r="AB48" s="1646"/>
      <c r="AC48" s="1647"/>
      <c r="AD48" s="719">
        <v>39</v>
      </c>
      <c r="AE48" s="711" t="s">
        <v>4217</v>
      </c>
      <c r="AF48" s="735" t="s">
        <v>4218</v>
      </c>
      <c r="AG48" s="735" t="s">
        <v>4219</v>
      </c>
      <c r="AH48" s="735" t="s">
        <v>4220</v>
      </c>
      <c r="AI48" s="735" t="s">
        <v>4221</v>
      </c>
      <c r="AJ48" s="735" t="s">
        <v>4222</v>
      </c>
      <c r="AK48" s="736" t="s">
        <v>4223</v>
      </c>
      <c r="AL48" s="737" t="s">
        <v>4224</v>
      </c>
      <c r="AM48" s="738" t="s">
        <v>4225</v>
      </c>
      <c r="AN48" s="738" t="s">
        <v>4226</v>
      </c>
      <c r="AO48" s="648" t="s">
        <v>4227</v>
      </c>
      <c r="AP48" s="651" t="s">
        <v>4228</v>
      </c>
      <c r="AQ48" s="651" t="s">
        <v>4229</v>
      </c>
      <c r="AR48" s="669"/>
      <c r="AS48" s="669"/>
      <c r="AT48" s="712" t="s">
        <v>4230</v>
      </c>
      <c r="AU48" s="595" t="s">
        <v>4231</v>
      </c>
      <c r="AV48" s="595" t="s">
        <v>4232</v>
      </c>
      <c r="AW48" s="609" t="s">
        <v>4233</v>
      </c>
      <c r="AX48" s="609" t="s">
        <v>4234</v>
      </c>
      <c r="AY48" s="753" t="s">
        <v>4235</v>
      </c>
    </row>
    <row r="49" spans="2:51" ht="15" customHeight="1" outlineLevel="1">
      <c r="B49" s="643" t="s">
        <v>4236</v>
      </c>
      <c r="C49" s="653"/>
      <c r="D49" s="653"/>
      <c r="E49" s="653"/>
      <c r="F49" s="653"/>
      <c r="G49" s="653"/>
      <c r="H49" s="654"/>
      <c r="I49" s="655"/>
      <c r="J49" s="656"/>
      <c r="K49" s="656"/>
      <c r="L49" s="648">
        <f t="shared" si="5"/>
        <v>0</v>
      </c>
      <c r="M49" s="651">
        <f t="shared" si="1"/>
        <v>0</v>
      </c>
      <c r="N49" s="665">
        <f t="shared" si="2"/>
        <v>0</v>
      </c>
      <c r="O49" s="669"/>
      <c r="P49" s="669"/>
      <c r="Q49" s="667"/>
      <c r="R49" s="661">
        <f t="shared" si="3"/>
        <v>0</v>
      </c>
      <c r="S49" s="661">
        <f t="shared" si="4"/>
        <v>0</v>
      </c>
      <c r="T49" s="658"/>
      <c r="U49" s="658"/>
      <c r="V49" s="659"/>
      <c r="W49" s="1645"/>
      <c r="X49" s="324" t="s">
        <v>4237</v>
      </c>
      <c r="Y49" s="1645"/>
      <c r="Z49" s="1656"/>
      <c r="AA49" s="1645"/>
      <c r="AB49" s="1646"/>
      <c r="AC49" s="1647"/>
      <c r="AD49" s="719">
        <v>40</v>
      </c>
      <c r="AE49" s="711" t="s">
        <v>4238</v>
      </c>
      <c r="AF49" s="735" t="s">
        <v>4239</v>
      </c>
      <c r="AG49" s="735" t="s">
        <v>4240</v>
      </c>
      <c r="AH49" s="735" t="s">
        <v>4241</v>
      </c>
      <c r="AI49" s="735" t="s">
        <v>4242</v>
      </c>
      <c r="AJ49" s="735" t="s">
        <v>4243</v>
      </c>
      <c r="AK49" s="736" t="s">
        <v>4244</v>
      </c>
      <c r="AL49" s="737" t="s">
        <v>4245</v>
      </c>
      <c r="AM49" s="738" t="s">
        <v>4246</v>
      </c>
      <c r="AN49" s="738" t="s">
        <v>4247</v>
      </c>
      <c r="AO49" s="648" t="s">
        <v>4248</v>
      </c>
      <c r="AP49" s="651" t="s">
        <v>4249</v>
      </c>
      <c r="AQ49" s="651" t="s">
        <v>4250</v>
      </c>
      <c r="AR49" s="669"/>
      <c r="AS49" s="669"/>
      <c r="AT49" s="712" t="s">
        <v>4251</v>
      </c>
      <c r="AU49" s="595" t="s">
        <v>4252</v>
      </c>
      <c r="AV49" s="595" t="s">
        <v>4253</v>
      </c>
      <c r="AW49" s="609" t="s">
        <v>4254</v>
      </c>
      <c r="AX49" s="609" t="s">
        <v>4255</v>
      </c>
      <c r="AY49" s="753" t="s">
        <v>4256</v>
      </c>
    </row>
    <row r="50" spans="2:51" ht="15" customHeight="1" outlineLevel="1">
      <c r="B50" s="643" t="s">
        <v>4257</v>
      </c>
      <c r="C50" s="653"/>
      <c r="D50" s="653"/>
      <c r="E50" s="653"/>
      <c r="F50" s="653"/>
      <c r="G50" s="653"/>
      <c r="H50" s="654"/>
      <c r="I50" s="655"/>
      <c r="J50" s="656"/>
      <c r="K50" s="656"/>
      <c r="L50" s="648">
        <f t="shared" si="5"/>
        <v>0</v>
      </c>
      <c r="M50" s="651">
        <f t="shared" si="1"/>
        <v>0</v>
      </c>
      <c r="N50" s="665">
        <f t="shared" si="2"/>
        <v>0</v>
      </c>
      <c r="O50" s="669"/>
      <c r="P50" s="669"/>
      <c r="Q50" s="667"/>
      <c r="R50" s="661">
        <f t="shared" si="3"/>
        <v>0</v>
      </c>
      <c r="S50" s="661">
        <f t="shared" si="4"/>
        <v>0</v>
      </c>
      <c r="T50" s="658"/>
      <c r="U50" s="658"/>
      <c r="V50" s="659"/>
      <c r="W50" s="1645"/>
      <c r="X50" s="324" t="s">
        <v>4258</v>
      </c>
      <c r="Y50" s="1645"/>
      <c r="Z50" s="1656"/>
      <c r="AA50" s="1645"/>
      <c r="AB50" s="1646"/>
      <c r="AC50" s="1647"/>
      <c r="AD50" s="719">
        <v>41</v>
      </c>
      <c r="AE50" s="711" t="s">
        <v>4259</v>
      </c>
      <c r="AF50" s="735" t="s">
        <v>4260</v>
      </c>
      <c r="AG50" s="735" t="s">
        <v>4261</v>
      </c>
      <c r="AH50" s="735" t="s">
        <v>4262</v>
      </c>
      <c r="AI50" s="735" t="s">
        <v>4263</v>
      </c>
      <c r="AJ50" s="735" t="s">
        <v>4264</v>
      </c>
      <c r="AK50" s="736" t="s">
        <v>4265</v>
      </c>
      <c r="AL50" s="737" t="s">
        <v>4266</v>
      </c>
      <c r="AM50" s="738" t="s">
        <v>4267</v>
      </c>
      <c r="AN50" s="738" t="s">
        <v>4268</v>
      </c>
      <c r="AO50" s="648" t="s">
        <v>4269</v>
      </c>
      <c r="AP50" s="651" t="s">
        <v>4270</v>
      </c>
      <c r="AQ50" s="651" t="s">
        <v>4271</v>
      </c>
      <c r="AR50" s="669"/>
      <c r="AS50" s="669"/>
      <c r="AT50" s="712" t="s">
        <v>4272</v>
      </c>
      <c r="AU50" s="595" t="s">
        <v>4273</v>
      </c>
      <c r="AV50" s="595" t="s">
        <v>4274</v>
      </c>
      <c r="AW50" s="609" t="s">
        <v>4275</v>
      </c>
      <c r="AX50" s="609" t="s">
        <v>4276</v>
      </c>
      <c r="AY50" s="753" t="s">
        <v>4277</v>
      </c>
    </row>
    <row r="51" spans="2:51" ht="15" customHeight="1" outlineLevel="1">
      <c r="B51" s="643" t="s">
        <v>4278</v>
      </c>
      <c r="C51" s="653"/>
      <c r="D51" s="653"/>
      <c r="E51" s="653"/>
      <c r="F51" s="653"/>
      <c r="G51" s="653"/>
      <c r="H51" s="654"/>
      <c r="I51" s="655"/>
      <c r="J51" s="656"/>
      <c r="K51" s="656"/>
      <c r="L51" s="648">
        <f t="shared" si="5"/>
        <v>0</v>
      </c>
      <c r="M51" s="651">
        <f t="shared" si="1"/>
        <v>0</v>
      </c>
      <c r="N51" s="665">
        <f t="shared" si="2"/>
        <v>0</v>
      </c>
      <c r="O51" s="669"/>
      <c r="P51" s="669"/>
      <c r="Q51" s="667"/>
      <c r="R51" s="661">
        <f t="shared" si="3"/>
        <v>0</v>
      </c>
      <c r="S51" s="661">
        <f t="shared" si="4"/>
        <v>0</v>
      </c>
      <c r="T51" s="658"/>
      <c r="U51" s="658"/>
      <c r="V51" s="659"/>
      <c r="W51" s="1645"/>
      <c r="X51" s="324" t="s">
        <v>4279</v>
      </c>
      <c r="Y51" s="1645"/>
      <c r="Z51" s="1656"/>
      <c r="AA51" s="1645"/>
      <c r="AB51" s="1646"/>
      <c r="AC51" s="1647"/>
      <c r="AD51" s="719">
        <v>42</v>
      </c>
      <c r="AE51" s="711" t="s">
        <v>4280</v>
      </c>
      <c r="AF51" s="735" t="s">
        <v>4281</v>
      </c>
      <c r="AG51" s="735" t="s">
        <v>4282</v>
      </c>
      <c r="AH51" s="735" t="s">
        <v>4283</v>
      </c>
      <c r="AI51" s="735" t="s">
        <v>4284</v>
      </c>
      <c r="AJ51" s="735" t="s">
        <v>4285</v>
      </c>
      <c r="AK51" s="736" t="s">
        <v>4286</v>
      </c>
      <c r="AL51" s="737" t="s">
        <v>4287</v>
      </c>
      <c r="AM51" s="738" t="s">
        <v>4288</v>
      </c>
      <c r="AN51" s="738" t="s">
        <v>4289</v>
      </c>
      <c r="AO51" s="648" t="s">
        <v>4290</v>
      </c>
      <c r="AP51" s="651" t="s">
        <v>4291</v>
      </c>
      <c r="AQ51" s="651" t="s">
        <v>4292</v>
      </c>
      <c r="AR51" s="669"/>
      <c r="AS51" s="669"/>
      <c r="AT51" s="712" t="s">
        <v>4293</v>
      </c>
      <c r="AU51" s="595" t="s">
        <v>4294</v>
      </c>
      <c r="AV51" s="595" t="s">
        <v>4295</v>
      </c>
      <c r="AW51" s="609" t="s">
        <v>4296</v>
      </c>
      <c r="AX51" s="609" t="s">
        <v>4297</v>
      </c>
      <c r="AY51" s="753" t="s">
        <v>4298</v>
      </c>
    </row>
    <row r="52" spans="2:51" ht="15" customHeight="1" outlineLevel="1">
      <c r="B52" s="643" t="s">
        <v>4299</v>
      </c>
      <c r="C52" s="653"/>
      <c r="D52" s="653"/>
      <c r="E52" s="653"/>
      <c r="F52" s="653"/>
      <c r="G52" s="653"/>
      <c r="H52" s="654"/>
      <c r="I52" s="655"/>
      <c r="J52" s="656"/>
      <c r="K52" s="656"/>
      <c r="L52" s="648">
        <f t="shared" si="5"/>
        <v>0</v>
      </c>
      <c r="M52" s="651">
        <f t="shared" si="1"/>
        <v>0</v>
      </c>
      <c r="N52" s="665">
        <f t="shared" si="2"/>
        <v>0</v>
      </c>
      <c r="O52" s="669"/>
      <c r="P52" s="669"/>
      <c r="Q52" s="667"/>
      <c r="R52" s="661">
        <f t="shared" si="3"/>
        <v>0</v>
      </c>
      <c r="S52" s="661">
        <f t="shared" si="4"/>
        <v>0</v>
      </c>
      <c r="T52" s="658"/>
      <c r="U52" s="658"/>
      <c r="V52" s="659"/>
      <c r="W52" s="1645"/>
      <c r="X52" s="324" t="s">
        <v>4300</v>
      </c>
      <c r="Y52" s="1645"/>
      <c r="Z52" s="1656"/>
      <c r="AA52" s="1645"/>
      <c r="AB52" s="1646"/>
      <c r="AC52" s="1647"/>
      <c r="AD52" s="719">
        <v>43</v>
      </c>
      <c r="AE52" s="711" t="s">
        <v>4301</v>
      </c>
      <c r="AF52" s="735" t="s">
        <v>4302</v>
      </c>
      <c r="AG52" s="735" t="s">
        <v>4303</v>
      </c>
      <c r="AH52" s="735" t="s">
        <v>4304</v>
      </c>
      <c r="AI52" s="735" t="s">
        <v>4305</v>
      </c>
      <c r="AJ52" s="735" t="s">
        <v>4306</v>
      </c>
      <c r="AK52" s="736" t="s">
        <v>4307</v>
      </c>
      <c r="AL52" s="737" t="s">
        <v>4308</v>
      </c>
      <c r="AM52" s="738" t="s">
        <v>4309</v>
      </c>
      <c r="AN52" s="738" t="s">
        <v>4310</v>
      </c>
      <c r="AO52" s="648" t="s">
        <v>4311</v>
      </c>
      <c r="AP52" s="651" t="s">
        <v>4312</v>
      </c>
      <c r="AQ52" s="651" t="s">
        <v>4313</v>
      </c>
      <c r="AR52" s="669"/>
      <c r="AS52" s="669"/>
      <c r="AT52" s="712" t="s">
        <v>4314</v>
      </c>
      <c r="AU52" s="595" t="s">
        <v>4315</v>
      </c>
      <c r="AV52" s="595" t="s">
        <v>4316</v>
      </c>
      <c r="AW52" s="609" t="s">
        <v>4317</v>
      </c>
      <c r="AX52" s="609" t="s">
        <v>4318</v>
      </c>
      <c r="AY52" s="753" t="s">
        <v>4319</v>
      </c>
    </row>
    <row r="53" spans="2:51" ht="15" customHeight="1" outlineLevel="1">
      <c r="B53" s="643" t="s">
        <v>4320</v>
      </c>
      <c r="C53" s="653"/>
      <c r="D53" s="653"/>
      <c r="E53" s="653"/>
      <c r="F53" s="653"/>
      <c r="G53" s="653"/>
      <c r="H53" s="654"/>
      <c r="I53" s="655"/>
      <c r="J53" s="656"/>
      <c r="K53" s="656"/>
      <c r="L53" s="648">
        <f t="shared" si="5"/>
        <v>0</v>
      </c>
      <c r="M53" s="651">
        <f t="shared" si="1"/>
        <v>0</v>
      </c>
      <c r="N53" s="665">
        <f t="shared" si="2"/>
        <v>0</v>
      </c>
      <c r="O53" s="669"/>
      <c r="P53" s="669"/>
      <c r="Q53" s="667"/>
      <c r="R53" s="661">
        <f t="shared" si="3"/>
        <v>0</v>
      </c>
      <c r="S53" s="661">
        <f t="shared" si="4"/>
        <v>0</v>
      </c>
      <c r="T53" s="658"/>
      <c r="U53" s="658"/>
      <c r="V53" s="659"/>
      <c r="W53" s="1645"/>
      <c r="X53" s="324" t="s">
        <v>4321</v>
      </c>
      <c r="Y53" s="1645"/>
      <c r="Z53" s="1656"/>
      <c r="AA53" s="1645"/>
      <c r="AB53" s="1646"/>
      <c r="AC53" s="1647"/>
      <c r="AD53" s="719">
        <v>44</v>
      </c>
      <c r="AE53" s="711" t="s">
        <v>4322</v>
      </c>
      <c r="AF53" s="735" t="s">
        <v>4323</v>
      </c>
      <c r="AG53" s="735" t="s">
        <v>4324</v>
      </c>
      <c r="AH53" s="735" t="s">
        <v>4325</v>
      </c>
      <c r="AI53" s="735" t="s">
        <v>4326</v>
      </c>
      <c r="AJ53" s="735" t="s">
        <v>4327</v>
      </c>
      <c r="AK53" s="736" t="s">
        <v>4328</v>
      </c>
      <c r="AL53" s="737" t="s">
        <v>4329</v>
      </c>
      <c r="AM53" s="738" t="s">
        <v>4330</v>
      </c>
      <c r="AN53" s="738" t="s">
        <v>4331</v>
      </c>
      <c r="AO53" s="648" t="s">
        <v>4332</v>
      </c>
      <c r="AP53" s="651" t="s">
        <v>4333</v>
      </c>
      <c r="AQ53" s="651" t="s">
        <v>4334</v>
      </c>
      <c r="AR53" s="669"/>
      <c r="AS53" s="669"/>
      <c r="AT53" s="712" t="s">
        <v>4335</v>
      </c>
      <c r="AU53" s="595" t="s">
        <v>4336</v>
      </c>
      <c r="AV53" s="595" t="s">
        <v>4337</v>
      </c>
      <c r="AW53" s="609" t="s">
        <v>4338</v>
      </c>
      <c r="AX53" s="609" t="s">
        <v>4339</v>
      </c>
      <c r="AY53" s="753" t="s">
        <v>4340</v>
      </c>
    </row>
    <row r="54" spans="2:51" ht="15" customHeight="1" outlineLevel="1">
      <c r="B54" s="643" t="s">
        <v>4341</v>
      </c>
      <c r="C54" s="653"/>
      <c r="D54" s="653"/>
      <c r="E54" s="653"/>
      <c r="F54" s="653"/>
      <c r="G54" s="653"/>
      <c r="H54" s="654"/>
      <c r="I54" s="655"/>
      <c r="J54" s="656"/>
      <c r="K54" s="656"/>
      <c r="L54" s="648">
        <f t="shared" si="5"/>
        <v>0</v>
      </c>
      <c r="M54" s="651">
        <f t="shared" si="1"/>
        <v>0</v>
      </c>
      <c r="N54" s="665">
        <f t="shared" si="2"/>
        <v>0</v>
      </c>
      <c r="O54" s="669"/>
      <c r="P54" s="669"/>
      <c r="Q54" s="667"/>
      <c r="R54" s="661">
        <f t="shared" si="3"/>
        <v>0</v>
      </c>
      <c r="S54" s="661">
        <f t="shared" si="4"/>
        <v>0</v>
      </c>
      <c r="T54" s="658"/>
      <c r="U54" s="658"/>
      <c r="V54" s="659"/>
      <c r="W54" s="1645"/>
      <c r="X54" s="324" t="s">
        <v>4342</v>
      </c>
      <c r="Y54" s="1645"/>
      <c r="Z54" s="1656"/>
      <c r="AA54" s="1645"/>
      <c r="AB54" s="1646"/>
      <c r="AC54" s="1647"/>
      <c r="AD54" s="719">
        <v>45</v>
      </c>
      <c r="AE54" s="711" t="s">
        <v>4343</v>
      </c>
      <c r="AF54" s="735" t="s">
        <v>4344</v>
      </c>
      <c r="AG54" s="735" t="s">
        <v>4345</v>
      </c>
      <c r="AH54" s="735" t="s">
        <v>4346</v>
      </c>
      <c r="AI54" s="735" t="s">
        <v>4347</v>
      </c>
      <c r="AJ54" s="735" t="s">
        <v>4348</v>
      </c>
      <c r="AK54" s="736" t="s">
        <v>4349</v>
      </c>
      <c r="AL54" s="737" t="s">
        <v>4350</v>
      </c>
      <c r="AM54" s="738" t="s">
        <v>4351</v>
      </c>
      <c r="AN54" s="738" t="s">
        <v>4352</v>
      </c>
      <c r="AO54" s="648" t="s">
        <v>4353</v>
      </c>
      <c r="AP54" s="651" t="s">
        <v>4354</v>
      </c>
      <c r="AQ54" s="651" t="s">
        <v>4355</v>
      </c>
      <c r="AR54" s="669"/>
      <c r="AS54" s="669"/>
      <c r="AT54" s="712" t="s">
        <v>4356</v>
      </c>
      <c r="AU54" s="595" t="s">
        <v>4357</v>
      </c>
      <c r="AV54" s="595" t="s">
        <v>4358</v>
      </c>
      <c r="AW54" s="609" t="s">
        <v>4359</v>
      </c>
      <c r="AX54" s="609" t="s">
        <v>4360</v>
      </c>
      <c r="AY54" s="753" t="s">
        <v>4361</v>
      </c>
    </row>
    <row r="55" spans="2:51" ht="15" customHeight="1" outlineLevel="1">
      <c r="B55" s="643" t="s">
        <v>4362</v>
      </c>
      <c r="C55" s="653"/>
      <c r="D55" s="653"/>
      <c r="E55" s="653"/>
      <c r="F55" s="653"/>
      <c r="G55" s="653"/>
      <c r="H55" s="654"/>
      <c r="I55" s="655"/>
      <c r="J55" s="656"/>
      <c r="K55" s="656"/>
      <c r="L55" s="648">
        <f t="shared" si="5"/>
        <v>0</v>
      </c>
      <c r="M55" s="651">
        <f t="shared" si="1"/>
        <v>0</v>
      </c>
      <c r="N55" s="665">
        <f t="shared" si="2"/>
        <v>0</v>
      </c>
      <c r="O55" s="669"/>
      <c r="P55" s="669"/>
      <c r="Q55" s="667"/>
      <c r="R55" s="661">
        <f t="shared" si="3"/>
        <v>0</v>
      </c>
      <c r="S55" s="661">
        <f t="shared" si="4"/>
        <v>0</v>
      </c>
      <c r="T55" s="658"/>
      <c r="U55" s="658"/>
      <c r="V55" s="659"/>
      <c r="W55" s="1645"/>
      <c r="X55" s="324" t="s">
        <v>4363</v>
      </c>
      <c r="Y55" s="1645"/>
      <c r="Z55" s="1656"/>
      <c r="AA55" s="1645"/>
      <c r="AB55" s="1646"/>
      <c r="AC55" s="1647"/>
      <c r="AD55" s="719">
        <v>46</v>
      </c>
      <c r="AE55" s="711" t="s">
        <v>4364</v>
      </c>
      <c r="AF55" s="735" t="s">
        <v>4365</v>
      </c>
      <c r="AG55" s="735" t="s">
        <v>4366</v>
      </c>
      <c r="AH55" s="735" t="s">
        <v>4367</v>
      </c>
      <c r="AI55" s="735" t="s">
        <v>4368</v>
      </c>
      <c r="AJ55" s="735" t="s">
        <v>4369</v>
      </c>
      <c r="AK55" s="736" t="s">
        <v>4370</v>
      </c>
      <c r="AL55" s="737" t="s">
        <v>4371</v>
      </c>
      <c r="AM55" s="738" t="s">
        <v>4372</v>
      </c>
      <c r="AN55" s="738" t="s">
        <v>4373</v>
      </c>
      <c r="AO55" s="648" t="s">
        <v>4374</v>
      </c>
      <c r="AP55" s="651" t="s">
        <v>4375</v>
      </c>
      <c r="AQ55" s="651" t="s">
        <v>4376</v>
      </c>
      <c r="AR55" s="669"/>
      <c r="AS55" s="669"/>
      <c r="AT55" s="712" t="s">
        <v>4377</v>
      </c>
      <c r="AU55" s="595" t="s">
        <v>4378</v>
      </c>
      <c r="AV55" s="595" t="s">
        <v>4379</v>
      </c>
      <c r="AW55" s="609" t="s">
        <v>4380</v>
      </c>
      <c r="AX55" s="609" t="s">
        <v>4381</v>
      </c>
      <c r="AY55" s="753" t="s">
        <v>4382</v>
      </c>
    </row>
    <row r="56" spans="2:51" ht="15" customHeight="1" outlineLevel="1">
      <c r="B56" s="643" t="s">
        <v>4383</v>
      </c>
      <c r="C56" s="653"/>
      <c r="D56" s="653"/>
      <c r="E56" s="653"/>
      <c r="F56" s="653"/>
      <c r="G56" s="653"/>
      <c r="H56" s="654"/>
      <c r="I56" s="655"/>
      <c r="J56" s="656"/>
      <c r="K56" s="656"/>
      <c r="L56" s="648">
        <f t="shared" si="5"/>
        <v>0</v>
      </c>
      <c r="M56" s="651">
        <f t="shared" si="1"/>
        <v>0</v>
      </c>
      <c r="N56" s="665">
        <f t="shared" si="2"/>
        <v>0</v>
      </c>
      <c r="O56" s="669"/>
      <c r="P56" s="669"/>
      <c r="Q56" s="667"/>
      <c r="R56" s="661">
        <f t="shared" si="3"/>
        <v>0</v>
      </c>
      <c r="S56" s="661">
        <f t="shared" si="4"/>
        <v>0</v>
      </c>
      <c r="T56" s="658"/>
      <c r="U56" s="658"/>
      <c r="V56" s="659"/>
      <c r="W56" s="1645"/>
      <c r="X56" s="324" t="s">
        <v>4384</v>
      </c>
      <c r="Y56" s="1645"/>
      <c r="Z56" s="1656"/>
      <c r="AA56" s="1645"/>
      <c r="AB56" s="1646"/>
      <c r="AC56" s="1647"/>
      <c r="AD56" s="719">
        <v>47</v>
      </c>
      <c r="AE56" s="711" t="s">
        <v>4385</v>
      </c>
      <c r="AF56" s="735" t="s">
        <v>4386</v>
      </c>
      <c r="AG56" s="735" t="s">
        <v>4387</v>
      </c>
      <c r="AH56" s="735" t="s">
        <v>4388</v>
      </c>
      <c r="AI56" s="735" t="s">
        <v>4389</v>
      </c>
      <c r="AJ56" s="735" t="s">
        <v>4390</v>
      </c>
      <c r="AK56" s="736" t="s">
        <v>4391</v>
      </c>
      <c r="AL56" s="737" t="s">
        <v>4392</v>
      </c>
      <c r="AM56" s="738" t="s">
        <v>4393</v>
      </c>
      <c r="AN56" s="738" t="s">
        <v>4394</v>
      </c>
      <c r="AO56" s="648" t="s">
        <v>4395</v>
      </c>
      <c r="AP56" s="651" t="s">
        <v>4396</v>
      </c>
      <c r="AQ56" s="651" t="s">
        <v>4397</v>
      </c>
      <c r="AR56" s="669"/>
      <c r="AS56" s="669"/>
      <c r="AT56" s="712" t="s">
        <v>4398</v>
      </c>
      <c r="AU56" s="595" t="s">
        <v>4399</v>
      </c>
      <c r="AV56" s="595" t="s">
        <v>4400</v>
      </c>
      <c r="AW56" s="609" t="s">
        <v>4401</v>
      </c>
      <c r="AX56" s="609" t="s">
        <v>4402</v>
      </c>
      <c r="AY56" s="753" t="s">
        <v>4403</v>
      </c>
    </row>
    <row r="57" spans="2:51" ht="15" customHeight="1" outlineLevel="1">
      <c r="B57" s="643" t="s">
        <v>4404</v>
      </c>
      <c r="C57" s="653"/>
      <c r="D57" s="653"/>
      <c r="E57" s="653"/>
      <c r="F57" s="653"/>
      <c r="G57" s="653"/>
      <c r="H57" s="654"/>
      <c r="I57" s="655"/>
      <c r="J57" s="656"/>
      <c r="K57" s="656"/>
      <c r="L57" s="648">
        <f t="shared" si="5"/>
        <v>0</v>
      </c>
      <c r="M57" s="651">
        <f t="shared" si="1"/>
        <v>0</v>
      </c>
      <c r="N57" s="665">
        <f t="shared" si="2"/>
        <v>0</v>
      </c>
      <c r="O57" s="669"/>
      <c r="P57" s="669"/>
      <c r="Q57" s="667"/>
      <c r="R57" s="661">
        <f t="shared" si="3"/>
        <v>0</v>
      </c>
      <c r="S57" s="661">
        <f t="shared" si="4"/>
        <v>0</v>
      </c>
      <c r="T57" s="658"/>
      <c r="U57" s="658"/>
      <c r="V57" s="659"/>
      <c r="W57" s="1645"/>
      <c r="X57" s="324" t="s">
        <v>4405</v>
      </c>
      <c r="Y57" s="1645"/>
      <c r="Z57" s="1656"/>
      <c r="AA57" s="1645"/>
      <c r="AB57" s="1646"/>
      <c r="AC57" s="1647"/>
      <c r="AD57" s="719">
        <v>48</v>
      </c>
      <c r="AE57" s="711" t="s">
        <v>4406</v>
      </c>
      <c r="AF57" s="735" t="s">
        <v>4407</v>
      </c>
      <c r="AG57" s="735" t="s">
        <v>4408</v>
      </c>
      <c r="AH57" s="735" t="s">
        <v>4409</v>
      </c>
      <c r="AI57" s="735" t="s">
        <v>4410</v>
      </c>
      <c r="AJ57" s="735" t="s">
        <v>4411</v>
      </c>
      <c r="AK57" s="736" t="s">
        <v>4412</v>
      </c>
      <c r="AL57" s="737" t="s">
        <v>4413</v>
      </c>
      <c r="AM57" s="738" t="s">
        <v>4414</v>
      </c>
      <c r="AN57" s="738" t="s">
        <v>4415</v>
      </c>
      <c r="AO57" s="648" t="s">
        <v>4416</v>
      </c>
      <c r="AP57" s="651" t="s">
        <v>4417</v>
      </c>
      <c r="AQ57" s="651" t="s">
        <v>4418</v>
      </c>
      <c r="AR57" s="669"/>
      <c r="AS57" s="669"/>
      <c r="AT57" s="712" t="s">
        <v>4419</v>
      </c>
      <c r="AU57" s="595" t="s">
        <v>4420</v>
      </c>
      <c r="AV57" s="595" t="s">
        <v>4421</v>
      </c>
      <c r="AW57" s="609" t="s">
        <v>4422</v>
      </c>
      <c r="AX57" s="609" t="s">
        <v>4423</v>
      </c>
      <c r="AY57" s="753" t="s">
        <v>4424</v>
      </c>
    </row>
    <row r="58" spans="2:51" ht="15" customHeight="1" outlineLevel="1">
      <c r="B58" s="643" t="s">
        <v>4425</v>
      </c>
      <c r="C58" s="653"/>
      <c r="D58" s="653"/>
      <c r="E58" s="653"/>
      <c r="F58" s="653"/>
      <c r="G58" s="653"/>
      <c r="H58" s="654"/>
      <c r="I58" s="655"/>
      <c r="J58" s="656"/>
      <c r="K58" s="656"/>
      <c r="L58" s="648">
        <f t="shared" si="5"/>
        <v>0</v>
      </c>
      <c r="M58" s="651">
        <f t="shared" si="1"/>
        <v>0</v>
      </c>
      <c r="N58" s="665">
        <f t="shared" si="2"/>
        <v>0</v>
      </c>
      <c r="O58" s="669"/>
      <c r="P58" s="669"/>
      <c r="Q58" s="667"/>
      <c r="R58" s="661">
        <f t="shared" si="3"/>
        <v>0</v>
      </c>
      <c r="S58" s="661">
        <f t="shared" si="4"/>
        <v>0</v>
      </c>
      <c r="T58" s="658"/>
      <c r="U58" s="658"/>
      <c r="V58" s="659"/>
      <c r="W58" s="1645"/>
      <c r="X58" s="324" t="s">
        <v>4426</v>
      </c>
      <c r="Y58" s="1645"/>
      <c r="Z58" s="1656"/>
      <c r="AA58" s="1645"/>
      <c r="AB58" s="1646"/>
      <c r="AC58" s="1647"/>
      <c r="AD58" s="719">
        <v>49</v>
      </c>
      <c r="AE58" s="711" t="s">
        <v>4427</v>
      </c>
      <c r="AF58" s="735" t="s">
        <v>4428</v>
      </c>
      <c r="AG58" s="735" t="s">
        <v>4429</v>
      </c>
      <c r="AH58" s="735" t="s">
        <v>4430</v>
      </c>
      <c r="AI58" s="735" t="s">
        <v>4431</v>
      </c>
      <c r="AJ58" s="735" t="s">
        <v>4432</v>
      </c>
      <c r="AK58" s="736" t="s">
        <v>4433</v>
      </c>
      <c r="AL58" s="737" t="s">
        <v>4434</v>
      </c>
      <c r="AM58" s="738" t="s">
        <v>4435</v>
      </c>
      <c r="AN58" s="738" t="s">
        <v>4436</v>
      </c>
      <c r="AO58" s="648" t="s">
        <v>4437</v>
      </c>
      <c r="AP58" s="651" t="s">
        <v>4438</v>
      </c>
      <c r="AQ58" s="651" t="s">
        <v>4439</v>
      </c>
      <c r="AR58" s="669"/>
      <c r="AS58" s="669"/>
      <c r="AT58" s="712" t="s">
        <v>4440</v>
      </c>
      <c r="AU58" s="595" t="s">
        <v>4441</v>
      </c>
      <c r="AV58" s="595" t="s">
        <v>4442</v>
      </c>
      <c r="AW58" s="609" t="s">
        <v>4443</v>
      </c>
      <c r="AX58" s="609" t="s">
        <v>4444</v>
      </c>
      <c r="AY58" s="753" t="s">
        <v>4445</v>
      </c>
    </row>
    <row r="59" spans="2:51" ht="15" customHeight="1" outlineLevel="1">
      <c r="B59" s="643" t="s">
        <v>4446</v>
      </c>
      <c r="C59" s="653"/>
      <c r="D59" s="653"/>
      <c r="E59" s="653"/>
      <c r="F59" s="653"/>
      <c r="G59" s="653"/>
      <c r="H59" s="654"/>
      <c r="I59" s="655"/>
      <c r="J59" s="656"/>
      <c r="K59" s="656"/>
      <c r="L59" s="648">
        <f t="shared" si="5"/>
        <v>0</v>
      </c>
      <c r="M59" s="651">
        <f t="shared" si="1"/>
        <v>0</v>
      </c>
      <c r="N59" s="665">
        <f t="shared" si="2"/>
        <v>0</v>
      </c>
      <c r="O59" s="669"/>
      <c r="P59" s="669"/>
      <c r="Q59" s="667"/>
      <c r="R59" s="661">
        <f t="shared" si="3"/>
        <v>0</v>
      </c>
      <c r="S59" s="661">
        <f t="shared" si="4"/>
        <v>0</v>
      </c>
      <c r="T59" s="658"/>
      <c r="U59" s="658"/>
      <c r="V59" s="659"/>
      <c r="W59" s="1645"/>
      <c r="X59" s="324" t="s">
        <v>4447</v>
      </c>
      <c r="Y59" s="1645"/>
      <c r="Z59" s="1656"/>
      <c r="AA59" s="1645"/>
      <c r="AB59" s="1646"/>
      <c r="AC59" s="1647"/>
      <c r="AD59" s="719">
        <v>50</v>
      </c>
      <c r="AE59" s="711" t="s">
        <v>4448</v>
      </c>
      <c r="AF59" s="735" t="s">
        <v>4449</v>
      </c>
      <c r="AG59" s="735" t="s">
        <v>4450</v>
      </c>
      <c r="AH59" s="735" t="s">
        <v>4451</v>
      </c>
      <c r="AI59" s="735" t="s">
        <v>4452</v>
      </c>
      <c r="AJ59" s="735" t="s">
        <v>4453</v>
      </c>
      <c r="AK59" s="736" t="s">
        <v>4454</v>
      </c>
      <c r="AL59" s="737" t="s">
        <v>4455</v>
      </c>
      <c r="AM59" s="738" t="s">
        <v>4456</v>
      </c>
      <c r="AN59" s="738" t="s">
        <v>4457</v>
      </c>
      <c r="AO59" s="648" t="s">
        <v>4458</v>
      </c>
      <c r="AP59" s="651" t="s">
        <v>4459</v>
      </c>
      <c r="AQ59" s="651" t="s">
        <v>4460</v>
      </c>
      <c r="AR59" s="669"/>
      <c r="AS59" s="669"/>
      <c r="AT59" s="712" t="s">
        <v>4461</v>
      </c>
      <c r="AU59" s="595" t="s">
        <v>4462</v>
      </c>
      <c r="AV59" s="595" t="s">
        <v>4463</v>
      </c>
      <c r="AW59" s="609" t="s">
        <v>4464</v>
      </c>
      <c r="AX59" s="609" t="s">
        <v>4465</v>
      </c>
      <c r="AY59" s="753" t="s">
        <v>4466</v>
      </c>
    </row>
    <row r="60" spans="2:51">
      <c r="B60" s="643" t="s">
        <v>4467</v>
      </c>
      <c r="C60" s="653"/>
      <c r="D60" s="653"/>
      <c r="E60" s="653"/>
      <c r="F60" s="653"/>
      <c r="G60" s="653"/>
      <c r="H60" s="654"/>
      <c r="I60" s="655"/>
      <c r="J60" s="656"/>
      <c r="K60" s="656"/>
      <c r="L60" s="648">
        <f t="shared" si="5"/>
        <v>0</v>
      </c>
      <c r="M60" s="651">
        <f t="shared" si="1"/>
        <v>0</v>
      </c>
      <c r="N60" s="665">
        <f t="shared" si="2"/>
        <v>0</v>
      </c>
      <c r="O60" s="669"/>
      <c r="P60" s="669"/>
      <c r="Q60" s="667"/>
      <c r="R60" s="661">
        <f t="shared" si="3"/>
        <v>0</v>
      </c>
      <c r="S60" s="661">
        <f t="shared" si="4"/>
        <v>0</v>
      </c>
      <c r="T60" s="658"/>
      <c r="U60" s="658"/>
      <c r="V60" s="659"/>
      <c r="W60" s="1645"/>
      <c r="X60" s="324" t="s">
        <v>4468</v>
      </c>
      <c r="Y60" s="1645"/>
      <c r="Z60" s="1656"/>
      <c r="AA60" s="1645"/>
      <c r="AB60" s="1646"/>
      <c r="AC60" s="1647"/>
      <c r="AD60" s="719">
        <v>51</v>
      </c>
      <c r="AE60" s="711" t="s">
        <v>4469</v>
      </c>
      <c r="AF60" s="735" t="s">
        <v>4470</v>
      </c>
      <c r="AG60" s="735" t="s">
        <v>4471</v>
      </c>
      <c r="AH60" s="735" t="s">
        <v>4472</v>
      </c>
      <c r="AI60" s="735" t="s">
        <v>4473</v>
      </c>
      <c r="AJ60" s="735" t="s">
        <v>4474</v>
      </c>
      <c r="AK60" s="736" t="s">
        <v>4475</v>
      </c>
      <c r="AL60" s="737" t="s">
        <v>4476</v>
      </c>
      <c r="AM60" s="738" t="s">
        <v>4477</v>
      </c>
      <c r="AN60" s="738" t="s">
        <v>4478</v>
      </c>
      <c r="AO60" s="648" t="s">
        <v>4479</v>
      </c>
      <c r="AP60" s="651" t="s">
        <v>4480</v>
      </c>
      <c r="AQ60" s="651" t="s">
        <v>4481</v>
      </c>
      <c r="AR60" s="669"/>
      <c r="AS60" s="669"/>
      <c r="AT60" s="712" t="s">
        <v>4482</v>
      </c>
      <c r="AU60" s="595" t="s">
        <v>4483</v>
      </c>
      <c r="AV60" s="595" t="s">
        <v>4484</v>
      </c>
      <c r="AW60" s="609" t="s">
        <v>4485</v>
      </c>
      <c r="AX60" s="609" t="s">
        <v>4486</v>
      </c>
      <c r="AY60" s="753" t="s">
        <v>4487</v>
      </c>
    </row>
    <row r="61" spans="2:51" ht="15" hidden="1" customHeight="1" outlineLevel="1">
      <c r="B61" s="643" t="s">
        <v>4488</v>
      </c>
      <c r="C61" s="653"/>
      <c r="D61" s="653"/>
      <c r="E61" s="653"/>
      <c r="F61" s="653"/>
      <c r="G61" s="653"/>
      <c r="H61" s="654"/>
      <c r="I61" s="655"/>
      <c r="J61" s="656"/>
      <c r="K61" s="656"/>
      <c r="L61" s="648">
        <f t="shared" si="5"/>
        <v>0</v>
      </c>
      <c r="M61" s="651">
        <f t="shared" si="1"/>
        <v>0</v>
      </c>
      <c r="N61" s="665">
        <f t="shared" si="2"/>
        <v>0</v>
      </c>
      <c r="O61" s="669"/>
      <c r="P61" s="669"/>
      <c r="Q61" s="667"/>
      <c r="R61" s="661">
        <f t="shared" si="3"/>
        <v>0</v>
      </c>
      <c r="S61" s="661">
        <f t="shared" si="4"/>
        <v>0</v>
      </c>
      <c r="T61" s="658"/>
      <c r="U61" s="658"/>
      <c r="V61" s="659"/>
      <c r="W61" s="1645"/>
      <c r="X61" s="324" t="s">
        <v>4489</v>
      </c>
      <c r="Y61" s="1645"/>
      <c r="Z61" s="1656"/>
      <c r="AA61" s="1645"/>
      <c r="AB61" s="1646"/>
      <c r="AC61" s="1647"/>
      <c r="AD61" s="719">
        <v>52</v>
      </c>
      <c r="AE61" s="711" t="s">
        <v>4490</v>
      </c>
      <c r="AF61" s="735" t="s">
        <v>4491</v>
      </c>
      <c r="AG61" s="735" t="s">
        <v>4492</v>
      </c>
      <c r="AH61" s="735" t="s">
        <v>4493</v>
      </c>
      <c r="AI61" s="735" t="s">
        <v>4494</v>
      </c>
      <c r="AJ61" s="735" t="s">
        <v>4495</v>
      </c>
      <c r="AK61" s="736" t="s">
        <v>4496</v>
      </c>
      <c r="AL61" s="737" t="s">
        <v>4497</v>
      </c>
      <c r="AM61" s="738" t="s">
        <v>4498</v>
      </c>
      <c r="AN61" s="738" t="s">
        <v>4499</v>
      </c>
      <c r="AO61" s="648" t="s">
        <v>4500</v>
      </c>
      <c r="AP61" s="651" t="s">
        <v>4501</v>
      </c>
      <c r="AQ61" s="651" t="s">
        <v>4502</v>
      </c>
      <c r="AR61" s="669"/>
      <c r="AS61" s="669"/>
      <c r="AT61" s="712" t="s">
        <v>4503</v>
      </c>
      <c r="AU61" s="595" t="s">
        <v>4504</v>
      </c>
      <c r="AV61" s="595" t="s">
        <v>4505</v>
      </c>
      <c r="AW61" s="609" t="s">
        <v>4506</v>
      </c>
      <c r="AX61" s="609" t="s">
        <v>4507</v>
      </c>
      <c r="AY61" s="753" t="s">
        <v>4508</v>
      </c>
    </row>
    <row r="62" spans="2:51" ht="15" hidden="1" customHeight="1" outlineLevel="1">
      <c r="B62" s="643" t="s">
        <v>4509</v>
      </c>
      <c r="C62" s="653"/>
      <c r="D62" s="653"/>
      <c r="E62" s="653"/>
      <c r="F62" s="653"/>
      <c r="G62" s="653"/>
      <c r="H62" s="654"/>
      <c r="I62" s="655"/>
      <c r="J62" s="656"/>
      <c r="K62" s="656"/>
      <c r="L62" s="648">
        <f t="shared" si="5"/>
        <v>0</v>
      </c>
      <c r="M62" s="651">
        <f t="shared" si="1"/>
        <v>0</v>
      </c>
      <c r="N62" s="665">
        <f t="shared" si="2"/>
        <v>0</v>
      </c>
      <c r="O62" s="669"/>
      <c r="P62" s="669"/>
      <c r="Q62" s="667"/>
      <c r="R62" s="661">
        <f t="shared" si="3"/>
        <v>0</v>
      </c>
      <c r="S62" s="661">
        <f t="shared" si="4"/>
        <v>0</v>
      </c>
      <c r="T62" s="658"/>
      <c r="U62" s="658"/>
      <c r="V62" s="659"/>
      <c r="W62" s="1645"/>
      <c r="X62" s="324" t="s">
        <v>4510</v>
      </c>
      <c r="Y62" s="1645"/>
      <c r="Z62" s="1656"/>
      <c r="AA62" s="1645"/>
      <c r="AB62" s="1646"/>
      <c r="AC62" s="1647"/>
      <c r="AD62" s="719">
        <v>53</v>
      </c>
      <c r="AE62" s="711" t="s">
        <v>4511</v>
      </c>
      <c r="AF62" s="735" t="s">
        <v>4512</v>
      </c>
      <c r="AG62" s="735" t="s">
        <v>4513</v>
      </c>
      <c r="AH62" s="735" t="s">
        <v>4514</v>
      </c>
      <c r="AI62" s="735" t="s">
        <v>4515</v>
      </c>
      <c r="AJ62" s="735" t="s">
        <v>4516</v>
      </c>
      <c r="AK62" s="736" t="s">
        <v>4517</v>
      </c>
      <c r="AL62" s="737" t="s">
        <v>4518</v>
      </c>
      <c r="AM62" s="738" t="s">
        <v>4519</v>
      </c>
      <c r="AN62" s="738" t="s">
        <v>4520</v>
      </c>
      <c r="AO62" s="648" t="s">
        <v>4521</v>
      </c>
      <c r="AP62" s="651" t="s">
        <v>4522</v>
      </c>
      <c r="AQ62" s="651" t="s">
        <v>4523</v>
      </c>
      <c r="AR62" s="669"/>
      <c r="AS62" s="669"/>
      <c r="AT62" s="712" t="s">
        <v>4524</v>
      </c>
      <c r="AU62" s="595" t="s">
        <v>4525</v>
      </c>
      <c r="AV62" s="595" t="s">
        <v>4526</v>
      </c>
      <c r="AW62" s="609" t="s">
        <v>4527</v>
      </c>
      <c r="AX62" s="609" t="s">
        <v>4528</v>
      </c>
      <c r="AY62" s="753" t="s">
        <v>4529</v>
      </c>
    </row>
    <row r="63" spans="2:51" ht="15" hidden="1" customHeight="1" outlineLevel="1">
      <c r="B63" s="643" t="s">
        <v>4530</v>
      </c>
      <c r="C63" s="653"/>
      <c r="D63" s="653"/>
      <c r="E63" s="653"/>
      <c r="F63" s="653"/>
      <c r="G63" s="653"/>
      <c r="H63" s="654"/>
      <c r="I63" s="655"/>
      <c r="J63" s="656"/>
      <c r="K63" s="656"/>
      <c r="L63" s="648">
        <f t="shared" si="5"/>
        <v>0</v>
      </c>
      <c r="M63" s="651">
        <f t="shared" si="1"/>
        <v>0</v>
      </c>
      <c r="N63" s="665">
        <f t="shared" si="2"/>
        <v>0</v>
      </c>
      <c r="O63" s="669"/>
      <c r="P63" s="669"/>
      <c r="Q63" s="667"/>
      <c r="R63" s="661">
        <f t="shared" si="3"/>
        <v>0</v>
      </c>
      <c r="S63" s="661">
        <f t="shared" si="4"/>
        <v>0</v>
      </c>
      <c r="T63" s="658"/>
      <c r="U63" s="658"/>
      <c r="V63" s="659"/>
      <c r="W63" s="1645"/>
      <c r="X63" s="324" t="s">
        <v>4531</v>
      </c>
      <c r="Y63" s="1645"/>
      <c r="Z63" s="1656"/>
      <c r="AA63" s="1645"/>
      <c r="AB63" s="1646"/>
      <c r="AC63" s="1647"/>
      <c r="AD63" s="719">
        <v>54</v>
      </c>
      <c r="AE63" s="711" t="s">
        <v>4532</v>
      </c>
      <c r="AF63" s="735" t="s">
        <v>4533</v>
      </c>
      <c r="AG63" s="735" t="s">
        <v>4534</v>
      </c>
      <c r="AH63" s="735" t="s">
        <v>4535</v>
      </c>
      <c r="AI63" s="735" t="s">
        <v>4536</v>
      </c>
      <c r="AJ63" s="735" t="s">
        <v>4537</v>
      </c>
      <c r="AK63" s="736" t="s">
        <v>4538</v>
      </c>
      <c r="AL63" s="737" t="s">
        <v>4539</v>
      </c>
      <c r="AM63" s="738" t="s">
        <v>4540</v>
      </c>
      <c r="AN63" s="738" t="s">
        <v>4541</v>
      </c>
      <c r="AO63" s="648" t="s">
        <v>4542</v>
      </c>
      <c r="AP63" s="651" t="s">
        <v>4543</v>
      </c>
      <c r="AQ63" s="651" t="s">
        <v>4544</v>
      </c>
      <c r="AR63" s="669"/>
      <c r="AS63" s="669"/>
      <c r="AT63" s="712" t="s">
        <v>4545</v>
      </c>
      <c r="AU63" s="595" t="s">
        <v>4546</v>
      </c>
      <c r="AV63" s="595" t="s">
        <v>4547</v>
      </c>
      <c r="AW63" s="609" t="s">
        <v>4548</v>
      </c>
      <c r="AX63" s="609" t="s">
        <v>4549</v>
      </c>
      <c r="AY63" s="753" t="s">
        <v>4550</v>
      </c>
    </row>
    <row r="64" spans="2:51" ht="15" hidden="1" customHeight="1" outlineLevel="1">
      <c r="B64" s="643" t="s">
        <v>4551</v>
      </c>
      <c r="C64" s="653"/>
      <c r="D64" s="653"/>
      <c r="E64" s="653"/>
      <c r="F64" s="653"/>
      <c r="G64" s="653"/>
      <c r="H64" s="654"/>
      <c r="I64" s="655"/>
      <c r="J64" s="656"/>
      <c r="K64" s="656"/>
      <c r="L64" s="648">
        <f t="shared" si="5"/>
        <v>0</v>
      </c>
      <c r="M64" s="651">
        <f t="shared" si="1"/>
        <v>0</v>
      </c>
      <c r="N64" s="665">
        <f t="shared" si="2"/>
        <v>0</v>
      </c>
      <c r="O64" s="669"/>
      <c r="P64" s="669"/>
      <c r="Q64" s="667"/>
      <c r="R64" s="661">
        <f t="shared" si="3"/>
        <v>0</v>
      </c>
      <c r="S64" s="661">
        <f t="shared" si="4"/>
        <v>0</v>
      </c>
      <c r="T64" s="658"/>
      <c r="U64" s="658"/>
      <c r="V64" s="659"/>
      <c r="W64" s="1645"/>
      <c r="X64" s="324" t="s">
        <v>4552</v>
      </c>
      <c r="Y64" s="1645"/>
      <c r="Z64" s="1656"/>
      <c r="AA64" s="1645"/>
      <c r="AB64" s="1646"/>
      <c r="AC64" s="1647"/>
      <c r="AD64" s="719">
        <v>55</v>
      </c>
      <c r="AE64" s="711" t="s">
        <v>4553</v>
      </c>
      <c r="AF64" s="735" t="s">
        <v>4554</v>
      </c>
      <c r="AG64" s="735" t="s">
        <v>4555</v>
      </c>
      <c r="AH64" s="735" t="s">
        <v>4556</v>
      </c>
      <c r="AI64" s="735" t="s">
        <v>4557</v>
      </c>
      <c r="AJ64" s="735" t="s">
        <v>4558</v>
      </c>
      <c r="AK64" s="736" t="s">
        <v>4559</v>
      </c>
      <c r="AL64" s="737" t="s">
        <v>4560</v>
      </c>
      <c r="AM64" s="738" t="s">
        <v>4561</v>
      </c>
      <c r="AN64" s="738" t="s">
        <v>4562</v>
      </c>
      <c r="AO64" s="648" t="s">
        <v>4563</v>
      </c>
      <c r="AP64" s="651" t="s">
        <v>4564</v>
      </c>
      <c r="AQ64" s="651" t="s">
        <v>4565</v>
      </c>
      <c r="AR64" s="669"/>
      <c r="AS64" s="669"/>
      <c r="AT64" s="712" t="s">
        <v>4566</v>
      </c>
      <c r="AU64" s="595" t="s">
        <v>4567</v>
      </c>
      <c r="AV64" s="595" t="s">
        <v>4568</v>
      </c>
      <c r="AW64" s="609" t="s">
        <v>4569</v>
      </c>
      <c r="AX64" s="609" t="s">
        <v>4570</v>
      </c>
      <c r="AY64" s="753" t="s">
        <v>4571</v>
      </c>
    </row>
    <row r="65" spans="2:51" ht="15" hidden="1" customHeight="1" outlineLevel="1">
      <c r="B65" s="643" t="s">
        <v>4572</v>
      </c>
      <c r="C65" s="653"/>
      <c r="D65" s="653"/>
      <c r="E65" s="653"/>
      <c r="F65" s="653"/>
      <c r="G65" s="653"/>
      <c r="H65" s="654"/>
      <c r="I65" s="655"/>
      <c r="J65" s="656"/>
      <c r="K65" s="656"/>
      <c r="L65" s="648">
        <f t="shared" si="5"/>
        <v>0</v>
      </c>
      <c r="M65" s="651">
        <f t="shared" si="1"/>
        <v>0</v>
      </c>
      <c r="N65" s="665">
        <f t="shared" si="2"/>
        <v>0</v>
      </c>
      <c r="O65" s="669"/>
      <c r="P65" s="669"/>
      <c r="Q65" s="667"/>
      <c r="R65" s="661">
        <f t="shared" si="3"/>
        <v>0</v>
      </c>
      <c r="S65" s="661">
        <f t="shared" si="4"/>
        <v>0</v>
      </c>
      <c r="T65" s="658"/>
      <c r="U65" s="658"/>
      <c r="V65" s="659"/>
      <c r="W65" s="1645"/>
      <c r="X65" s="324" t="s">
        <v>4573</v>
      </c>
      <c r="Y65" s="1645"/>
      <c r="Z65" s="1656"/>
      <c r="AA65" s="1645"/>
      <c r="AB65" s="1646"/>
      <c r="AC65" s="1647"/>
      <c r="AD65" s="719">
        <v>56</v>
      </c>
      <c r="AE65" s="711" t="s">
        <v>4574</v>
      </c>
      <c r="AF65" s="735" t="s">
        <v>4575</v>
      </c>
      <c r="AG65" s="735" t="s">
        <v>4576</v>
      </c>
      <c r="AH65" s="735" t="s">
        <v>4577</v>
      </c>
      <c r="AI65" s="735" t="s">
        <v>4578</v>
      </c>
      <c r="AJ65" s="735" t="s">
        <v>4579</v>
      </c>
      <c r="AK65" s="736" t="s">
        <v>4580</v>
      </c>
      <c r="AL65" s="737" t="s">
        <v>4581</v>
      </c>
      <c r="AM65" s="738" t="s">
        <v>4582</v>
      </c>
      <c r="AN65" s="738" t="s">
        <v>4583</v>
      </c>
      <c r="AO65" s="648" t="s">
        <v>4584</v>
      </c>
      <c r="AP65" s="651" t="s">
        <v>4585</v>
      </c>
      <c r="AQ65" s="651" t="s">
        <v>4586</v>
      </c>
      <c r="AR65" s="669"/>
      <c r="AS65" s="669"/>
      <c r="AT65" s="712" t="s">
        <v>4587</v>
      </c>
      <c r="AU65" s="595" t="s">
        <v>4588</v>
      </c>
      <c r="AV65" s="595" t="s">
        <v>4589</v>
      </c>
      <c r="AW65" s="609" t="s">
        <v>4590</v>
      </c>
      <c r="AX65" s="609" t="s">
        <v>4591</v>
      </c>
      <c r="AY65" s="753" t="s">
        <v>4592</v>
      </c>
    </row>
    <row r="66" spans="2:51" ht="15" hidden="1" customHeight="1" outlineLevel="1">
      <c r="B66" s="643" t="s">
        <v>4593</v>
      </c>
      <c r="C66" s="653"/>
      <c r="D66" s="653"/>
      <c r="E66" s="653"/>
      <c r="F66" s="653"/>
      <c r="G66" s="653"/>
      <c r="H66" s="654"/>
      <c r="I66" s="655"/>
      <c r="J66" s="656"/>
      <c r="K66" s="656"/>
      <c r="L66" s="648">
        <f t="shared" si="5"/>
        <v>0</v>
      </c>
      <c r="M66" s="651">
        <f t="shared" si="1"/>
        <v>0</v>
      </c>
      <c r="N66" s="665">
        <f t="shared" si="2"/>
        <v>0</v>
      </c>
      <c r="O66" s="669"/>
      <c r="P66" s="669"/>
      <c r="Q66" s="667"/>
      <c r="R66" s="661">
        <f t="shared" si="3"/>
        <v>0</v>
      </c>
      <c r="S66" s="661">
        <f t="shared" si="4"/>
        <v>0</v>
      </c>
      <c r="T66" s="658"/>
      <c r="U66" s="658"/>
      <c r="V66" s="659"/>
      <c r="W66" s="1645"/>
      <c r="X66" s="324" t="s">
        <v>4594</v>
      </c>
      <c r="Y66" s="1645"/>
      <c r="Z66" s="1656"/>
      <c r="AA66" s="1645"/>
      <c r="AB66" s="1646"/>
      <c r="AC66" s="1647"/>
      <c r="AD66" s="719">
        <v>57</v>
      </c>
      <c r="AE66" s="711" t="s">
        <v>4595</v>
      </c>
      <c r="AF66" s="735" t="s">
        <v>4596</v>
      </c>
      <c r="AG66" s="735" t="s">
        <v>4597</v>
      </c>
      <c r="AH66" s="735" t="s">
        <v>4598</v>
      </c>
      <c r="AI66" s="735" t="s">
        <v>4599</v>
      </c>
      <c r="AJ66" s="735" t="s">
        <v>4600</v>
      </c>
      <c r="AK66" s="736" t="s">
        <v>4601</v>
      </c>
      <c r="AL66" s="737" t="s">
        <v>4602</v>
      </c>
      <c r="AM66" s="738" t="s">
        <v>4603</v>
      </c>
      <c r="AN66" s="738" t="s">
        <v>4604</v>
      </c>
      <c r="AO66" s="648" t="s">
        <v>4605</v>
      </c>
      <c r="AP66" s="651" t="s">
        <v>4606</v>
      </c>
      <c r="AQ66" s="651" t="s">
        <v>4607</v>
      </c>
      <c r="AR66" s="669"/>
      <c r="AS66" s="669"/>
      <c r="AT66" s="712" t="s">
        <v>4608</v>
      </c>
      <c r="AU66" s="595" t="s">
        <v>4609</v>
      </c>
      <c r="AV66" s="595" t="s">
        <v>4610</v>
      </c>
      <c r="AW66" s="609" t="s">
        <v>4611</v>
      </c>
      <c r="AX66" s="609" t="s">
        <v>4612</v>
      </c>
      <c r="AY66" s="753" t="s">
        <v>4613</v>
      </c>
    </row>
    <row r="67" spans="2:51" ht="15" hidden="1" customHeight="1" outlineLevel="1">
      <c r="B67" s="643" t="s">
        <v>4614</v>
      </c>
      <c r="C67" s="653"/>
      <c r="D67" s="653"/>
      <c r="E67" s="653"/>
      <c r="F67" s="653"/>
      <c r="G67" s="653"/>
      <c r="H67" s="654"/>
      <c r="I67" s="655"/>
      <c r="J67" s="656"/>
      <c r="K67" s="656"/>
      <c r="L67" s="648">
        <f t="shared" si="5"/>
        <v>0</v>
      </c>
      <c r="M67" s="651">
        <f t="shared" si="1"/>
        <v>0</v>
      </c>
      <c r="N67" s="665">
        <f t="shared" si="2"/>
        <v>0</v>
      </c>
      <c r="O67" s="669"/>
      <c r="P67" s="669"/>
      <c r="Q67" s="667"/>
      <c r="R67" s="661">
        <f t="shared" si="3"/>
        <v>0</v>
      </c>
      <c r="S67" s="661">
        <f t="shared" si="4"/>
        <v>0</v>
      </c>
      <c r="T67" s="658"/>
      <c r="U67" s="658"/>
      <c r="V67" s="659"/>
      <c r="W67" s="1645"/>
      <c r="X67" s="324" t="s">
        <v>4615</v>
      </c>
      <c r="Y67" s="1645"/>
      <c r="Z67" s="1656"/>
      <c r="AA67" s="1645"/>
      <c r="AB67" s="1646"/>
      <c r="AC67" s="1647"/>
      <c r="AD67" s="719">
        <v>58</v>
      </c>
      <c r="AE67" s="711" t="s">
        <v>4616</v>
      </c>
      <c r="AF67" s="735" t="s">
        <v>4617</v>
      </c>
      <c r="AG67" s="735" t="s">
        <v>4618</v>
      </c>
      <c r="AH67" s="735" t="s">
        <v>4619</v>
      </c>
      <c r="AI67" s="735" t="s">
        <v>4620</v>
      </c>
      <c r="AJ67" s="735" t="s">
        <v>4621</v>
      </c>
      <c r="AK67" s="736" t="s">
        <v>4622</v>
      </c>
      <c r="AL67" s="737" t="s">
        <v>4623</v>
      </c>
      <c r="AM67" s="738" t="s">
        <v>4624</v>
      </c>
      <c r="AN67" s="738" t="s">
        <v>4625</v>
      </c>
      <c r="AO67" s="648" t="s">
        <v>4626</v>
      </c>
      <c r="AP67" s="651" t="s">
        <v>4627</v>
      </c>
      <c r="AQ67" s="651" t="s">
        <v>4628</v>
      </c>
      <c r="AR67" s="669"/>
      <c r="AS67" s="669"/>
      <c r="AT67" s="712" t="s">
        <v>4629</v>
      </c>
      <c r="AU67" s="595" t="s">
        <v>4630</v>
      </c>
      <c r="AV67" s="595" t="s">
        <v>4631</v>
      </c>
      <c r="AW67" s="609" t="s">
        <v>4632</v>
      </c>
      <c r="AX67" s="609" t="s">
        <v>4633</v>
      </c>
      <c r="AY67" s="753" t="s">
        <v>4634</v>
      </c>
    </row>
    <row r="68" spans="2:51" ht="15" hidden="1" customHeight="1" outlineLevel="1">
      <c r="B68" s="643" t="s">
        <v>4635</v>
      </c>
      <c r="C68" s="653"/>
      <c r="D68" s="653"/>
      <c r="E68" s="653"/>
      <c r="F68" s="653"/>
      <c r="G68" s="653"/>
      <c r="H68" s="654"/>
      <c r="I68" s="655"/>
      <c r="J68" s="656"/>
      <c r="K68" s="656"/>
      <c r="L68" s="648">
        <f t="shared" si="5"/>
        <v>0</v>
      </c>
      <c r="M68" s="651">
        <f t="shared" si="1"/>
        <v>0</v>
      </c>
      <c r="N68" s="665">
        <f t="shared" si="2"/>
        <v>0</v>
      </c>
      <c r="O68" s="669"/>
      <c r="P68" s="669"/>
      <c r="Q68" s="667"/>
      <c r="R68" s="661">
        <f t="shared" si="3"/>
        <v>0</v>
      </c>
      <c r="S68" s="661">
        <f t="shared" si="4"/>
        <v>0</v>
      </c>
      <c r="T68" s="658"/>
      <c r="U68" s="658"/>
      <c r="V68" s="659"/>
      <c r="W68" s="1645"/>
      <c r="X68" s="324" t="s">
        <v>4636</v>
      </c>
      <c r="Y68" s="1645"/>
      <c r="Z68" s="1656"/>
      <c r="AA68" s="1645"/>
      <c r="AB68" s="1646"/>
      <c r="AC68" s="1647"/>
      <c r="AD68" s="719">
        <v>59</v>
      </c>
      <c r="AE68" s="711" t="s">
        <v>4637</v>
      </c>
      <c r="AF68" s="735" t="s">
        <v>4638</v>
      </c>
      <c r="AG68" s="735" t="s">
        <v>4639</v>
      </c>
      <c r="AH68" s="735" t="s">
        <v>4640</v>
      </c>
      <c r="AI68" s="735" t="s">
        <v>4641</v>
      </c>
      <c r="AJ68" s="735" t="s">
        <v>4642</v>
      </c>
      <c r="AK68" s="736" t="s">
        <v>4643</v>
      </c>
      <c r="AL68" s="737" t="s">
        <v>4644</v>
      </c>
      <c r="AM68" s="738" t="s">
        <v>4645</v>
      </c>
      <c r="AN68" s="738" t="s">
        <v>4646</v>
      </c>
      <c r="AO68" s="648" t="s">
        <v>4647</v>
      </c>
      <c r="AP68" s="651" t="s">
        <v>4648</v>
      </c>
      <c r="AQ68" s="651" t="s">
        <v>4649</v>
      </c>
      <c r="AR68" s="669"/>
      <c r="AS68" s="669"/>
      <c r="AT68" s="712" t="s">
        <v>4650</v>
      </c>
      <c r="AU68" s="595" t="s">
        <v>4651</v>
      </c>
      <c r="AV68" s="595" t="s">
        <v>4652</v>
      </c>
      <c r="AW68" s="609" t="s">
        <v>4653</v>
      </c>
      <c r="AX68" s="609" t="s">
        <v>4654</v>
      </c>
      <c r="AY68" s="753" t="s">
        <v>4655</v>
      </c>
    </row>
    <row r="69" spans="2:51" ht="15" hidden="1" customHeight="1" outlineLevel="1">
      <c r="B69" s="643" t="s">
        <v>4656</v>
      </c>
      <c r="C69" s="653"/>
      <c r="D69" s="653"/>
      <c r="E69" s="653"/>
      <c r="F69" s="653"/>
      <c r="G69" s="653"/>
      <c r="H69" s="654"/>
      <c r="I69" s="655"/>
      <c r="J69" s="656"/>
      <c r="K69" s="656"/>
      <c r="L69" s="648">
        <f t="shared" si="5"/>
        <v>0</v>
      </c>
      <c r="M69" s="651">
        <f t="shared" si="1"/>
        <v>0</v>
      </c>
      <c r="N69" s="665">
        <f t="shared" si="2"/>
        <v>0</v>
      </c>
      <c r="O69" s="669"/>
      <c r="P69" s="669"/>
      <c r="Q69" s="667"/>
      <c r="R69" s="661">
        <f t="shared" si="3"/>
        <v>0</v>
      </c>
      <c r="S69" s="661">
        <f t="shared" si="4"/>
        <v>0</v>
      </c>
      <c r="T69" s="658"/>
      <c r="U69" s="658"/>
      <c r="V69" s="659"/>
      <c r="W69" s="1645"/>
      <c r="X69" s="324" t="s">
        <v>4657</v>
      </c>
      <c r="Y69" s="1645"/>
      <c r="Z69" s="1656"/>
      <c r="AA69" s="1645"/>
      <c r="AB69" s="1646"/>
      <c r="AC69" s="1647"/>
      <c r="AD69" s="719">
        <v>60</v>
      </c>
      <c r="AE69" s="711" t="s">
        <v>4658</v>
      </c>
      <c r="AF69" s="735" t="s">
        <v>4659</v>
      </c>
      <c r="AG69" s="735" t="s">
        <v>4660</v>
      </c>
      <c r="AH69" s="735" t="s">
        <v>4661</v>
      </c>
      <c r="AI69" s="735" t="s">
        <v>4662</v>
      </c>
      <c r="AJ69" s="735" t="s">
        <v>4663</v>
      </c>
      <c r="AK69" s="736" t="s">
        <v>4664</v>
      </c>
      <c r="AL69" s="737" t="s">
        <v>4665</v>
      </c>
      <c r="AM69" s="738" t="s">
        <v>4666</v>
      </c>
      <c r="AN69" s="738" t="s">
        <v>4667</v>
      </c>
      <c r="AO69" s="648" t="s">
        <v>4668</v>
      </c>
      <c r="AP69" s="651" t="s">
        <v>4669</v>
      </c>
      <c r="AQ69" s="651" t="s">
        <v>4670</v>
      </c>
      <c r="AR69" s="669"/>
      <c r="AS69" s="669"/>
      <c r="AT69" s="712" t="s">
        <v>4671</v>
      </c>
      <c r="AU69" s="595" t="s">
        <v>4672</v>
      </c>
      <c r="AV69" s="595" t="s">
        <v>4673</v>
      </c>
      <c r="AW69" s="609" t="s">
        <v>4674</v>
      </c>
      <c r="AX69" s="609" t="s">
        <v>4675</v>
      </c>
      <c r="AY69" s="753" t="s">
        <v>4676</v>
      </c>
    </row>
    <row r="70" spans="2:51" ht="15" hidden="1" customHeight="1" outlineLevel="1">
      <c r="B70" s="643" t="s">
        <v>4677</v>
      </c>
      <c r="C70" s="653"/>
      <c r="D70" s="653"/>
      <c r="E70" s="653"/>
      <c r="F70" s="653"/>
      <c r="G70" s="653"/>
      <c r="H70" s="654"/>
      <c r="I70" s="655"/>
      <c r="J70" s="656"/>
      <c r="K70" s="656"/>
      <c r="L70" s="648">
        <f t="shared" si="5"/>
        <v>0</v>
      </c>
      <c r="M70" s="651">
        <f t="shared" si="1"/>
        <v>0</v>
      </c>
      <c r="N70" s="665">
        <f t="shared" si="2"/>
        <v>0</v>
      </c>
      <c r="O70" s="669"/>
      <c r="P70" s="669"/>
      <c r="Q70" s="667"/>
      <c r="R70" s="661">
        <f t="shared" si="3"/>
        <v>0</v>
      </c>
      <c r="S70" s="661">
        <f t="shared" si="4"/>
        <v>0</v>
      </c>
      <c r="T70" s="658"/>
      <c r="U70" s="658"/>
      <c r="V70" s="659"/>
      <c r="W70" s="1645"/>
      <c r="X70" s="324" t="s">
        <v>4678</v>
      </c>
      <c r="Y70" s="1645"/>
      <c r="Z70" s="1656"/>
      <c r="AA70" s="1645"/>
      <c r="AB70" s="1646"/>
      <c r="AC70" s="1647"/>
      <c r="AD70" s="719">
        <v>61</v>
      </c>
      <c r="AE70" s="711" t="s">
        <v>4679</v>
      </c>
      <c r="AF70" s="735" t="s">
        <v>4680</v>
      </c>
      <c r="AG70" s="735" t="s">
        <v>4681</v>
      </c>
      <c r="AH70" s="735" t="s">
        <v>4682</v>
      </c>
      <c r="AI70" s="735" t="s">
        <v>4683</v>
      </c>
      <c r="AJ70" s="735" t="s">
        <v>4684</v>
      </c>
      <c r="AK70" s="736" t="s">
        <v>4685</v>
      </c>
      <c r="AL70" s="737" t="s">
        <v>4686</v>
      </c>
      <c r="AM70" s="738" t="s">
        <v>4687</v>
      </c>
      <c r="AN70" s="738" t="s">
        <v>4688</v>
      </c>
      <c r="AO70" s="648" t="s">
        <v>4689</v>
      </c>
      <c r="AP70" s="651" t="s">
        <v>4690</v>
      </c>
      <c r="AQ70" s="651" t="s">
        <v>4691</v>
      </c>
      <c r="AR70" s="669"/>
      <c r="AS70" s="669"/>
      <c r="AT70" s="712" t="s">
        <v>4692</v>
      </c>
      <c r="AU70" s="595" t="s">
        <v>4693</v>
      </c>
      <c r="AV70" s="595" t="s">
        <v>4694</v>
      </c>
      <c r="AW70" s="609" t="s">
        <v>4695</v>
      </c>
      <c r="AX70" s="609" t="s">
        <v>4696</v>
      </c>
      <c r="AY70" s="753" t="s">
        <v>4697</v>
      </c>
    </row>
    <row r="71" spans="2:51" ht="15" hidden="1" customHeight="1" outlineLevel="1">
      <c r="B71" s="643" t="s">
        <v>4698</v>
      </c>
      <c r="C71" s="653"/>
      <c r="D71" s="653"/>
      <c r="E71" s="653"/>
      <c r="F71" s="653"/>
      <c r="G71" s="653"/>
      <c r="H71" s="654"/>
      <c r="I71" s="655"/>
      <c r="J71" s="656"/>
      <c r="K71" s="656"/>
      <c r="L71" s="648">
        <f t="shared" si="5"/>
        <v>0</v>
      </c>
      <c r="M71" s="651">
        <f t="shared" si="1"/>
        <v>0</v>
      </c>
      <c r="N71" s="665">
        <f t="shared" si="2"/>
        <v>0</v>
      </c>
      <c r="O71" s="669"/>
      <c r="P71" s="669"/>
      <c r="Q71" s="667"/>
      <c r="R71" s="661">
        <f t="shared" si="3"/>
        <v>0</v>
      </c>
      <c r="S71" s="661">
        <f t="shared" si="4"/>
        <v>0</v>
      </c>
      <c r="T71" s="658"/>
      <c r="U71" s="658"/>
      <c r="V71" s="659"/>
      <c r="W71" s="1645"/>
      <c r="X71" s="324" t="s">
        <v>4699</v>
      </c>
      <c r="Y71" s="1645"/>
      <c r="Z71" s="1656"/>
      <c r="AA71" s="1645"/>
      <c r="AB71" s="1646"/>
      <c r="AC71" s="1647"/>
      <c r="AD71" s="719">
        <v>62</v>
      </c>
      <c r="AE71" s="711" t="s">
        <v>4700</v>
      </c>
      <c r="AF71" s="735" t="s">
        <v>4701</v>
      </c>
      <c r="AG71" s="735" t="s">
        <v>4702</v>
      </c>
      <c r="AH71" s="735" t="s">
        <v>4703</v>
      </c>
      <c r="AI71" s="735" t="s">
        <v>4704</v>
      </c>
      <c r="AJ71" s="735" t="s">
        <v>4705</v>
      </c>
      <c r="AK71" s="736" t="s">
        <v>4706</v>
      </c>
      <c r="AL71" s="737" t="s">
        <v>4707</v>
      </c>
      <c r="AM71" s="738" t="s">
        <v>4708</v>
      </c>
      <c r="AN71" s="738" t="s">
        <v>4709</v>
      </c>
      <c r="AO71" s="648" t="s">
        <v>4710</v>
      </c>
      <c r="AP71" s="651" t="s">
        <v>4711</v>
      </c>
      <c r="AQ71" s="651" t="s">
        <v>4712</v>
      </c>
      <c r="AR71" s="669"/>
      <c r="AS71" s="669"/>
      <c r="AT71" s="712" t="s">
        <v>4713</v>
      </c>
      <c r="AU71" s="595" t="s">
        <v>4714</v>
      </c>
      <c r="AV71" s="595" t="s">
        <v>4715</v>
      </c>
      <c r="AW71" s="609" t="s">
        <v>4716</v>
      </c>
      <c r="AX71" s="609" t="s">
        <v>4717</v>
      </c>
      <c r="AY71" s="753" t="s">
        <v>4718</v>
      </c>
    </row>
    <row r="72" spans="2:51" ht="15" hidden="1" customHeight="1" outlineLevel="1">
      <c r="B72" s="643" t="s">
        <v>4719</v>
      </c>
      <c r="C72" s="653"/>
      <c r="D72" s="653"/>
      <c r="E72" s="653"/>
      <c r="F72" s="653"/>
      <c r="G72" s="653"/>
      <c r="H72" s="654"/>
      <c r="I72" s="655"/>
      <c r="J72" s="656"/>
      <c r="K72" s="656"/>
      <c r="L72" s="648">
        <f t="shared" si="5"/>
        <v>0</v>
      </c>
      <c r="M72" s="651">
        <f t="shared" si="1"/>
        <v>0</v>
      </c>
      <c r="N72" s="665">
        <f t="shared" si="2"/>
        <v>0</v>
      </c>
      <c r="O72" s="669"/>
      <c r="P72" s="669"/>
      <c r="Q72" s="667"/>
      <c r="R72" s="661">
        <f t="shared" si="3"/>
        <v>0</v>
      </c>
      <c r="S72" s="661">
        <f t="shared" si="4"/>
        <v>0</v>
      </c>
      <c r="T72" s="658"/>
      <c r="U72" s="658"/>
      <c r="V72" s="659"/>
      <c r="W72" s="1645"/>
      <c r="X72" s="324" t="s">
        <v>4720</v>
      </c>
      <c r="Y72" s="1645"/>
      <c r="Z72" s="1656"/>
      <c r="AA72" s="1645"/>
      <c r="AB72" s="1646"/>
      <c r="AC72" s="1647"/>
      <c r="AD72" s="719">
        <v>63</v>
      </c>
      <c r="AE72" s="711" t="s">
        <v>4721</v>
      </c>
      <c r="AF72" s="735" t="s">
        <v>4722</v>
      </c>
      <c r="AG72" s="735" t="s">
        <v>4723</v>
      </c>
      <c r="AH72" s="735" t="s">
        <v>4724</v>
      </c>
      <c r="AI72" s="735" t="s">
        <v>4725</v>
      </c>
      <c r="AJ72" s="735" t="s">
        <v>4726</v>
      </c>
      <c r="AK72" s="736" t="s">
        <v>4727</v>
      </c>
      <c r="AL72" s="737" t="s">
        <v>4728</v>
      </c>
      <c r="AM72" s="738" t="s">
        <v>4729</v>
      </c>
      <c r="AN72" s="738" t="s">
        <v>4730</v>
      </c>
      <c r="AO72" s="648" t="s">
        <v>4731</v>
      </c>
      <c r="AP72" s="651" t="s">
        <v>4732</v>
      </c>
      <c r="AQ72" s="651" t="s">
        <v>4733</v>
      </c>
      <c r="AR72" s="669"/>
      <c r="AS72" s="669"/>
      <c r="AT72" s="712" t="s">
        <v>4734</v>
      </c>
      <c r="AU72" s="595" t="s">
        <v>4735</v>
      </c>
      <c r="AV72" s="595" t="s">
        <v>4736</v>
      </c>
      <c r="AW72" s="609" t="s">
        <v>4737</v>
      </c>
      <c r="AX72" s="609" t="s">
        <v>4738</v>
      </c>
      <c r="AY72" s="753" t="s">
        <v>4739</v>
      </c>
    </row>
    <row r="73" spans="2:51" ht="15" hidden="1" customHeight="1" outlineLevel="1">
      <c r="B73" s="643" t="s">
        <v>4740</v>
      </c>
      <c r="C73" s="653"/>
      <c r="D73" s="653"/>
      <c r="E73" s="653"/>
      <c r="F73" s="653"/>
      <c r="G73" s="653"/>
      <c r="H73" s="654"/>
      <c r="I73" s="655"/>
      <c r="J73" s="656"/>
      <c r="K73" s="656"/>
      <c r="L73" s="648">
        <f t="shared" si="5"/>
        <v>0</v>
      </c>
      <c r="M73" s="651">
        <f t="shared" si="1"/>
        <v>0</v>
      </c>
      <c r="N73" s="665">
        <f t="shared" si="2"/>
        <v>0</v>
      </c>
      <c r="O73" s="669"/>
      <c r="P73" s="669"/>
      <c r="Q73" s="667"/>
      <c r="R73" s="661">
        <f t="shared" si="3"/>
        <v>0</v>
      </c>
      <c r="S73" s="661">
        <f t="shared" si="4"/>
        <v>0</v>
      </c>
      <c r="T73" s="658"/>
      <c r="U73" s="658"/>
      <c r="V73" s="659"/>
      <c r="W73" s="1645"/>
      <c r="X73" s="324" t="s">
        <v>4741</v>
      </c>
      <c r="Y73" s="1645"/>
      <c r="Z73" s="1656"/>
      <c r="AA73" s="1645"/>
      <c r="AB73" s="1646"/>
      <c r="AC73" s="1647"/>
      <c r="AD73" s="719">
        <v>64</v>
      </c>
      <c r="AE73" s="711" t="s">
        <v>4742</v>
      </c>
      <c r="AF73" s="735" t="s">
        <v>4743</v>
      </c>
      <c r="AG73" s="735" t="s">
        <v>4744</v>
      </c>
      <c r="AH73" s="735" t="s">
        <v>4745</v>
      </c>
      <c r="AI73" s="735" t="s">
        <v>4746</v>
      </c>
      <c r="AJ73" s="735" t="s">
        <v>4747</v>
      </c>
      <c r="AK73" s="736" t="s">
        <v>4748</v>
      </c>
      <c r="AL73" s="737" t="s">
        <v>4749</v>
      </c>
      <c r="AM73" s="738" t="s">
        <v>4750</v>
      </c>
      <c r="AN73" s="738" t="s">
        <v>4751</v>
      </c>
      <c r="AO73" s="648" t="s">
        <v>4752</v>
      </c>
      <c r="AP73" s="651" t="s">
        <v>4753</v>
      </c>
      <c r="AQ73" s="651" t="s">
        <v>4754</v>
      </c>
      <c r="AR73" s="669"/>
      <c r="AS73" s="669"/>
      <c r="AT73" s="712" t="s">
        <v>4755</v>
      </c>
      <c r="AU73" s="595" t="s">
        <v>4756</v>
      </c>
      <c r="AV73" s="595" t="s">
        <v>4757</v>
      </c>
      <c r="AW73" s="609" t="s">
        <v>4758</v>
      </c>
      <c r="AX73" s="609" t="s">
        <v>4759</v>
      </c>
      <c r="AY73" s="753" t="s">
        <v>4760</v>
      </c>
    </row>
    <row r="74" spans="2:51" ht="15" hidden="1" customHeight="1" outlineLevel="1">
      <c r="B74" s="643" t="s">
        <v>4761</v>
      </c>
      <c r="C74" s="653"/>
      <c r="D74" s="653"/>
      <c r="E74" s="653"/>
      <c r="F74" s="653"/>
      <c r="G74" s="653"/>
      <c r="H74" s="654"/>
      <c r="I74" s="655"/>
      <c r="J74" s="656"/>
      <c r="K74" s="656"/>
      <c r="L74" s="648">
        <f t="shared" ref="L74:L105" si="6">I74*J74</f>
        <v>0</v>
      </c>
      <c r="M74" s="651">
        <f t="shared" ref="M74:M137" si="7">IF(Q74=0,0,((1+Q74)/(1+$C$824))-1)</f>
        <v>0</v>
      </c>
      <c r="N74" s="665">
        <f t="shared" ref="N74:N137" si="8">IF(Q74=0,0,((1+Q74)/(1+$C$825))-1)</f>
        <v>0</v>
      </c>
      <c r="O74" s="669"/>
      <c r="P74" s="669"/>
      <c r="Q74" s="667"/>
      <c r="R74" s="661">
        <f t="shared" ref="R74:R137" si="9">Q74*K74</f>
        <v>0</v>
      </c>
      <c r="S74" s="661">
        <f t="shared" ref="S74:S137" si="10">R74</f>
        <v>0</v>
      </c>
      <c r="T74" s="658"/>
      <c r="U74" s="658"/>
      <c r="V74" s="659"/>
      <c r="W74" s="1645"/>
      <c r="X74" s="324" t="s">
        <v>4762</v>
      </c>
      <c r="Y74" s="1645"/>
      <c r="Z74" s="1656"/>
      <c r="AA74" s="1645"/>
      <c r="AB74" s="1646"/>
      <c r="AC74" s="1647"/>
      <c r="AD74" s="719">
        <v>65</v>
      </c>
      <c r="AE74" s="711" t="s">
        <v>4763</v>
      </c>
      <c r="AF74" s="735" t="s">
        <v>4764</v>
      </c>
      <c r="AG74" s="735" t="s">
        <v>4765</v>
      </c>
      <c r="AH74" s="735" t="s">
        <v>4766</v>
      </c>
      <c r="AI74" s="735" t="s">
        <v>4767</v>
      </c>
      <c r="AJ74" s="735" t="s">
        <v>4768</v>
      </c>
      <c r="AK74" s="736" t="s">
        <v>4769</v>
      </c>
      <c r="AL74" s="737" t="s">
        <v>4770</v>
      </c>
      <c r="AM74" s="738" t="s">
        <v>4771</v>
      </c>
      <c r="AN74" s="738" t="s">
        <v>4772</v>
      </c>
      <c r="AO74" s="648" t="s">
        <v>4773</v>
      </c>
      <c r="AP74" s="651" t="s">
        <v>4774</v>
      </c>
      <c r="AQ74" s="651" t="s">
        <v>4775</v>
      </c>
      <c r="AR74" s="669"/>
      <c r="AS74" s="669"/>
      <c r="AT74" s="712" t="s">
        <v>4776</v>
      </c>
      <c r="AU74" s="595" t="s">
        <v>4777</v>
      </c>
      <c r="AV74" s="595" t="s">
        <v>4778</v>
      </c>
      <c r="AW74" s="609" t="s">
        <v>4779</v>
      </c>
      <c r="AX74" s="609" t="s">
        <v>4780</v>
      </c>
      <c r="AY74" s="753" t="s">
        <v>4781</v>
      </c>
    </row>
    <row r="75" spans="2:51" ht="15" hidden="1" customHeight="1" outlineLevel="1">
      <c r="B75" s="643" t="s">
        <v>4782</v>
      </c>
      <c r="C75" s="653"/>
      <c r="D75" s="653"/>
      <c r="E75" s="653"/>
      <c r="F75" s="653"/>
      <c r="G75" s="653"/>
      <c r="H75" s="654"/>
      <c r="I75" s="655"/>
      <c r="J75" s="656"/>
      <c r="K75" s="656"/>
      <c r="L75" s="648">
        <f t="shared" si="6"/>
        <v>0</v>
      </c>
      <c r="M75" s="651">
        <f t="shared" si="7"/>
        <v>0</v>
      </c>
      <c r="N75" s="665">
        <f t="shared" si="8"/>
        <v>0</v>
      </c>
      <c r="O75" s="669"/>
      <c r="P75" s="669"/>
      <c r="Q75" s="667"/>
      <c r="R75" s="661">
        <f t="shared" si="9"/>
        <v>0</v>
      </c>
      <c r="S75" s="661">
        <f t="shared" si="10"/>
        <v>0</v>
      </c>
      <c r="T75" s="658"/>
      <c r="U75" s="658"/>
      <c r="V75" s="659"/>
      <c r="W75" s="1645"/>
      <c r="X75" s="324" t="s">
        <v>4783</v>
      </c>
      <c r="Y75" s="1645"/>
      <c r="Z75" s="1656"/>
      <c r="AA75" s="1645"/>
      <c r="AB75" s="1646"/>
      <c r="AC75" s="1647"/>
      <c r="AD75" s="719">
        <v>66</v>
      </c>
      <c r="AE75" s="711" t="s">
        <v>4784</v>
      </c>
      <c r="AF75" s="735" t="s">
        <v>4785</v>
      </c>
      <c r="AG75" s="735" t="s">
        <v>4786</v>
      </c>
      <c r="AH75" s="735" t="s">
        <v>4787</v>
      </c>
      <c r="AI75" s="735" t="s">
        <v>4788</v>
      </c>
      <c r="AJ75" s="735" t="s">
        <v>4789</v>
      </c>
      <c r="AK75" s="736" t="s">
        <v>4790</v>
      </c>
      <c r="AL75" s="737" t="s">
        <v>4791</v>
      </c>
      <c r="AM75" s="738" t="s">
        <v>4792</v>
      </c>
      <c r="AN75" s="738" t="s">
        <v>4793</v>
      </c>
      <c r="AO75" s="648" t="s">
        <v>4794</v>
      </c>
      <c r="AP75" s="651" t="s">
        <v>4795</v>
      </c>
      <c r="AQ75" s="651" t="s">
        <v>4796</v>
      </c>
      <c r="AR75" s="669"/>
      <c r="AS75" s="669"/>
      <c r="AT75" s="712" t="s">
        <v>4797</v>
      </c>
      <c r="AU75" s="595" t="s">
        <v>4798</v>
      </c>
      <c r="AV75" s="595" t="s">
        <v>4799</v>
      </c>
      <c r="AW75" s="609" t="s">
        <v>4800</v>
      </c>
      <c r="AX75" s="609" t="s">
        <v>4801</v>
      </c>
      <c r="AY75" s="753" t="s">
        <v>4802</v>
      </c>
    </row>
    <row r="76" spans="2:51" ht="15" hidden="1" customHeight="1" outlineLevel="1">
      <c r="B76" s="643" t="s">
        <v>4803</v>
      </c>
      <c r="C76" s="653"/>
      <c r="D76" s="653"/>
      <c r="E76" s="653"/>
      <c r="F76" s="653"/>
      <c r="G76" s="653"/>
      <c r="H76" s="654"/>
      <c r="I76" s="655"/>
      <c r="J76" s="656"/>
      <c r="K76" s="656"/>
      <c r="L76" s="648">
        <f t="shared" si="6"/>
        <v>0</v>
      </c>
      <c r="M76" s="651">
        <f t="shared" si="7"/>
        <v>0</v>
      </c>
      <c r="N76" s="665">
        <f t="shared" si="8"/>
        <v>0</v>
      </c>
      <c r="O76" s="669"/>
      <c r="P76" s="669"/>
      <c r="Q76" s="667"/>
      <c r="R76" s="661">
        <f t="shared" si="9"/>
        <v>0</v>
      </c>
      <c r="S76" s="661">
        <f t="shared" si="10"/>
        <v>0</v>
      </c>
      <c r="T76" s="658"/>
      <c r="U76" s="658"/>
      <c r="V76" s="659"/>
      <c r="W76" s="1645"/>
      <c r="X76" s="324" t="s">
        <v>4804</v>
      </c>
      <c r="Y76" s="1645"/>
      <c r="Z76" s="1656"/>
      <c r="AA76" s="1645"/>
      <c r="AB76" s="1646"/>
      <c r="AC76" s="1647"/>
      <c r="AD76" s="719">
        <v>67</v>
      </c>
      <c r="AE76" s="711" t="s">
        <v>4805</v>
      </c>
      <c r="AF76" s="735" t="s">
        <v>4806</v>
      </c>
      <c r="AG76" s="735" t="s">
        <v>4807</v>
      </c>
      <c r="AH76" s="735" t="s">
        <v>4808</v>
      </c>
      <c r="AI76" s="735" t="s">
        <v>4809</v>
      </c>
      <c r="AJ76" s="735" t="s">
        <v>4810</v>
      </c>
      <c r="AK76" s="736" t="s">
        <v>4811</v>
      </c>
      <c r="AL76" s="737" t="s">
        <v>4812</v>
      </c>
      <c r="AM76" s="738" t="s">
        <v>4813</v>
      </c>
      <c r="AN76" s="738" t="s">
        <v>4814</v>
      </c>
      <c r="AO76" s="648" t="s">
        <v>4815</v>
      </c>
      <c r="AP76" s="651" t="s">
        <v>4816</v>
      </c>
      <c r="AQ76" s="651" t="s">
        <v>4817</v>
      </c>
      <c r="AR76" s="669"/>
      <c r="AS76" s="669"/>
      <c r="AT76" s="712" t="s">
        <v>4818</v>
      </c>
      <c r="AU76" s="595" t="s">
        <v>4819</v>
      </c>
      <c r="AV76" s="595" t="s">
        <v>4820</v>
      </c>
      <c r="AW76" s="609" t="s">
        <v>4821</v>
      </c>
      <c r="AX76" s="609" t="s">
        <v>4822</v>
      </c>
      <c r="AY76" s="753" t="s">
        <v>4823</v>
      </c>
    </row>
    <row r="77" spans="2:51" ht="15" hidden="1" customHeight="1" outlineLevel="1">
      <c r="B77" s="643" t="s">
        <v>4824</v>
      </c>
      <c r="C77" s="653"/>
      <c r="D77" s="653"/>
      <c r="E77" s="653"/>
      <c r="F77" s="653"/>
      <c r="G77" s="653"/>
      <c r="H77" s="654"/>
      <c r="I77" s="655"/>
      <c r="J77" s="656"/>
      <c r="K77" s="656"/>
      <c r="L77" s="648">
        <f t="shared" si="6"/>
        <v>0</v>
      </c>
      <c r="M77" s="651">
        <f t="shared" si="7"/>
        <v>0</v>
      </c>
      <c r="N77" s="665">
        <f t="shared" si="8"/>
        <v>0</v>
      </c>
      <c r="O77" s="669"/>
      <c r="P77" s="669"/>
      <c r="Q77" s="667"/>
      <c r="R77" s="661">
        <f t="shared" si="9"/>
        <v>0</v>
      </c>
      <c r="S77" s="661">
        <f t="shared" si="10"/>
        <v>0</v>
      </c>
      <c r="T77" s="658"/>
      <c r="U77" s="658"/>
      <c r="V77" s="659"/>
      <c r="W77" s="1645"/>
      <c r="X77" s="324" t="s">
        <v>4825</v>
      </c>
      <c r="Y77" s="1645"/>
      <c r="Z77" s="1656"/>
      <c r="AA77" s="1645"/>
      <c r="AB77" s="1646"/>
      <c r="AC77" s="1647"/>
      <c r="AD77" s="719">
        <v>68</v>
      </c>
      <c r="AE77" s="711" t="s">
        <v>4826</v>
      </c>
      <c r="AF77" s="735" t="s">
        <v>4827</v>
      </c>
      <c r="AG77" s="735" t="s">
        <v>4828</v>
      </c>
      <c r="AH77" s="735" t="s">
        <v>4829</v>
      </c>
      <c r="AI77" s="735" t="s">
        <v>4830</v>
      </c>
      <c r="AJ77" s="735" t="s">
        <v>4831</v>
      </c>
      <c r="AK77" s="736" t="s">
        <v>4832</v>
      </c>
      <c r="AL77" s="737" t="s">
        <v>4833</v>
      </c>
      <c r="AM77" s="738" t="s">
        <v>4834</v>
      </c>
      <c r="AN77" s="738" t="s">
        <v>4835</v>
      </c>
      <c r="AO77" s="648" t="s">
        <v>4836</v>
      </c>
      <c r="AP77" s="651" t="s">
        <v>4837</v>
      </c>
      <c r="AQ77" s="651" t="s">
        <v>4838</v>
      </c>
      <c r="AR77" s="669"/>
      <c r="AS77" s="669"/>
      <c r="AT77" s="712" t="s">
        <v>4839</v>
      </c>
      <c r="AU77" s="595" t="s">
        <v>4840</v>
      </c>
      <c r="AV77" s="595" t="s">
        <v>4841</v>
      </c>
      <c r="AW77" s="609" t="s">
        <v>4842</v>
      </c>
      <c r="AX77" s="609" t="s">
        <v>4843</v>
      </c>
      <c r="AY77" s="753" t="s">
        <v>4844</v>
      </c>
    </row>
    <row r="78" spans="2:51" ht="15" hidden="1" customHeight="1" outlineLevel="1">
      <c r="B78" s="643" t="s">
        <v>4845</v>
      </c>
      <c r="C78" s="653"/>
      <c r="D78" s="653"/>
      <c r="E78" s="653"/>
      <c r="F78" s="653"/>
      <c r="G78" s="653"/>
      <c r="H78" s="654"/>
      <c r="I78" s="655"/>
      <c r="J78" s="656"/>
      <c r="K78" s="656"/>
      <c r="L78" s="648">
        <f t="shared" si="6"/>
        <v>0</v>
      </c>
      <c r="M78" s="651">
        <f t="shared" si="7"/>
        <v>0</v>
      </c>
      <c r="N78" s="665">
        <f t="shared" si="8"/>
        <v>0</v>
      </c>
      <c r="O78" s="669"/>
      <c r="P78" s="669"/>
      <c r="Q78" s="667"/>
      <c r="R78" s="661">
        <f t="shared" si="9"/>
        <v>0</v>
      </c>
      <c r="S78" s="661">
        <f t="shared" si="10"/>
        <v>0</v>
      </c>
      <c r="T78" s="658"/>
      <c r="U78" s="658"/>
      <c r="V78" s="659"/>
      <c r="W78" s="1645"/>
      <c r="X78" s="324" t="s">
        <v>4846</v>
      </c>
      <c r="Y78" s="1645"/>
      <c r="Z78" s="1656"/>
      <c r="AA78" s="1645"/>
      <c r="AB78" s="1646"/>
      <c r="AC78" s="1647"/>
      <c r="AD78" s="719">
        <v>69</v>
      </c>
      <c r="AE78" s="711" t="s">
        <v>4847</v>
      </c>
      <c r="AF78" s="735" t="s">
        <v>4848</v>
      </c>
      <c r="AG78" s="735" t="s">
        <v>4849</v>
      </c>
      <c r="AH78" s="735" t="s">
        <v>4850</v>
      </c>
      <c r="AI78" s="735" t="s">
        <v>4851</v>
      </c>
      <c r="AJ78" s="735" t="s">
        <v>4852</v>
      </c>
      <c r="AK78" s="736" t="s">
        <v>4853</v>
      </c>
      <c r="AL78" s="737" t="s">
        <v>4854</v>
      </c>
      <c r="AM78" s="738" t="s">
        <v>4855</v>
      </c>
      <c r="AN78" s="738" t="s">
        <v>4856</v>
      </c>
      <c r="AO78" s="648" t="s">
        <v>4857</v>
      </c>
      <c r="AP78" s="651" t="s">
        <v>4858</v>
      </c>
      <c r="AQ78" s="651" t="s">
        <v>4859</v>
      </c>
      <c r="AR78" s="669"/>
      <c r="AS78" s="669"/>
      <c r="AT78" s="712" t="s">
        <v>4860</v>
      </c>
      <c r="AU78" s="595" t="s">
        <v>4861</v>
      </c>
      <c r="AV78" s="595" t="s">
        <v>4862</v>
      </c>
      <c r="AW78" s="609" t="s">
        <v>4863</v>
      </c>
      <c r="AX78" s="609" t="s">
        <v>4864</v>
      </c>
      <c r="AY78" s="753" t="s">
        <v>4865</v>
      </c>
    </row>
    <row r="79" spans="2:51" ht="15" hidden="1" customHeight="1" outlineLevel="1">
      <c r="B79" s="643" t="s">
        <v>4866</v>
      </c>
      <c r="C79" s="653"/>
      <c r="D79" s="653"/>
      <c r="E79" s="653"/>
      <c r="F79" s="653"/>
      <c r="G79" s="653"/>
      <c r="H79" s="654"/>
      <c r="I79" s="655"/>
      <c r="J79" s="656"/>
      <c r="K79" s="656"/>
      <c r="L79" s="648">
        <f t="shared" si="6"/>
        <v>0</v>
      </c>
      <c r="M79" s="651">
        <f t="shared" si="7"/>
        <v>0</v>
      </c>
      <c r="N79" s="665">
        <f t="shared" si="8"/>
        <v>0</v>
      </c>
      <c r="O79" s="669"/>
      <c r="P79" s="669"/>
      <c r="Q79" s="667"/>
      <c r="R79" s="661">
        <f t="shared" si="9"/>
        <v>0</v>
      </c>
      <c r="S79" s="661">
        <f t="shared" si="10"/>
        <v>0</v>
      </c>
      <c r="T79" s="658"/>
      <c r="U79" s="658"/>
      <c r="V79" s="659"/>
      <c r="W79" s="1645"/>
      <c r="X79" s="324" t="s">
        <v>4867</v>
      </c>
      <c r="Y79" s="1645"/>
      <c r="Z79" s="1656"/>
      <c r="AA79" s="1645"/>
      <c r="AB79" s="1646"/>
      <c r="AC79" s="1647"/>
      <c r="AD79" s="719">
        <v>70</v>
      </c>
      <c r="AE79" s="711" t="s">
        <v>4868</v>
      </c>
      <c r="AF79" s="735" t="s">
        <v>4869</v>
      </c>
      <c r="AG79" s="735" t="s">
        <v>4870</v>
      </c>
      <c r="AH79" s="735" t="s">
        <v>4871</v>
      </c>
      <c r="AI79" s="735" t="s">
        <v>4872</v>
      </c>
      <c r="AJ79" s="735" t="s">
        <v>4873</v>
      </c>
      <c r="AK79" s="736" t="s">
        <v>4874</v>
      </c>
      <c r="AL79" s="737" t="s">
        <v>4875</v>
      </c>
      <c r="AM79" s="738" t="s">
        <v>4876</v>
      </c>
      <c r="AN79" s="738" t="s">
        <v>4877</v>
      </c>
      <c r="AO79" s="648" t="s">
        <v>4878</v>
      </c>
      <c r="AP79" s="651" t="s">
        <v>4879</v>
      </c>
      <c r="AQ79" s="651" t="s">
        <v>4880</v>
      </c>
      <c r="AR79" s="669"/>
      <c r="AS79" s="669"/>
      <c r="AT79" s="712" t="s">
        <v>4881</v>
      </c>
      <c r="AU79" s="595" t="s">
        <v>4882</v>
      </c>
      <c r="AV79" s="595" t="s">
        <v>4883</v>
      </c>
      <c r="AW79" s="609" t="s">
        <v>4884</v>
      </c>
      <c r="AX79" s="609" t="s">
        <v>4885</v>
      </c>
      <c r="AY79" s="753" t="s">
        <v>4886</v>
      </c>
    </row>
    <row r="80" spans="2:51" ht="15" hidden="1" customHeight="1" outlineLevel="1">
      <c r="B80" s="643" t="s">
        <v>4887</v>
      </c>
      <c r="C80" s="653"/>
      <c r="D80" s="653"/>
      <c r="E80" s="653"/>
      <c r="F80" s="653"/>
      <c r="G80" s="653"/>
      <c r="H80" s="654"/>
      <c r="I80" s="655"/>
      <c r="J80" s="656"/>
      <c r="K80" s="656"/>
      <c r="L80" s="648">
        <f t="shared" si="6"/>
        <v>0</v>
      </c>
      <c r="M80" s="651">
        <f t="shared" si="7"/>
        <v>0</v>
      </c>
      <c r="N80" s="665">
        <f t="shared" si="8"/>
        <v>0</v>
      </c>
      <c r="O80" s="669"/>
      <c r="P80" s="669"/>
      <c r="Q80" s="667"/>
      <c r="R80" s="661">
        <f t="shared" si="9"/>
        <v>0</v>
      </c>
      <c r="S80" s="661">
        <f t="shared" si="10"/>
        <v>0</v>
      </c>
      <c r="T80" s="658"/>
      <c r="U80" s="658"/>
      <c r="V80" s="659"/>
      <c r="W80" s="1645"/>
      <c r="X80" s="324" t="s">
        <v>4888</v>
      </c>
      <c r="Y80" s="1645"/>
      <c r="Z80" s="1656"/>
      <c r="AA80" s="1645"/>
      <c r="AB80" s="1646"/>
      <c r="AC80" s="1647"/>
      <c r="AD80" s="719">
        <v>71</v>
      </c>
      <c r="AE80" s="711" t="s">
        <v>4889</v>
      </c>
      <c r="AF80" s="735" t="s">
        <v>4890</v>
      </c>
      <c r="AG80" s="735" t="s">
        <v>4891</v>
      </c>
      <c r="AH80" s="735" t="s">
        <v>4892</v>
      </c>
      <c r="AI80" s="735" t="s">
        <v>4893</v>
      </c>
      <c r="AJ80" s="735" t="s">
        <v>4894</v>
      </c>
      <c r="AK80" s="736" t="s">
        <v>4895</v>
      </c>
      <c r="AL80" s="737" t="s">
        <v>4896</v>
      </c>
      <c r="AM80" s="738" t="s">
        <v>4897</v>
      </c>
      <c r="AN80" s="738" t="s">
        <v>4898</v>
      </c>
      <c r="AO80" s="648" t="s">
        <v>4899</v>
      </c>
      <c r="AP80" s="651" t="s">
        <v>4900</v>
      </c>
      <c r="AQ80" s="651" t="s">
        <v>4901</v>
      </c>
      <c r="AR80" s="669"/>
      <c r="AS80" s="669"/>
      <c r="AT80" s="712" t="s">
        <v>4902</v>
      </c>
      <c r="AU80" s="595" t="s">
        <v>4903</v>
      </c>
      <c r="AV80" s="595" t="s">
        <v>4904</v>
      </c>
      <c r="AW80" s="609" t="s">
        <v>4905</v>
      </c>
      <c r="AX80" s="609" t="s">
        <v>4906</v>
      </c>
      <c r="AY80" s="753" t="s">
        <v>4907</v>
      </c>
    </row>
    <row r="81" spans="2:51" ht="15" hidden="1" customHeight="1" outlineLevel="1">
      <c r="B81" s="643" t="s">
        <v>4908</v>
      </c>
      <c r="C81" s="653"/>
      <c r="D81" s="653"/>
      <c r="E81" s="653"/>
      <c r="F81" s="653"/>
      <c r="G81" s="653"/>
      <c r="H81" s="654"/>
      <c r="I81" s="655"/>
      <c r="J81" s="656"/>
      <c r="K81" s="656"/>
      <c r="L81" s="648">
        <f t="shared" si="6"/>
        <v>0</v>
      </c>
      <c r="M81" s="651">
        <f t="shared" si="7"/>
        <v>0</v>
      </c>
      <c r="N81" s="665">
        <f t="shared" si="8"/>
        <v>0</v>
      </c>
      <c r="O81" s="669"/>
      <c r="P81" s="669"/>
      <c r="Q81" s="667"/>
      <c r="R81" s="661">
        <f t="shared" si="9"/>
        <v>0</v>
      </c>
      <c r="S81" s="661">
        <f t="shared" si="10"/>
        <v>0</v>
      </c>
      <c r="T81" s="658"/>
      <c r="U81" s="658"/>
      <c r="V81" s="659"/>
      <c r="W81" s="1645"/>
      <c r="X81" s="324" t="s">
        <v>4909</v>
      </c>
      <c r="Y81" s="1645"/>
      <c r="Z81" s="1656"/>
      <c r="AA81" s="1645"/>
      <c r="AB81" s="1646"/>
      <c r="AC81" s="1647"/>
      <c r="AD81" s="719">
        <v>72</v>
      </c>
      <c r="AE81" s="711" t="s">
        <v>4910</v>
      </c>
      <c r="AF81" s="735" t="s">
        <v>4911</v>
      </c>
      <c r="AG81" s="735" t="s">
        <v>4912</v>
      </c>
      <c r="AH81" s="735" t="s">
        <v>4913</v>
      </c>
      <c r="AI81" s="735" t="s">
        <v>4914</v>
      </c>
      <c r="AJ81" s="735" t="s">
        <v>4915</v>
      </c>
      <c r="AK81" s="736" t="s">
        <v>4916</v>
      </c>
      <c r="AL81" s="737" t="s">
        <v>4917</v>
      </c>
      <c r="AM81" s="738" t="s">
        <v>4918</v>
      </c>
      <c r="AN81" s="738" t="s">
        <v>4919</v>
      </c>
      <c r="AO81" s="648" t="s">
        <v>4920</v>
      </c>
      <c r="AP81" s="651" t="s">
        <v>4921</v>
      </c>
      <c r="AQ81" s="651" t="s">
        <v>4922</v>
      </c>
      <c r="AR81" s="669"/>
      <c r="AS81" s="669"/>
      <c r="AT81" s="712" t="s">
        <v>4923</v>
      </c>
      <c r="AU81" s="595" t="s">
        <v>4924</v>
      </c>
      <c r="AV81" s="595" t="s">
        <v>4925</v>
      </c>
      <c r="AW81" s="609" t="s">
        <v>4926</v>
      </c>
      <c r="AX81" s="609" t="s">
        <v>4927</v>
      </c>
      <c r="AY81" s="753" t="s">
        <v>4928</v>
      </c>
    </row>
    <row r="82" spans="2:51" ht="15" hidden="1" customHeight="1" outlineLevel="1">
      <c r="B82" s="643" t="s">
        <v>4929</v>
      </c>
      <c r="C82" s="653"/>
      <c r="D82" s="653"/>
      <c r="E82" s="653"/>
      <c r="F82" s="653"/>
      <c r="G82" s="653"/>
      <c r="H82" s="654"/>
      <c r="I82" s="655"/>
      <c r="J82" s="656"/>
      <c r="K82" s="656"/>
      <c r="L82" s="648">
        <f t="shared" si="6"/>
        <v>0</v>
      </c>
      <c r="M82" s="651">
        <f t="shared" si="7"/>
        <v>0</v>
      </c>
      <c r="N82" s="665">
        <f t="shared" si="8"/>
        <v>0</v>
      </c>
      <c r="O82" s="669"/>
      <c r="P82" s="669"/>
      <c r="Q82" s="667"/>
      <c r="R82" s="661">
        <f t="shared" si="9"/>
        <v>0</v>
      </c>
      <c r="S82" s="661">
        <f t="shared" si="10"/>
        <v>0</v>
      </c>
      <c r="T82" s="658"/>
      <c r="U82" s="658"/>
      <c r="V82" s="659"/>
      <c r="W82" s="1645"/>
      <c r="X82" s="324" t="s">
        <v>4930</v>
      </c>
      <c r="Y82" s="1645"/>
      <c r="Z82" s="1656"/>
      <c r="AA82" s="1645"/>
      <c r="AB82" s="1646"/>
      <c r="AC82" s="1647"/>
      <c r="AD82" s="719">
        <v>73</v>
      </c>
      <c r="AE82" s="711" t="s">
        <v>4931</v>
      </c>
      <c r="AF82" s="735" t="s">
        <v>4932</v>
      </c>
      <c r="AG82" s="735" t="s">
        <v>4933</v>
      </c>
      <c r="AH82" s="735" t="s">
        <v>4934</v>
      </c>
      <c r="AI82" s="735" t="s">
        <v>4935</v>
      </c>
      <c r="AJ82" s="735" t="s">
        <v>4936</v>
      </c>
      <c r="AK82" s="736" t="s">
        <v>4937</v>
      </c>
      <c r="AL82" s="737" t="s">
        <v>4938</v>
      </c>
      <c r="AM82" s="738" t="s">
        <v>4939</v>
      </c>
      <c r="AN82" s="738" t="s">
        <v>4940</v>
      </c>
      <c r="AO82" s="648" t="s">
        <v>4941</v>
      </c>
      <c r="AP82" s="651" t="s">
        <v>4942</v>
      </c>
      <c r="AQ82" s="651" t="s">
        <v>4943</v>
      </c>
      <c r="AR82" s="669"/>
      <c r="AS82" s="669"/>
      <c r="AT82" s="712" t="s">
        <v>4944</v>
      </c>
      <c r="AU82" s="595" t="s">
        <v>4945</v>
      </c>
      <c r="AV82" s="595" t="s">
        <v>4946</v>
      </c>
      <c r="AW82" s="609" t="s">
        <v>4947</v>
      </c>
      <c r="AX82" s="609" t="s">
        <v>4948</v>
      </c>
      <c r="AY82" s="753" t="s">
        <v>4949</v>
      </c>
    </row>
    <row r="83" spans="2:51" ht="15" hidden="1" customHeight="1" outlineLevel="1">
      <c r="B83" s="643" t="s">
        <v>4950</v>
      </c>
      <c r="C83" s="653"/>
      <c r="D83" s="653"/>
      <c r="E83" s="653"/>
      <c r="F83" s="653"/>
      <c r="G83" s="653"/>
      <c r="H83" s="654"/>
      <c r="I83" s="655"/>
      <c r="J83" s="656"/>
      <c r="K83" s="656"/>
      <c r="L83" s="648">
        <f t="shared" si="6"/>
        <v>0</v>
      </c>
      <c r="M83" s="651">
        <f t="shared" si="7"/>
        <v>0</v>
      </c>
      <c r="N83" s="665">
        <f t="shared" si="8"/>
        <v>0</v>
      </c>
      <c r="O83" s="669"/>
      <c r="P83" s="669"/>
      <c r="Q83" s="667"/>
      <c r="R83" s="661">
        <f t="shared" si="9"/>
        <v>0</v>
      </c>
      <c r="S83" s="661">
        <f t="shared" si="10"/>
        <v>0</v>
      </c>
      <c r="T83" s="658"/>
      <c r="U83" s="658"/>
      <c r="V83" s="659"/>
      <c r="W83" s="1645"/>
      <c r="X83" s="324" t="s">
        <v>4951</v>
      </c>
      <c r="Y83" s="1645"/>
      <c r="Z83" s="1656"/>
      <c r="AA83" s="1645"/>
      <c r="AB83" s="1646"/>
      <c r="AC83" s="1647"/>
      <c r="AD83" s="719">
        <v>74</v>
      </c>
      <c r="AE83" s="711" t="s">
        <v>4952</v>
      </c>
      <c r="AF83" s="735" t="s">
        <v>4953</v>
      </c>
      <c r="AG83" s="735" t="s">
        <v>4954</v>
      </c>
      <c r="AH83" s="735" t="s">
        <v>4955</v>
      </c>
      <c r="AI83" s="735" t="s">
        <v>4956</v>
      </c>
      <c r="AJ83" s="735" t="s">
        <v>4957</v>
      </c>
      <c r="AK83" s="736" t="s">
        <v>4958</v>
      </c>
      <c r="AL83" s="737" t="s">
        <v>4959</v>
      </c>
      <c r="AM83" s="738" t="s">
        <v>4960</v>
      </c>
      <c r="AN83" s="738" t="s">
        <v>4961</v>
      </c>
      <c r="AO83" s="648" t="s">
        <v>4962</v>
      </c>
      <c r="AP83" s="651" t="s">
        <v>4963</v>
      </c>
      <c r="AQ83" s="651" t="s">
        <v>4964</v>
      </c>
      <c r="AR83" s="669"/>
      <c r="AS83" s="669"/>
      <c r="AT83" s="712" t="s">
        <v>4965</v>
      </c>
      <c r="AU83" s="595" t="s">
        <v>4966</v>
      </c>
      <c r="AV83" s="595" t="s">
        <v>4967</v>
      </c>
      <c r="AW83" s="609" t="s">
        <v>4968</v>
      </c>
      <c r="AX83" s="609" t="s">
        <v>4969</v>
      </c>
      <c r="AY83" s="753" t="s">
        <v>4970</v>
      </c>
    </row>
    <row r="84" spans="2:51" ht="15" hidden="1" customHeight="1" outlineLevel="1">
      <c r="B84" s="643" t="s">
        <v>4971</v>
      </c>
      <c r="C84" s="653"/>
      <c r="D84" s="653"/>
      <c r="E84" s="653"/>
      <c r="F84" s="653"/>
      <c r="G84" s="653"/>
      <c r="H84" s="654"/>
      <c r="I84" s="655"/>
      <c r="J84" s="656"/>
      <c r="K84" s="656"/>
      <c r="L84" s="648">
        <f t="shared" si="6"/>
        <v>0</v>
      </c>
      <c r="M84" s="651">
        <f t="shared" si="7"/>
        <v>0</v>
      </c>
      <c r="N84" s="665">
        <f t="shared" si="8"/>
        <v>0</v>
      </c>
      <c r="O84" s="669"/>
      <c r="P84" s="669"/>
      <c r="Q84" s="667"/>
      <c r="R84" s="661">
        <f t="shared" si="9"/>
        <v>0</v>
      </c>
      <c r="S84" s="661">
        <f t="shared" si="10"/>
        <v>0</v>
      </c>
      <c r="T84" s="658"/>
      <c r="U84" s="658"/>
      <c r="V84" s="659"/>
      <c r="W84" s="1645"/>
      <c r="X84" s="324" t="s">
        <v>4972</v>
      </c>
      <c r="Y84" s="1645"/>
      <c r="Z84" s="1656"/>
      <c r="AA84" s="1645"/>
      <c r="AB84" s="1646"/>
      <c r="AC84" s="1647"/>
      <c r="AD84" s="719">
        <v>75</v>
      </c>
      <c r="AE84" s="711" t="s">
        <v>4973</v>
      </c>
      <c r="AF84" s="735" t="s">
        <v>4974</v>
      </c>
      <c r="AG84" s="735" t="s">
        <v>4975</v>
      </c>
      <c r="AH84" s="735" t="s">
        <v>4976</v>
      </c>
      <c r="AI84" s="735" t="s">
        <v>4977</v>
      </c>
      <c r="AJ84" s="735" t="s">
        <v>4978</v>
      </c>
      <c r="AK84" s="736" t="s">
        <v>4979</v>
      </c>
      <c r="AL84" s="737" t="s">
        <v>4980</v>
      </c>
      <c r="AM84" s="738" t="s">
        <v>4981</v>
      </c>
      <c r="AN84" s="738" t="s">
        <v>4982</v>
      </c>
      <c r="AO84" s="648" t="s">
        <v>4983</v>
      </c>
      <c r="AP84" s="651" t="s">
        <v>4984</v>
      </c>
      <c r="AQ84" s="651" t="s">
        <v>4985</v>
      </c>
      <c r="AR84" s="669"/>
      <c r="AS84" s="669"/>
      <c r="AT84" s="712" t="s">
        <v>4986</v>
      </c>
      <c r="AU84" s="595" t="s">
        <v>4987</v>
      </c>
      <c r="AV84" s="595" t="s">
        <v>4988</v>
      </c>
      <c r="AW84" s="609" t="s">
        <v>4989</v>
      </c>
      <c r="AX84" s="609" t="s">
        <v>4990</v>
      </c>
      <c r="AY84" s="753" t="s">
        <v>4991</v>
      </c>
    </row>
    <row r="85" spans="2:51" ht="15" hidden="1" customHeight="1" outlineLevel="1">
      <c r="B85" s="643" t="s">
        <v>4992</v>
      </c>
      <c r="C85" s="653"/>
      <c r="D85" s="653"/>
      <c r="E85" s="653"/>
      <c r="F85" s="653"/>
      <c r="G85" s="653"/>
      <c r="H85" s="654"/>
      <c r="I85" s="655"/>
      <c r="J85" s="656"/>
      <c r="K85" s="656"/>
      <c r="L85" s="648">
        <f t="shared" si="6"/>
        <v>0</v>
      </c>
      <c r="M85" s="651">
        <f t="shared" si="7"/>
        <v>0</v>
      </c>
      <c r="N85" s="665">
        <f t="shared" si="8"/>
        <v>0</v>
      </c>
      <c r="O85" s="669"/>
      <c r="P85" s="669"/>
      <c r="Q85" s="667"/>
      <c r="R85" s="661">
        <f t="shared" si="9"/>
        <v>0</v>
      </c>
      <c r="S85" s="661">
        <f t="shared" si="10"/>
        <v>0</v>
      </c>
      <c r="T85" s="658"/>
      <c r="U85" s="658"/>
      <c r="V85" s="659"/>
      <c r="W85" s="1645"/>
      <c r="X85" s="324" t="s">
        <v>4993</v>
      </c>
      <c r="Y85" s="1645"/>
      <c r="Z85" s="1656"/>
      <c r="AA85" s="1645"/>
      <c r="AB85" s="1646"/>
      <c r="AC85" s="1647"/>
      <c r="AD85" s="719">
        <v>76</v>
      </c>
      <c r="AE85" s="711" t="s">
        <v>4994</v>
      </c>
      <c r="AF85" s="735" t="s">
        <v>4995</v>
      </c>
      <c r="AG85" s="735" t="s">
        <v>4996</v>
      </c>
      <c r="AH85" s="735" t="s">
        <v>4997</v>
      </c>
      <c r="AI85" s="735" t="s">
        <v>4998</v>
      </c>
      <c r="AJ85" s="735" t="s">
        <v>4999</v>
      </c>
      <c r="AK85" s="736" t="s">
        <v>5000</v>
      </c>
      <c r="AL85" s="737" t="s">
        <v>5001</v>
      </c>
      <c r="AM85" s="738" t="s">
        <v>5002</v>
      </c>
      <c r="AN85" s="738" t="s">
        <v>5003</v>
      </c>
      <c r="AO85" s="648" t="s">
        <v>5004</v>
      </c>
      <c r="AP85" s="651" t="s">
        <v>5005</v>
      </c>
      <c r="AQ85" s="651" t="s">
        <v>5006</v>
      </c>
      <c r="AR85" s="669"/>
      <c r="AS85" s="669"/>
      <c r="AT85" s="712" t="s">
        <v>5007</v>
      </c>
      <c r="AU85" s="595" t="s">
        <v>5008</v>
      </c>
      <c r="AV85" s="595" t="s">
        <v>5009</v>
      </c>
      <c r="AW85" s="609" t="s">
        <v>5010</v>
      </c>
      <c r="AX85" s="609" t="s">
        <v>5011</v>
      </c>
      <c r="AY85" s="753" t="s">
        <v>5012</v>
      </c>
    </row>
    <row r="86" spans="2:51" ht="15" hidden="1" customHeight="1" outlineLevel="1">
      <c r="B86" s="643" t="s">
        <v>5013</v>
      </c>
      <c r="C86" s="653"/>
      <c r="D86" s="653"/>
      <c r="E86" s="653"/>
      <c r="F86" s="653"/>
      <c r="G86" s="653"/>
      <c r="H86" s="654"/>
      <c r="I86" s="655"/>
      <c r="J86" s="656"/>
      <c r="K86" s="656"/>
      <c r="L86" s="648">
        <f t="shared" si="6"/>
        <v>0</v>
      </c>
      <c r="M86" s="651">
        <f t="shared" si="7"/>
        <v>0</v>
      </c>
      <c r="N86" s="665">
        <f t="shared" si="8"/>
        <v>0</v>
      </c>
      <c r="O86" s="669"/>
      <c r="P86" s="669"/>
      <c r="Q86" s="667"/>
      <c r="R86" s="661">
        <f t="shared" si="9"/>
        <v>0</v>
      </c>
      <c r="S86" s="661">
        <f t="shared" si="10"/>
        <v>0</v>
      </c>
      <c r="T86" s="658"/>
      <c r="U86" s="658"/>
      <c r="V86" s="659"/>
      <c r="W86" s="1645"/>
      <c r="X86" s="324" t="s">
        <v>5014</v>
      </c>
      <c r="Y86" s="1645"/>
      <c r="Z86" s="1656"/>
      <c r="AA86" s="1645"/>
      <c r="AB86" s="1646"/>
      <c r="AC86" s="1647"/>
      <c r="AD86" s="719">
        <v>77</v>
      </c>
      <c r="AE86" s="711" t="s">
        <v>5015</v>
      </c>
      <c r="AF86" s="735" t="s">
        <v>5016</v>
      </c>
      <c r="AG86" s="735" t="s">
        <v>5017</v>
      </c>
      <c r="AH86" s="735" t="s">
        <v>5018</v>
      </c>
      <c r="AI86" s="735" t="s">
        <v>5019</v>
      </c>
      <c r="AJ86" s="735" t="s">
        <v>5020</v>
      </c>
      <c r="AK86" s="736" t="s">
        <v>5021</v>
      </c>
      <c r="AL86" s="737" t="s">
        <v>5022</v>
      </c>
      <c r="AM86" s="738" t="s">
        <v>5023</v>
      </c>
      <c r="AN86" s="738" t="s">
        <v>5024</v>
      </c>
      <c r="AO86" s="648" t="s">
        <v>5025</v>
      </c>
      <c r="AP86" s="651" t="s">
        <v>5026</v>
      </c>
      <c r="AQ86" s="651" t="s">
        <v>5027</v>
      </c>
      <c r="AR86" s="669"/>
      <c r="AS86" s="669"/>
      <c r="AT86" s="712" t="s">
        <v>5028</v>
      </c>
      <c r="AU86" s="595" t="s">
        <v>5029</v>
      </c>
      <c r="AV86" s="595" t="s">
        <v>5030</v>
      </c>
      <c r="AW86" s="609" t="s">
        <v>5031</v>
      </c>
      <c r="AX86" s="609" t="s">
        <v>5032</v>
      </c>
      <c r="AY86" s="753" t="s">
        <v>5033</v>
      </c>
    </row>
    <row r="87" spans="2:51" ht="15" hidden="1" customHeight="1" outlineLevel="1">
      <c r="B87" s="643" t="s">
        <v>5034</v>
      </c>
      <c r="C87" s="653"/>
      <c r="D87" s="653"/>
      <c r="E87" s="653"/>
      <c r="F87" s="653"/>
      <c r="G87" s="653"/>
      <c r="H87" s="654"/>
      <c r="I87" s="655"/>
      <c r="J87" s="656"/>
      <c r="K87" s="656"/>
      <c r="L87" s="648">
        <f t="shared" si="6"/>
        <v>0</v>
      </c>
      <c r="M87" s="651">
        <f t="shared" si="7"/>
        <v>0</v>
      </c>
      <c r="N87" s="665">
        <f t="shared" si="8"/>
        <v>0</v>
      </c>
      <c r="O87" s="669"/>
      <c r="P87" s="669"/>
      <c r="Q87" s="667"/>
      <c r="R87" s="661">
        <f t="shared" si="9"/>
        <v>0</v>
      </c>
      <c r="S87" s="661">
        <f t="shared" si="10"/>
        <v>0</v>
      </c>
      <c r="T87" s="658"/>
      <c r="U87" s="658"/>
      <c r="V87" s="659"/>
      <c r="W87" s="1645"/>
      <c r="X87" s="324" t="s">
        <v>5035</v>
      </c>
      <c r="Y87" s="1645"/>
      <c r="Z87" s="1656"/>
      <c r="AA87" s="1645"/>
      <c r="AB87" s="1646"/>
      <c r="AC87" s="1647"/>
      <c r="AD87" s="719">
        <v>78</v>
      </c>
      <c r="AE87" s="711" t="s">
        <v>5036</v>
      </c>
      <c r="AF87" s="735" t="s">
        <v>5037</v>
      </c>
      <c r="AG87" s="735" t="s">
        <v>5038</v>
      </c>
      <c r="AH87" s="735" t="s">
        <v>5039</v>
      </c>
      <c r="AI87" s="735" t="s">
        <v>5040</v>
      </c>
      <c r="AJ87" s="735" t="s">
        <v>5041</v>
      </c>
      <c r="AK87" s="736" t="s">
        <v>5042</v>
      </c>
      <c r="AL87" s="737" t="s">
        <v>5043</v>
      </c>
      <c r="AM87" s="738" t="s">
        <v>5044</v>
      </c>
      <c r="AN87" s="738" t="s">
        <v>5045</v>
      </c>
      <c r="AO87" s="648" t="s">
        <v>5046</v>
      </c>
      <c r="AP87" s="651" t="s">
        <v>5047</v>
      </c>
      <c r="AQ87" s="651" t="s">
        <v>5048</v>
      </c>
      <c r="AR87" s="669"/>
      <c r="AS87" s="669"/>
      <c r="AT87" s="712" t="s">
        <v>5049</v>
      </c>
      <c r="AU87" s="595" t="s">
        <v>5050</v>
      </c>
      <c r="AV87" s="595" t="s">
        <v>5051</v>
      </c>
      <c r="AW87" s="609" t="s">
        <v>5052</v>
      </c>
      <c r="AX87" s="609" t="s">
        <v>5053</v>
      </c>
      <c r="AY87" s="753" t="s">
        <v>5054</v>
      </c>
    </row>
    <row r="88" spans="2:51" ht="15" hidden="1" customHeight="1" outlineLevel="1">
      <c r="B88" s="643" t="s">
        <v>5055</v>
      </c>
      <c r="C88" s="653"/>
      <c r="D88" s="653"/>
      <c r="E88" s="653"/>
      <c r="F88" s="653"/>
      <c r="G88" s="653"/>
      <c r="H88" s="654"/>
      <c r="I88" s="655"/>
      <c r="J88" s="656"/>
      <c r="K88" s="656"/>
      <c r="L88" s="648">
        <f t="shared" si="6"/>
        <v>0</v>
      </c>
      <c r="M88" s="651">
        <f t="shared" si="7"/>
        <v>0</v>
      </c>
      <c r="N88" s="665">
        <f t="shared" si="8"/>
        <v>0</v>
      </c>
      <c r="O88" s="669"/>
      <c r="P88" s="669"/>
      <c r="Q88" s="667"/>
      <c r="R88" s="661">
        <f t="shared" si="9"/>
        <v>0</v>
      </c>
      <c r="S88" s="661">
        <f t="shared" si="10"/>
        <v>0</v>
      </c>
      <c r="T88" s="658"/>
      <c r="U88" s="658"/>
      <c r="V88" s="659"/>
      <c r="W88" s="1645"/>
      <c r="X88" s="324" t="s">
        <v>5056</v>
      </c>
      <c r="Y88" s="1645"/>
      <c r="Z88" s="1656"/>
      <c r="AA88" s="1645"/>
      <c r="AB88" s="1646"/>
      <c r="AC88" s="1647"/>
      <c r="AD88" s="719">
        <v>79</v>
      </c>
      <c r="AE88" s="711" t="s">
        <v>5057</v>
      </c>
      <c r="AF88" s="735" t="s">
        <v>5058</v>
      </c>
      <c r="AG88" s="735" t="s">
        <v>5059</v>
      </c>
      <c r="AH88" s="735" t="s">
        <v>5060</v>
      </c>
      <c r="AI88" s="735" t="s">
        <v>5061</v>
      </c>
      <c r="AJ88" s="735" t="s">
        <v>5062</v>
      </c>
      <c r="AK88" s="736" t="s">
        <v>5063</v>
      </c>
      <c r="AL88" s="737" t="s">
        <v>5064</v>
      </c>
      <c r="AM88" s="738" t="s">
        <v>5065</v>
      </c>
      <c r="AN88" s="738" t="s">
        <v>5066</v>
      </c>
      <c r="AO88" s="648" t="s">
        <v>5067</v>
      </c>
      <c r="AP88" s="651" t="s">
        <v>5068</v>
      </c>
      <c r="AQ88" s="651" t="s">
        <v>5069</v>
      </c>
      <c r="AR88" s="669"/>
      <c r="AS88" s="669"/>
      <c r="AT88" s="712" t="s">
        <v>5070</v>
      </c>
      <c r="AU88" s="595" t="s">
        <v>5071</v>
      </c>
      <c r="AV88" s="595" t="s">
        <v>5072</v>
      </c>
      <c r="AW88" s="609" t="s">
        <v>5073</v>
      </c>
      <c r="AX88" s="609" t="s">
        <v>5074</v>
      </c>
      <c r="AY88" s="753" t="s">
        <v>5075</v>
      </c>
    </row>
    <row r="89" spans="2:51" ht="15" hidden="1" customHeight="1" outlineLevel="1">
      <c r="B89" s="643" t="s">
        <v>5076</v>
      </c>
      <c r="C89" s="653"/>
      <c r="D89" s="653"/>
      <c r="E89" s="653"/>
      <c r="F89" s="653"/>
      <c r="G89" s="653"/>
      <c r="H89" s="654"/>
      <c r="I89" s="655"/>
      <c r="J89" s="656"/>
      <c r="K89" s="656"/>
      <c r="L89" s="648">
        <f t="shared" si="6"/>
        <v>0</v>
      </c>
      <c r="M89" s="651">
        <f t="shared" si="7"/>
        <v>0</v>
      </c>
      <c r="N89" s="665">
        <f t="shared" si="8"/>
        <v>0</v>
      </c>
      <c r="O89" s="669"/>
      <c r="P89" s="669"/>
      <c r="Q89" s="667"/>
      <c r="R89" s="661">
        <f t="shared" si="9"/>
        <v>0</v>
      </c>
      <c r="S89" s="661">
        <f t="shared" si="10"/>
        <v>0</v>
      </c>
      <c r="T89" s="658"/>
      <c r="U89" s="658"/>
      <c r="V89" s="659"/>
      <c r="W89" s="1645"/>
      <c r="X89" s="324" t="s">
        <v>5077</v>
      </c>
      <c r="Y89" s="1645"/>
      <c r="Z89" s="1656"/>
      <c r="AA89" s="1645"/>
      <c r="AB89" s="1646"/>
      <c r="AC89" s="1647"/>
      <c r="AD89" s="719">
        <v>80</v>
      </c>
      <c r="AE89" s="711" t="s">
        <v>5078</v>
      </c>
      <c r="AF89" s="735" t="s">
        <v>5079</v>
      </c>
      <c r="AG89" s="735" t="s">
        <v>5080</v>
      </c>
      <c r="AH89" s="735" t="s">
        <v>5081</v>
      </c>
      <c r="AI89" s="735" t="s">
        <v>5082</v>
      </c>
      <c r="AJ89" s="735" t="s">
        <v>5083</v>
      </c>
      <c r="AK89" s="736" t="s">
        <v>5084</v>
      </c>
      <c r="AL89" s="737" t="s">
        <v>5085</v>
      </c>
      <c r="AM89" s="738" t="s">
        <v>5086</v>
      </c>
      <c r="AN89" s="738" t="s">
        <v>5087</v>
      </c>
      <c r="AO89" s="648" t="s">
        <v>5088</v>
      </c>
      <c r="AP89" s="651" t="s">
        <v>5089</v>
      </c>
      <c r="AQ89" s="651" t="s">
        <v>5090</v>
      </c>
      <c r="AR89" s="669"/>
      <c r="AS89" s="669"/>
      <c r="AT89" s="712" t="s">
        <v>5091</v>
      </c>
      <c r="AU89" s="595" t="s">
        <v>5092</v>
      </c>
      <c r="AV89" s="595" t="s">
        <v>5093</v>
      </c>
      <c r="AW89" s="609" t="s">
        <v>5094</v>
      </c>
      <c r="AX89" s="609" t="s">
        <v>5095</v>
      </c>
      <c r="AY89" s="753" t="s">
        <v>5096</v>
      </c>
    </row>
    <row r="90" spans="2:51" ht="15" hidden="1" customHeight="1" outlineLevel="1">
      <c r="B90" s="643" t="s">
        <v>5097</v>
      </c>
      <c r="C90" s="653"/>
      <c r="D90" s="653"/>
      <c r="E90" s="653"/>
      <c r="F90" s="653"/>
      <c r="G90" s="653"/>
      <c r="H90" s="654"/>
      <c r="I90" s="655"/>
      <c r="J90" s="656"/>
      <c r="K90" s="656"/>
      <c r="L90" s="648">
        <f t="shared" si="6"/>
        <v>0</v>
      </c>
      <c r="M90" s="651">
        <f t="shared" si="7"/>
        <v>0</v>
      </c>
      <c r="N90" s="665">
        <f t="shared" si="8"/>
        <v>0</v>
      </c>
      <c r="O90" s="669"/>
      <c r="P90" s="669"/>
      <c r="Q90" s="667"/>
      <c r="R90" s="661">
        <f t="shared" si="9"/>
        <v>0</v>
      </c>
      <c r="S90" s="661">
        <f t="shared" si="10"/>
        <v>0</v>
      </c>
      <c r="T90" s="658"/>
      <c r="U90" s="658"/>
      <c r="V90" s="659"/>
      <c r="W90" s="1645"/>
      <c r="X90" s="324" t="s">
        <v>5098</v>
      </c>
      <c r="Y90" s="1645"/>
      <c r="Z90" s="1656"/>
      <c r="AA90" s="1645"/>
      <c r="AB90" s="1646"/>
      <c r="AC90" s="1647"/>
      <c r="AD90" s="719">
        <v>81</v>
      </c>
      <c r="AE90" s="711" t="s">
        <v>5099</v>
      </c>
      <c r="AF90" s="735" t="s">
        <v>5100</v>
      </c>
      <c r="AG90" s="735" t="s">
        <v>5101</v>
      </c>
      <c r="AH90" s="735" t="s">
        <v>5102</v>
      </c>
      <c r="AI90" s="735" t="s">
        <v>5103</v>
      </c>
      <c r="AJ90" s="735" t="s">
        <v>5104</v>
      </c>
      <c r="AK90" s="736" t="s">
        <v>5105</v>
      </c>
      <c r="AL90" s="737" t="s">
        <v>5106</v>
      </c>
      <c r="AM90" s="738" t="s">
        <v>5107</v>
      </c>
      <c r="AN90" s="738" t="s">
        <v>5108</v>
      </c>
      <c r="AO90" s="648" t="s">
        <v>5109</v>
      </c>
      <c r="AP90" s="651" t="s">
        <v>5110</v>
      </c>
      <c r="AQ90" s="651" t="s">
        <v>5111</v>
      </c>
      <c r="AR90" s="669"/>
      <c r="AS90" s="669"/>
      <c r="AT90" s="712" t="s">
        <v>5112</v>
      </c>
      <c r="AU90" s="595" t="s">
        <v>5113</v>
      </c>
      <c r="AV90" s="595" t="s">
        <v>5114</v>
      </c>
      <c r="AW90" s="609" t="s">
        <v>5115</v>
      </c>
      <c r="AX90" s="609" t="s">
        <v>5116</v>
      </c>
      <c r="AY90" s="753" t="s">
        <v>5117</v>
      </c>
    </row>
    <row r="91" spans="2:51" ht="15" hidden="1" customHeight="1" outlineLevel="1">
      <c r="B91" s="643" t="s">
        <v>5118</v>
      </c>
      <c r="C91" s="653"/>
      <c r="D91" s="653"/>
      <c r="E91" s="653"/>
      <c r="F91" s="653"/>
      <c r="G91" s="653"/>
      <c r="H91" s="654"/>
      <c r="I91" s="655"/>
      <c r="J91" s="656"/>
      <c r="K91" s="656"/>
      <c r="L91" s="648">
        <f t="shared" si="6"/>
        <v>0</v>
      </c>
      <c r="M91" s="651">
        <f t="shared" si="7"/>
        <v>0</v>
      </c>
      <c r="N91" s="665">
        <f t="shared" si="8"/>
        <v>0</v>
      </c>
      <c r="O91" s="669"/>
      <c r="P91" s="669"/>
      <c r="Q91" s="667"/>
      <c r="R91" s="661">
        <f t="shared" si="9"/>
        <v>0</v>
      </c>
      <c r="S91" s="661">
        <f t="shared" si="10"/>
        <v>0</v>
      </c>
      <c r="T91" s="658"/>
      <c r="U91" s="658"/>
      <c r="V91" s="659"/>
      <c r="W91" s="1645"/>
      <c r="X91" s="324" t="s">
        <v>5119</v>
      </c>
      <c r="Y91" s="1645"/>
      <c r="Z91" s="1656"/>
      <c r="AA91" s="1645"/>
      <c r="AB91" s="1646"/>
      <c r="AC91" s="1647"/>
      <c r="AD91" s="719">
        <v>82</v>
      </c>
      <c r="AE91" s="711" t="s">
        <v>5120</v>
      </c>
      <c r="AF91" s="735" t="s">
        <v>5121</v>
      </c>
      <c r="AG91" s="735" t="s">
        <v>5122</v>
      </c>
      <c r="AH91" s="735" t="s">
        <v>5123</v>
      </c>
      <c r="AI91" s="735" t="s">
        <v>5124</v>
      </c>
      <c r="AJ91" s="735" t="s">
        <v>5125</v>
      </c>
      <c r="AK91" s="736" t="s">
        <v>5126</v>
      </c>
      <c r="AL91" s="737" t="s">
        <v>5127</v>
      </c>
      <c r="AM91" s="738" t="s">
        <v>5128</v>
      </c>
      <c r="AN91" s="738" t="s">
        <v>5129</v>
      </c>
      <c r="AO91" s="648" t="s">
        <v>5130</v>
      </c>
      <c r="AP91" s="651" t="s">
        <v>5131</v>
      </c>
      <c r="AQ91" s="651" t="s">
        <v>5132</v>
      </c>
      <c r="AR91" s="669"/>
      <c r="AS91" s="669"/>
      <c r="AT91" s="712" t="s">
        <v>5133</v>
      </c>
      <c r="AU91" s="595" t="s">
        <v>5134</v>
      </c>
      <c r="AV91" s="595" t="s">
        <v>5135</v>
      </c>
      <c r="AW91" s="609" t="s">
        <v>5136</v>
      </c>
      <c r="AX91" s="609" t="s">
        <v>5137</v>
      </c>
      <c r="AY91" s="753" t="s">
        <v>5138</v>
      </c>
    </row>
    <row r="92" spans="2:51" ht="15" hidden="1" customHeight="1" outlineLevel="1">
      <c r="B92" s="643" t="s">
        <v>5139</v>
      </c>
      <c r="C92" s="653"/>
      <c r="D92" s="653"/>
      <c r="E92" s="653"/>
      <c r="F92" s="653"/>
      <c r="G92" s="653"/>
      <c r="H92" s="654"/>
      <c r="I92" s="655"/>
      <c r="J92" s="656"/>
      <c r="K92" s="656"/>
      <c r="L92" s="648">
        <f t="shared" si="6"/>
        <v>0</v>
      </c>
      <c r="M92" s="651">
        <f t="shared" si="7"/>
        <v>0</v>
      </c>
      <c r="N92" s="665">
        <f t="shared" si="8"/>
        <v>0</v>
      </c>
      <c r="O92" s="669"/>
      <c r="P92" s="669"/>
      <c r="Q92" s="667"/>
      <c r="R92" s="661">
        <f t="shared" si="9"/>
        <v>0</v>
      </c>
      <c r="S92" s="661">
        <f t="shared" si="10"/>
        <v>0</v>
      </c>
      <c r="T92" s="658"/>
      <c r="U92" s="658"/>
      <c r="V92" s="659"/>
      <c r="W92" s="1645"/>
      <c r="X92" s="324" t="s">
        <v>5140</v>
      </c>
      <c r="Y92" s="1645"/>
      <c r="Z92" s="1656"/>
      <c r="AA92" s="1645"/>
      <c r="AB92" s="1646"/>
      <c r="AC92" s="1647"/>
      <c r="AD92" s="719">
        <v>83</v>
      </c>
      <c r="AE92" s="711" t="s">
        <v>5141</v>
      </c>
      <c r="AF92" s="735" t="s">
        <v>5142</v>
      </c>
      <c r="AG92" s="735" t="s">
        <v>5143</v>
      </c>
      <c r="AH92" s="735" t="s">
        <v>5144</v>
      </c>
      <c r="AI92" s="735" t="s">
        <v>5145</v>
      </c>
      <c r="AJ92" s="735" t="s">
        <v>5146</v>
      </c>
      <c r="AK92" s="736" t="s">
        <v>5147</v>
      </c>
      <c r="AL92" s="737" t="s">
        <v>5148</v>
      </c>
      <c r="AM92" s="738" t="s">
        <v>5149</v>
      </c>
      <c r="AN92" s="738" t="s">
        <v>5150</v>
      </c>
      <c r="AO92" s="648" t="s">
        <v>5151</v>
      </c>
      <c r="AP92" s="651" t="s">
        <v>5152</v>
      </c>
      <c r="AQ92" s="651" t="s">
        <v>5153</v>
      </c>
      <c r="AR92" s="669"/>
      <c r="AS92" s="669"/>
      <c r="AT92" s="712" t="s">
        <v>5154</v>
      </c>
      <c r="AU92" s="595" t="s">
        <v>5155</v>
      </c>
      <c r="AV92" s="595" t="s">
        <v>5156</v>
      </c>
      <c r="AW92" s="609" t="s">
        <v>5157</v>
      </c>
      <c r="AX92" s="609" t="s">
        <v>5158</v>
      </c>
      <c r="AY92" s="753" t="s">
        <v>5159</v>
      </c>
    </row>
    <row r="93" spans="2:51" ht="15" hidden="1" customHeight="1" outlineLevel="1">
      <c r="B93" s="643" t="s">
        <v>5160</v>
      </c>
      <c r="C93" s="653"/>
      <c r="D93" s="653"/>
      <c r="E93" s="653"/>
      <c r="F93" s="653"/>
      <c r="G93" s="653"/>
      <c r="H93" s="654"/>
      <c r="I93" s="655"/>
      <c r="J93" s="656"/>
      <c r="K93" s="656"/>
      <c r="L93" s="648">
        <f t="shared" si="6"/>
        <v>0</v>
      </c>
      <c r="M93" s="651">
        <f t="shared" si="7"/>
        <v>0</v>
      </c>
      <c r="N93" s="665">
        <f t="shared" si="8"/>
        <v>0</v>
      </c>
      <c r="O93" s="669"/>
      <c r="P93" s="669"/>
      <c r="Q93" s="667"/>
      <c r="R93" s="661">
        <f t="shared" si="9"/>
        <v>0</v>
      </c>
      <c r="S93" s="661">
        <f t="shared" si="10"/>
        <v>0</v>
      </c>
      <c r="T93" s="658"/>
      <c r="U93" s="658"/>
      <c r="V93" s="659"/>
      <c r="W93" s="1645"/>
      <c r="X93" s="324" t="s">
        <v>5161</v>
      </c>
      <c r="Y93" s="1645"/>
      <c r="Z93" s="1656"/>
      <c r="AA93" s="1645"/>
      <c r="AB93" s="1646"/>
      <c r="AC93" s="1647"/>
      <c r="AD93" s="719">
        <v>84</v>
      </c>
      <c r="AE93" s="711" t="s">
        <v>5162</v>
      </c>
      <c r="AF93" s="735" t="s">
        <v>5163</v>
      </c>
      <c r="AG93" s="735" t="s">
        <v>5164</v>
      </c>
      <c r="AH93" s="735" t="s">
        <v>5165</v>
      </c>
      <c r="AI93" s="735" t="s">
        <v>5166</v>
      </c>
      <c r="AJ93" s="735" t="s">
        <v>5167</v>
      </c>
      <c r="AK93" s="736" t="s">
        <v>5168</v>
      </c>
      <c r="AL93" s="737" t="s">
        <v>5169</v>
      </c>
      <c r="AM93" s="738" t="s">
        <v>5170</v>
      </c>
      <c r="AN93" s="738" t="s">
        <v>5171</v>
      </c>
      <c r="AO93" s="648" t="s">
        <v>5172</v>
      </c>
      <c r="AP93" s="651" t="s">
        <v>5173</v>
      </c>
      <c r="AQ93" s="651" t="s">
        <v>5174</v>
      </c>
      <c r="AR93" s="669"/>
      <c r="AS93" s="669"/>
      <c r="AT93" s="712" t="s">
        <v>5175</v>
      </c>
      <c r="AU93" s="595" t="s">
        <v>5176</v>
      </c>
      <c r="AV93" s="595" t="s">
        <v>5177</v>
      </c>
      <c r="AW93" s="609" t="s">
        <v>5178</v>
      </c>
      <c r="AX93" s="609" t="s">
        <v>5179</v>
      </c>
      <c r="AY93" s="753" t="s">
        <v>5180</v>
      </c>
    </row>
    <row r="94" spans="2:51" ht="15" hidden="1" customHeight="1" outlineLevel="1">
      <c r="B94" s="643" t="s">
        <v>5181</v>
      </c>
      <c r="C94" s="653"/>
      <c r="D94" s="653"/>
      <c r="E94" s="653"/>
      <c r="F94" s="653"/>
      <c r="G94" s="653"/>
      <c r="H94" s="654"/>
      <c r="I94" s="655"/>
      <c r="J94" s="656"/>
      <c r="K94" s="656"/>
      <c r="L94" s="648">
        <f t="shared" si="6"/>
        <v>0</v>
      </c>
      <c r="M94" s="651">
        <f t="shared" si="7"/>
        <v>0</v>
      </c>
      <c r="N94" s="665">
        <f t="shared" si="8"/>
        <v>0</v>
      </c>
      <c r="O94" s="669"/>
      <c r="P94" s="669"/>
      <c r="Q94" s="667"/>
      <c r="R94" s="661">
        <f t="shared" si="9"/>
        <v>0</v>
      </c>
      <c r="S94" s="661">
        <f t="shared" si="10"/>
        <v>0</v>
      </c>
      <c r="T94" s="658"/>
      <c r="U94" s="658"/>
      <c r="V94" s="659"/>
      <c r="W94" s="1645"/>
      <c r="X94" s="324" t="s">
        <v>5182</v>
      </c>
      <c r="Y94" s="1645"/>
      <c r="Z94" s="1656"/>
      <c r="AA94" s="1645"/>
      <c r="AB94" s="1646"/>
      <c r="AC94" s="1647"/>
      <c r="AD94" s="719">
        <v>85</v>
      </c>
      <c r="AE94" s="711" t="s">
        <v>5183</v>
      </c>
      <c r="AF94" s="735" t="s">
        <v>5184</v>
      </c>
      <c r="AG94" s="735" t="s">
        <v>5185</v>
      </c>
      <c r="AH94" s="735" t="s">
        <v>5186</v>
      </c>
      <c r="AI94" s="735" t="s">
        <v>5187</v>
      </c>
      <c r="AJ94" s="735" t="s">
        <v>5188</v>
      </c>
      <c r="AK94" s="736" t="s">
        <v>5189</v>
      </c>
      <c r="AL94" s="737" t="s">
        <v>5190</v>
      </c>
      <c r="AM94" s="738" t="s">
        <v>5191</v>
      </c>
      <c r="AN94" s="738" t="s">
        <v>5192</v>
      </c>
      <c r="AO94" s="648" t="s">
        <v>5193</v>
      </c>
      <c r="AP94" s="651" t="s">
        <v>5194</v>
      </c>
      <c r="AQ94" s="651" t="s">
        <v>5195</v>
      </c>
      <c r="AR94" s="669"/>
      <c r="AS94" s="669"/>
      <c r="AT94" s="712" t="s">
        <v>5196</v>
      </c>
      <c r="AU94" s="595" t="s">
        <v>5197</v>
      </c>
      <c r="AV94" s="595" t="s">
        <v>5198</v>
      </c>
      <c r="AW94" s="609" t="s">
        <v>5199</v>
      </c>
      <c r="AX94" s="609" t="s">
        <v>5200</v>
      </c>
      <c r="AY94" s="753" t="s">
        <v>5201</v>
      </c>
    </row>
    <row r="95" spans="2:51" ht="15" hidden="1" customHeight="1" outlineLevel="1">
      <c r="B95" s="643" t="s">
        <v>5202</v>
      </c>
      <c r="C95" s="653"/>
      <c r="D95" s="653"/>
      <c r="E95" s="653"/>
      <c r="F95" s="653"/>
      <c r="G95" s="653"/>
      <c r="H95" s="654"/>
      <c r="I95" s="655"/>
      <c r="J95" s="656"/>
      <c r="K95" s="656"/>
      <c r="L95" s="648">
        <f t="shared" si="6"/>
        <v>0</v>
      </c>
      <c r="M95" s="651">
        <f t="shared" si="7"/>
        <v>0</v>
      </c>
      <c r="N95" s="665">
        <f t="shared" si="8"/>
        <v>0</v>
      </c>
      <c r="O95" s="669"/>
      <c r="P95" s="669"/>
      <c r="Q95" s="667"/>
      <c r="R95" s="661">
        <f t="shared" si="9"/>
        <v>0</v>
      </c>
      <c r="S95" s="661">
        <f t="shared" si="10"/>
        <v>0</v>
      </c>
      <c r="T95" s="658"/>
      <c r="U95" s="658"/>
      <c r="V95" s="659"/>
      <c r="W95" s="1645"/>
      <c r="X95" s="324" t="s">
        <v>5203</v>
      </c>
      <c r="Y95" s="1645"/>
      <c r="Z95" s="1656"/>
      <c r="AA95" s="1645"/>
      <c r="AB95" s="1646"/>
      <c r="AC95" s="1647"/>
      <c r="AD95" s="719">
        <v>86</v>
      </c>
      <c r="AE95" s="711" t="s">
        <v>5204</v>
      </c>
      <c r="AF95" s="735" t="s">
        <v>5205</v>
      </c>
      <c r="AG95" s="735" t="s">
        <v>5206</v>
      </c>
      <c r="AH95" s="735" t="s">
        <v>5207</v>
      </c>
      <c r="AI95" s="735" t="s">
        <v>5208</v>
      </c>
      <c r="AJ95" s="735" t="s">
        <v>5209</v>
      </c>
      <c r="AK95" s="736" t="s">
        <v>5210</v>
      </c>
      <c r="AL95" s="737" t="s">
        <v>5211</v>
      </c>
      <c r="AM95" s="738" t="s">
        <v>5212</v>
      </c>
      <c r="AN95" s="738" t="s">
        <v>5213</v>
      </c>
      <c r="AO95" s="648" t="s">
        <v>5214</v>
      </c>
      <c r="AP95" s="651" t="s">
        <v>5215</v>
      </c>
      <c r="AQ95" s="651" t="s">
        <v>5216</v>
      </c>
      <c r="AR95" s="669"/>
      <c r="AS95" s="669"/>
      <c r="AT95" s="712" t="s">
        <v>5217</v>
      </c>
      <c r="AU95" s="595" t="s">
        <v>5218</v>
      </c>
      <c r="AV95" s="595" t="s">
        <v>5219</v>
      </c>
      <c r="AW95" s="609" t="s">
        <v>5220</v>
      </c>
      <c r="AX95" s="609" t="s">
        <v>5221</v>
      </c>
      <c r="AY95" s="753" t="s">
        <v>5222</v>
      </c>
    </row>
    <row r="96" spans="2:51" ht="15" hidden="1" customHeight="1" outlineLevel="1">
      <c r="B96" s="643" t="s">
        <v>5223</v>
      </c>
      <c r="C96" s="653"/>
      <c r="D96" s="653"/>
      <c r="E96" s="653"/>
      <c r="F96" s="653"/>
      <c r="G96" s="653"/>
      <c r="H96" s="654"/>
      <c r="I96" s="655"/>
      <c r="J96" s="656"/>
      <c r="K96" s="656"/>
      <c r="L96" s="648">
        <f t="shared" si="6"/>
        <v>0</v>
      </c>
      <c r="M96" s="651">
        <f t="shared" si="7"/>
        <v>0</v>
      </c>
      <c r="N96" s="665">
        <f t="shared" si="8"/>
        <v>0</v>
      </c>
      <c r="O96" s="669"/>
      <c r="P96" s="669"/>
      <c r="Q96" s="667"/>
      <c r="R96" s="661">
        <f t="shared" si="9"/>
        <v>0</v>
      </c>
      <c r="S96" s="661">
        <f t="shared" si="10"/>
        <v>0</v>
      </c>
      <c r="T96" s="658"/>
      <c r="U96" s="658"/>
      <c r="V96" s="659"/>
      <c r="W96" s="1645"/>
      <c r="X96" s="324" t="s">
        <v>5224</v>
      </c>
      <c r="Y96" s="1645"/>
      <c r="Z96" s="1656"/>
      <c r="AA96" s="1645"/>
      <c r="AB96" s="1646"/>
      <c r="AC96" s="1647"/>
      <c r="AD96" s="719">
        <v>87</v>
      </c>
      <c r="AE96" s="711" t="s">
        <v>5225</v>
      </c>
      <c r="AF96" s="735" t="s">
        <v>5226</v>
      </c>
      <c r="AG96" s="735" t="s">
        <v>5227</v>
      </c>
      <c r="AH96" s="735" t="s">
        <v>5228</v>
      </c>
      <c r="AI96" s="735" t="s">
        <v>5229</v>
      </c>
      <c r="AJ96" s="735" t="s">
        <v>5230</v>
      </c>
      <c r="AK96" s="736" t="s">
        <v>5231</v>
      </c>
      <c r="AL96" s="737" t="s">
        <v>5232</v>
      </c>
      <c r="AM96" s="738" t="s">
        <v>5233</v>
      </c>
      <c r="AN96" s="738" t="s">
        <v>5234</v>
      </c>
      <c r="AO96" s="648" t="s">
        <v>5235</v>
      </c>
      <c r="AP96" s="651" t="s">
        <v>5236</v>
      </c>
      <c r="AQ96" s="651" t="s">
        <v>5237</v>
      </c>
      <c r="AR96" s="669"/>
      <c r="AS96" s="669"/>
      <c r="AT96" s="712" t="s">
        <v>5238</v>
      </c>
      <c r="AU96" s="595" t="s">
        <v>5239</v>
      </c>
      <c r="AV96" s="595" t="s">
        <v>5240</v>
      </c>
      <c r="AW96" s="609" t="s">
        <v>5241</v>
      </c>
      <c r="AX96" s="609" t="s">
        <v>5242</v>
      </c>
      <c r="AY96" s="753" t="s">
        <v>5243</v>
      </c>
    </row>
    <row r="97" spans="2:51" ht="15" hidden="1" customHeight="1" outlineLevel="1">
      <c r="B97" s="643" t="s">
        <v>5244</v>
      </c>
      <c r="C97" s="653"/>
      <c r="D97" s="653"/>
      <c r="E97" s="653"/>
      <c r="F97" s="653"/>
      <c r="G97" s="653"/>
      <c r="H97" s="654"/>
      <c r="I97" s="655"/>
      <c r="J97" s="656"/>
      <c r="K97" s="656"/>
      <c r="L97" s="648">
        <f t="shared" si="6"/>
        <v>0</v>
      </c>
      <c r="M97" s="651">
        <f t="shared" si="7"/>
        <v>0</v>
      </c>
      <c r="N97" s="665">
        <f t="shared" si="8"/>
        <v>0</v>
      </c>
      <c r="O97" s="669"/>
      <c r="P97" s="669"/>
      <c r="Q97" s="667"/>
      <c r="R97" s="661">
        <f t="shared" si="9"/>
        <v>0</v>
      </c>
      <c r="S97" s="661">
        <f t="shared" si="10"/>
        <v>0</v>
      </c>
      <c r="T97" s="658"/>
      <c r="U97" s="658"/>
      <c r="V97" s="659"/>
      <c r="W97" s="1645"/>
      <c r="X97" s="324" t="s">
        <v>5245</v>
      </c>
      <c r="Y97" s="1645"/>
      <c r="Z97" s="1656"/>
      <c r="AA97" s="1645"/>
      <c r="AB97" s="1646"/>
      <c r="AC97" s="1647"/>
      <c r="AD97" s="719">
        <v>88</v>
      </c>
      <c r="AE97" s="711" t="s">
        <v>5246</v>
      </c>
      <c r="AF97" s="735" t="s">
        <v>5247</v>
      </c>
      <c r="AG97" s="735" t="s">
        <v>5248</v>
      </c>
      <c r="AH97" s="735" t="s">
        <v>5249</v>
      </c>
      <c r="AI97" s="735" t="s">
        <v>5250</v>
      </c>
      <c r="AJ97" s="735" t="s">
        <v>5251</v>
      </c>
      <c r="AK97" s="736" t="s">
        <v>5252</v>
      </c>
      <c r="AL97" s="737" t="s">
        <v>5253</v>
      </c>
      <c r="AM97" s="738" t="s">
        <v>5254</v>
      </c>
      <c r="AN97" s="738" t="s">
        <v>5255</v>
      </c>
      <c r="AO97" s="648" t="s">
        <v>5256</v>
      </c>
      <c r="AP97" s="651" t="s">
        <v>5257</v>
      </c>
      <c r="AQ97" s="651" t="s">
        <v>5258</v>
      </c>
      <c r="AR97" s="669"/>
      <c r="AS97" s="669"/>
      <c r="AT97" s="712" t="s">
        <v>5259</v>
      </c>
      <c r="AU97" s="595" t="s">
        <v>5260</v>
      </c>
      <c r="AV97" s="595" t="s">
        <v>5261</v>
      </c>
      <c r="AW97" s="609" t="s">
        <v>5262</v>
      </c>
      <c r="AX97" s="609" t="s">
        <v>5263</v>
      </c>
      <c r="AY97" s="753" t="s">
        <v>5264</v>
      </c>
    </row>
    <row r="98" spans="2:51" ht="15" hidden="1" customHeight="1" outlineLevel="1">
      <c r="B98" s="643" t="s">
        <v>5265</v>
      </c>
      <c r="C98" s="653"/>
      <c r="D98" s="653"/>
      <c r="E98" s="653"/>
      <c r="F98" s="653"/>
      <c r="G98" s="653"/>
      <c r="H98" s="654"/>
      <c r="I98" s="655"/>
      <c r="J98" s="656"/>
      <c r="K98" s="656"/>
      <c r="L98" s="648">
        <f t="shared" si="6"/>
        <v>0</v>
      </c>
      <c r="M98" s="651">
        <f t="shared" si="7"/>
        <v>0</v>
      </c>
      <c r="N98" s="665">
        <f t="shared" si="8"/>
        <v>0</v>
      </c>
      <c r="O98" s="669"/>
      <c r="P98" s="669"/>
      <c r="Q98" s="667"/>
      <c r="R98" s="661">
        <f t="shared" si="9"/>
        <v>0</v>
      </c>
      <c r="S98" s="661">
        <f t="shared" si="10"/>
        <v>0</v>
      </c>
      <c r="T98" s="658"/>
      <c r="U98" s="658"/>
      <c r="V98" s="659"/>
      <c r="W98" s="1645"/>
      <c r="X98" s="324" t="s">
        <v>5266</v>
      </c>
      <c r="Y98" s="1645"/>
      <c r="Z98" s="1656"/>
      <c r="AA98" s="1645"/>
      <c r="AB98" s="1646"/>
      <c r="AC98" s="1647"/>
      <c r="AD98" s="719">
        <v>89</v>
      </c>
      <c r="AE98" s="711" t="s">
        <v>5267</v>
      </c>
      <c r="AF98" s="735" t="s">
        <v>5268</v>
      </c>
      <c r="AG98" s="735" t="s">
        <v>5269</v>
      </c>
      <c r="AH98" s="735" t="s">
        <v>5270</v>
      </c>
      <c r="AI98" s="735" t="s">
        <v>5271</v>
      </c>
      <c r="AJ98" s="735" t="s">
        <v>5272</v>
      </c>
      <c r="AK98" s="736" t="s">
        <v>5273</v>
      </c>
      <c r="AL98" s="737" t="s">
        <v>5274</v>
      </c>
      <c r="AM98" s="738" t="s">
        <v>5275</v>
      </c>
      <c r="AN98" s="738" t="s">
        <v>5276</v>
      </c>
      <c r="AO98" s="648" t="s">
        <v>5277</v>
      </c>
      <c r="AP98" s="651" t="s">
        <v>5278</v>
      </c>
      <c r="AQ98" s="651" t="s">
        <v>5279</v>
      </c>
      <c r="AR98" s="669"/>
      <c r="AS98" s="669"/>
      <c r="AT98" s="712" t="s">
        <v>5280</v>
      </c>
      <c r="AU98" s="595" t="s">
        <v>5281</v>
      </c>
      <c r="AV98" s="595" t="s">
        <v>5282</v>
      </c>
      <c r="AW98" s="609" t="s">
        <v>5283</v>
      </c>
      <c r="AX98" s="609" t="s">
        <v>5284</v>
      </c>
      <c r="AY98" s="753" t="s">
        <v>5285</v>
      </c>
    </row>
    <row r="99" spans="2:51" ht="15" hidden="1" customHeight="1" outlineLevel="1">
      <c r="B99" s="643" t="s">
        <v>5286</v>
      </c>
      <c r="C99" s="653"/>
      <c r="D99" s="653"/>
      <c r="E99" s="653"/>
      <c r="F99" s="653"/>
      <c r="G99" s="653"/>
      <c r="H99" s="654"/>
      <c r="I99" s="655"/>
      <c r="J99" s="656"/>
      <c r="K99" s="656"/>
      <c r="L99" s="648">
        <f t="shared" si="6"/>
        <v>0</v>
      </c>
      <c r="M99" s="651">
        <f t="shared" si="7"/>
        <v>0</v>
      </c>
      <c r="N99" s="665">
        <f t="shared" si="8"/>
        <v>0</v>
      </c>
      <c r="O99" s="669"/>
      <c r="P99" s="669"/>
      <c r="Q99" s="667"/>
      <c r="R99" s="661">
        <f t="shared" si="9"/>
        <v>0</v>
      </c>
      <c r="S99" s="661">
        <f t="shared" si="10"/>
        <v>0</v>
      </c>
      <c r="T99" s="658"/>
      <c r="U99" s="658"/>
      <c r="V99" s="659"/>
      <c r="W99" s="1645"/>
      <c r="X99" s="324" t="s">
        <v>5287</v>
      </c>
      <c r="Y99" s="1645"/>
      <c r="Z99" s="1656"/>
      <c r="AA99" s="1645"/>
      <c r="AB99" s="1646"/>
      <c r="AC99" s="1647"/>
      <c r="AD99" s="719">
        <v>90</v>
      </c>
      <c r="AE99" s="711" t="s">
        <v>5288</v>
      </c>
      <c r="AF99" s="735" t="s">
        <v>5289</v>
      </c>
      <c r="AG99" s="735" t="s">
        <v>5290</v>
      </c>
      <c r="AH99" s="735" t="s">
        <v>5291</v>
      </c>
      <c r="AI99" s="735" t="s">
        <v>5292</v>
      </c>
      <c r="AJ99" s="735" t="s">
        <v>5293</v>
      </c>
      <c r="AK99" s="736" t="s">
        <v>5294</v>
      </c>
      <c r="AL99" s="737" t="s">
        <v>5295</v>
      </c>
      <c r="AM99" s="738" t="s">
        <v>5296</v>
      </c>
      <c r="AN99" s="738" t="s">
        <v>5297</v>
      </c>
      <c r="AO99" s="648" t="s">
        <v>5298</v>
      </c>
      <c r="AP99" s="651" t="s">
        <v>5299</v>
      </c>
      <c r="AQ99" s="651" t="s">
        <v>5300</v>
      </c>
      <c r="AR99" s="669"/>
      <c r="AS99" s="669"/>
      <c r="AT99" s="712" t="s">
        <v>5301</v>
      </c>
      <c r="AU99" s="595" t="s">
        <v>5302</v>
      </c>
      <c r="AV99" s="595" t="s">
        <v>5303</v>
      </c>
      <c r="AW99" s="609" t="s">
        <v>5304</v>
      </c>
      <c r="AX99" s="609" t="s">
        <v>5305</v>
      </c>
      <c r="AY99" s="753" t="s">
        <v>5306</v>
      </c>
    </row>
    <row r="100" spans="2:51" ht="15" hidden="1" customHeight="1" outlineLevel="1">
      <c r="B100" s="643" t="s">
        <v>5307</v>
      </c>
      <c r="C100" s="653"/>
      <c r="D100" s="653"/>
      <c r="E100" s="653"/>
      <c r="F100" s="653"/>
      <c r="G100" s="653"/>
      <c r="H100" s="654"/>
      <c r="I100" s="655"/>
      <c r="J100" s="656"/>
      <c r="K100" s="656"/>
      <c r="L100" s="648">
        <f t="shared" si="6"/>
        <v>0</v>
      </c>
      <c r="M100" s="651">
        <f t="shared" si="7"/>
        <v>0</v>
      </c>
      <c r="N100" s="665">
        <f t="shared" si="8"/>
        <v>0</v>
      </c>
      <c r="O100" s="669"/>
      <c r="P100" s="669"/>
      <c r="Q100" s="667"/>
      <c r="R100" s="661">
        <f t="shared" si="9"/>
        <v>0</v>
      </c>
      <c r="S100" s="661">
        <f t="shared" si="10"/>
        <v>0</v>
      </c>
      <c r="T100" s="658"/>
      <c r="U100" s="658"/>
      <c r="V100" s="659"/>
      <c r="W100" s="1645"/>
      <c r="X100" s="324" t="s">
        <v>5308</v>
      </c>
      <c r="Y100" s="1645"/>
      <c r="Z100" s="1656"/>
      <c r="AA100" s="1645"/>
      <c r="AB100" s="1646"/>
      <c r="AC100" s="1647"/>
      <c r="AD100" s="719">
        <v>91</v>
      </c>
      <c r="AE100" s="711" t="s">
        <v>5309</v>
      </c>
      <c r="AF100" s="735" t="s">
        <v>5310</v>
      </c>
      <c r="AG100" s="735" t="s">
        <v>5311</v>
      </c>
      <c r="AH100" s="735" t="s">
        <v>5312</v>
      </c>
      <c r="AI100" s="735" t="s">
        <v>5313</v>
      </c>
      <c r="AJ100" s="735" t="s">
        <v>5314</v>
      </c>
      <c r="AK100" s="736" t="s">
        <v>5315</v>
      </c>
      <c r="AL100" s="737" t="s">
        <v>5316</v>
      </c>
      <c r="AM100" s="738" t="s">
        <v>5317</v>
      </c>
      <c r="AN100" s="738" t="s">
        <v>5318</v>
      </c>
      <c r="AO100" s="648" t="s">
        <v>5319</v>
      </c>
      <c r="AP100" s="651" t="s">
        <v>5320</v>
      </c>
      <c r="AQ100" s="651" t="s">
        <v>5321</v>
      </c>
      <c r="AR100" s="669"/>
      <c r="AS100" s="669"/>
      <c r="AT100" s="712" t="s">
        <v>5322</v>
      </c>
      <c r="AU100" s="595" t="s">
        <v>5323</v>
      </c>
      <c r="AV100" s="595" t="s">
        <v>5324</v>
      </c>
      <c r="AW100" s="609" t="s">
        <v>5325</v>
      </c>
      <c r="AX100" s="609" t="s">
        <v>5326</v>
      </c>
      <c r="AY100" s="753" t="s">
        <v>5327</v>
      </c>
    </row>
    <row r="101" spans="2:51" ht="15" hidden="1" customHeight="1" outlineLevel="1">
      <c r="B101" s="643" t="s">
        <v>5328</v>
      </c>
      <c r="C101" s="653"/>
      <c r="D101" s="653"/>
      <c r="E101" s="653"/>
      <c r="F101" s="653"/>
      <c r="G101" s="653"/>
      <c r="H101" s="654"/>
      <c r="I101" s="655"/>
      <c r="J101" s="656"/>
      <c r="K101" s="656"/>
      <c r="L101" s="648">
        <f t="shared" si="6"/>
        <v>0</v>
      </c>
      <c r="M101" s="651">
        <f t="shared" si="7"/>
        <v>0</v>
      </c>
      <c r="N101" s="665">
        <f t="shared" si="8"/>
        <v>0</v>
      </c>
      <c r="O101" s="669"/>
      <c r="P101" s="669"/>
      <c r="Q101" s="667"/>
      <c r="R101" s="661">
        <f t="shared" si="9"/>
        <v>0</v>
      </c>
      <c r="S101" s="661">
        <f t="shared" si="10"/>
        <v>0</v>
      </c>
      <c r="T101" s="658"/>
      <c r="U101" s="658"/>
      <c r="V101" s="659"/>
      <c r="W101" s="1645"/>
      <c r="X101" s="324" t="s">
        <v>5329</v>
      </c>
      <c r="Y101" s="1645"/>
      <c r="Z101" s="1656"/>
      <c r="AA101" s="1645"/>
      <c r="AB101" s="1646"/>
      <c r="AC101" s="1647"/>
      <c r="AD101" s="719">
        <v>92</v>
      </c>
      <c r="AE101" s="711" t="s">
        <v>5330</v>
      </c>
      <c r="AF101" s="735" t="s">
        <v>5331</v>
      </c>
      <c r="AG101" s="735" t="s">
        <v>5332</v>
      </c>
      <c r="AH101" s="735" t="s">
        <v>5333</v>
      </c>
      <c r="AI101" s="735" t="s">
        <v>5334</v>
      </c>
      <c r="AJ101" s="735" t="s">
        <v>5335</v>
      </c>
      <c r="AK101" s="736" t="s">
        <v>5336</v>
      </c>
      <c r="AL101" s="737" t="s">
        <v>5337</v>
      </c>
      <c r="AM101" s="738" t="s">
        <v>5338</v>
      </c>
      <c r="AN101" s="738" t="s">
        <v>5339</v>
      </c>
      <c r="AO101" s="648" t="s">
        <v>5340</v>
      </c>
      <c r="AP101" s="651" t="s">
        <v>5341</v>
      </c>
      <c r="AQ101" s="651" t="s">
        <v>5342</v>
      </c>
      <c r="AR101" s="669"/>
      <c r="AS101" s="669"/>
      <c r="AT101" s="712" t="s">
        <v>5343</v>
      </c>
      <c r="AU101" s="595" t="s">
        <v>5344</v>
      </c>
      <c r="AV101" s="595" t="s">
        <v>5345</v>
      </c>
      <c r="AW101" s="609" t="s">
        <v>5346</v>
      </c>
      <c r="AX101" s="609" t="s">
        <v>5347</v>
      </c>
      <c r="AY101" s="753" t="s">
        <v>5348</v>
      </c>
    </row>
    <row r="102" spans="2:51" ht="15" hidden="1" customHeight="1" outlineLevel="1">
      <c r="B102" s="643" t="s">
        <v>5349</v>
      </c>
      <c r="C102" s="653"/>
      <c r="D102" s="653"/>
      <c r="E102" s="653"/>
      <c r="F102" s="653"/>
      <c r="G102" s="653"/>
      <c r="H102" s="654"/>
      <c r="I102" s="655"/>
      <c r="J102" s="656"/>
      <c r="K102" s="656"/>
      <c r="L102" s="648">
        <f t="shared" si="6"/>
        <v>0</v>
      </c>
      <c r="M102" s="651">
        <f t="shared" si="7"/>
        <v>0</v>
      </c>
      <c r="N102" s="665">
        <f t="shared" si="8"/>
        <v>0</v>
      </c>
      <c r="O102" s="669"/>
      <c r="P102" s="669"/>
      <c r="Q102" s="667"/>
      <c r="R102" s="661">
        <f t="shared" si="9"/>
        <v>0</v>
      </c>
      <c r="S102" s="661">
        <f t="shared" si="10"/>
        <v>0</v>
      </c>
      <c r="T102" s="658"/>
      <c r="U102" s="658"/>
      <c r="V102" s="659"/>
      <c r="W102" s="1645"/>
      <c r="X102" s="324" t="s">
        <v>5350</v>
      </c>
      <c r="Y102" s="1645"/>
      <c r="Z102" s="1656"/>
      <c r="AA102" s="1645"/>
      <c r="AB102" s="1646"/>
      <c r="AC102" s="1647"/>
      <c r="AD102" s="719">
        <v>93</v>
      </c>
      <c r="AE102" s="711" t="s">
        <v>5351</v>
      </c>
      <c r="AF102" s="735" t="s">
        <v>5352</v>
      </c>
      <c r="AG102" s="735" t="s">
        <v>5353</v>
      </c>
      <c r="AH102" s="735" t="s">
        <v>5354</v>
      </c>
      <c r="AI102" s="735" t="s">
        <v>5355</v>
      </c>
      <c r="AJ102" s="735" t="s">
        <v>5356</v>
      </c>
      <c r="AK102" s="736" t="s">
        <v>5357</v>
      </c>
      <c r="AL102" s="737" t="s">
        <v>5358</v>
      </c>
      <c r="AM102" s="738" t="s">
        <v>5359</v>
      </c>
      <c r="AN102" s="738" t="s">
        <v>5360</v>
      </c>
      <c r="AO102" s="648" t="s">
        <v>5361</v>
      </c>
      <c r="AP102" s="651" t="s">
        <v>5362</v>
      </c>
      <c r="AQ102" s="651" t="s">
        <v>5363</v>
      </c>
      <c r="AR102" s="669"/>
      <c r="AS102" s="669"/>
      <c r="AT102" s="712" t="s">
        <v>5364</v>
      </c>
      <c r="AU102" s="595" t="s">
        <v>5365</v>
      </c>
      <c r="AV102" s="595" t="s">
        <v>5366</v>
      </c>
      <c r="AW102" s="609" t="s">
        <v>5367</v>
      </c>
      <c r="AX102" s="609" t="s">
        <v>5368</v>
      </c>
      <c r="AY102" s="753" t="s">
        <v>5369</v>
      </c>
    </row>
    <row r="103" spans="2:51" ht="15" hidden="1" customHeight="1" outlineLevel="1">
      <c r="B103" s="643" t="s">
        <v>5370</v>
      </c>
      <c r="C103" s="653"/>
      <c r="D103" s="653"/>
      <c r="E103" s="653"/>
      <c r="F103" s="653"/>
      <c r="G103" s="653"/>
      <c r="H103" s="654"/>
      <c r="I103" s="655"/>
      <c r="J103" s="656"/>
      <c r="K103" s="656"/>
      <c r="L103" s="648">
        <f t="shared" si="6"/>
        <v>0</v>
      </c>
      <c r="M103" s="651">
        <f t="shared" si="7"/>
        <v>0</v>
      </c>
      <c r="N103" s="665">
        <f t="shared" si="8"/>
        <v>0</v>
      </c>
      <c r="O103" s="669"/>
      <c r="P103" s="669"/>
      <c r="Q103" s="667"/>
      <c r="R103" s="661">
        <f t="shared" si="9"/>
        <v>0</v>
      </c>
      <c r="S103" s="661">
        <f t="shared" si="10"/>
        <v>0</v>
      </c>
      <c r="T103" s="658"/>
      <c r="U103" s="658"/>
      <c r="V103" s="659"/>
      <c r="W103" s="1645"/>
      <c r="X103" s="324" t="s">
        <v>5371</v>
      </c>
      <c r="Y103" s="1645"/>
      <c r="Z103" s="1656"/>
      <c r="AA103" s="1645"/>
      <c r="AB103" s="1646"/>
      <c r="AC103" s="1647"/>
      <c r="AD103" s="719">
        <v>94</v>
      </c>
      <c r="AE103" s="711" t="s">
        <v>5372</v>
      </c>
      <c r="AF103" s="735" t="s">
        <v>5373</v>
      </c>
      <c r="AG103" s="735" t="s">
        <v>5374</v>
      </c>
      <c r="AH103" s="735" t="s">
        <v>5375</v>
      </c>
      <c r="AI103" s="735" t="s">
        <v>5376</v>
      </c>
      <c r="AJ103" s="735" t="s">
        <v>5377</v>
      </c>
      <c r="AK103" s="736" t="s">
        <v>5378</v>
      </c>
      <c r="AL103" s="737" t="s">
        <v>5379</v>
      </c>
      <c r="AM103" s="738" t="s">
        <v>5380</v>
      </c>
      <c r="AN103" s="738" t="s">
        <v>5381</v>
      </c>
      <c r="AO103" s="648" t="s">
        <v>5382</v>
      </c>
      <c r="AP103" s="651" t="s">
        <v>5383</v>
      </c>
      <c r="AQ103" s="651" t="s">
        <v>5384</v>
      </c>
      <c r="AR103" s="669"/>
      <c r="AS103" s="669"/>
      <c r="AT103" s="712" t="s">
        <v>5385</v>
      </c>
      <c r="AU103" s="595" t="s">
        <v>5386</v>
      </c>
      <c r="AV103" s="595" t="s">
        <v>5387</v>
      </c>
      <c r="AW103" s="609" t="s">
        <v>5388</v>
      </c>
      <c r="AX103" s="609" t="s">
        <v>5389</v>
      </c>
      <c r="AY103" s="753" t="s">
        <v>5390</v>
      </c>
    </row>
    <row r="104" spans="2:51" ht="15" hidden="1" customHeight="1" outlineLevel="1">
      <c r="B104" s="643" t="s">
        <v>5391</v>
      </c>
      <c r="C104" s="653"/>
      <c r="D104" s="653"/>
      <c r="E104" s="653"/>
      <c r="F104" s="653"/>
      <c r="G104" s="653"/>
      <c r="H104" s="654"/>
      <c r="I104" s="655"/>
      <c r="J104" s="656"/>
      <c r="K104" s="656"/>
      <c r="L104" s="648">
        <f t="shared" si="6"/>
        <v>0</v>
      </c>
      <c r="M104" s="651">
        <f t="shared" si="7"/>
        <v>0</v>
      </c>
      <c r="N104" s="665">
        <f t="shared" si="8"/>
        <v>0</v>
      </c>
      <c r="O104" s="669"/>
      <c r="P104" s="669"/>
      <c r="Q104" s="667"/>
      <c r="R104" s="661">
        <f t="shared" si="9"/>
        <v>0</v>
      </c>
      <c r="S104" s="661">
        <f t="shared" si="10"/>
        <v>0</v>
      </c>
      <c r="T104" s="658"/>
      <c r="U104" s="658"/>
      <c r="V104" s="659"/>
      <c r="W104" s="1645"/>
      <c r="X104" s="324" t="s">
        <v>5392</v>
      </c>
      <c r="Y104" s="1645"/>
      <c r="Z104" s="1656"/>
      <c r="AA104" s="1645"/>
      <c r="AB104" s="1646"/>
      <c r="AC104" s="1647"/>
      <c r="AD104" s="719">
        <v>95</v>
      </c>
      <c r="AE104" s="711" t="s">
        <v>5393</v>
      </c>
      <c r="AF104" s="735" t="s">
        <v>5394</v>
      </c>
      <c r="AG104" s="735" t="s">
        <v>5395</v>
      </c>
      <c r="AH104" s="735" t="s">
        <v>5396</v>
      </c>
      <c r="AI104" s="735" t="s">
        <v>5397</v>
      </c>
      <c r="AJ104" s="735" t="s">
        <v>5398</v>
      </c>
      <c r="AK104" s="736" t="s">
        <v>5399</v>
      </c>
      <c r="AL104" s="737" t="s">
        <v>5400</v>
      </c>
      <c r="AM104" s="738" t="s">
        <v>5401</v>
      </c>
      <c r="AN104" s="738" t="s">
        <v>5402</v>
      </c>
      <c r="AO104" s="648" t="s">
        <v>5403</v>
      </c>
      <c r="AP104" s="651" t="s">
        <v>5404</v>
      </c>
      <c r="AQ104" s="651" t="s">
        <v>5405</v>
      </c>
      <c r="AR104" s="669"/>
      <c r="AS104" s="669"/>
      <c r="AT104" s="712" t="s">
        <v>5406</v>
      </c>
      <c r="AU104" s="595" t="s">
        <v>5407</v>
      </c>
      <c r="AV104" s="595" t="s">
        <v>5408</v>
      </c>
      <c r="AW104" s="609" t="s">
        <v>5409</v>
      </c>
      <c r="AX104" s="609" t="s">
        <v>5410</v>
      </c>
      <c r="AY104" s="753" t="s">
        <v>5411</v>
      </c>
    </row>
    <row r="105" spans="2:51" ht="15" hidden="1" customHeight="1" outlineLevel="1">
      <c r="B105" s="643" t="s">
        <v>5412</v>
      </c>
      <c r="C105" s="653"/>
      <c r="D105" s="653"/>
      <c r="E105" s="653"/>
      <c r="F105" s="653"/>
      <c r="G105" s="653"/>
      <c r="H105" s="654"/>
      <c r="I105" s="655"/>
      <c r="J105" s="656"/>
      <c r="K105" s="656"/>
      <c r="L105" s="648">
        <f t="shared" si="6"/>
        <v>0</v>
      </c>
      <c r="M105" s="651">
        <f t="shared" si="7"/>
        <v>0</v>
      </c>
      <c r="N105" s="665">
        <f t="shared" si="8"/>
        <v>0</v>
      </c>
      <c r="O105" s="669"/>
      <c r="P105" s="669"/>
      <c r="Q105" s="667"/>
      <c r="R105" s="661">
        <f t="shared" si="9"/>
        <v>0</v>
      </c>
      <c r="S105" s="661">
        <f t="shared" si="10"/>
        <v>0</v>
      </c>
      <c r="T105" s="658"/>
      <c r="U105" s="658"/>
      <c r="V105" s="659"/>
      <c r="W105" s="1645"/>
      <c r="X105" s="324" t="s">
        <v>5413</v>
      </c>
      <c r="Y105" s="1645"/>
      <c r="Z105" s="1656"/>
      <c r="AA105" s="1645"/>
      <c r="AB105" s="1646"/>
      <c r="AC105" s="1647"/>
      <c r="AD105" s="719">
        <v>96</v>
      </c>
      <c r="AE105" s="711" t="s">
        <v>5414</v>
      </c>
      <c r="AF105" s="735" t="s">
        <v>5415</v>
      </c>
      <c r="AG105" s="735" t="s">
        <v>5416</v>
      </c>
      <c r="AH105" s="735" t="s">
        <v>5417</v>
      </c>
      <c r="AI105" s="735" t="s">
        <v>5418</v>
      </c>
      <c r="AJ105" s="735" t="s">
        <v>5419</v>
      </c>
      <c r="AK105" s="736" t="s">
        <v>5420</v>
      </c>
      <c r="AL105" s="737" t="s">
        <v>5421</v>
      </c>
      <c r="AM105" s="738" t="s">
        <v>5422</v>
      </c>
      <c r="AN105" s="738" t="s">
        <v>5423</v>
      </c>
      <c r="AO105" s="648" t="s">
        <v>5424</v>
      </c>
      <c r="AP105" s="651" t="s">
        <v>5425</v>
      </c>
      <c r="AQ105" s="651" t="s">
        <v>5426</v>
      </c>
      <c r="AR105" s="669"/>
      <c r="AS105" s="669"/>
      <c r="AT105" s="712" t="s">
        <v>5427</v>
      </c>
      <c r="AU105" s="595" t="s">
        <v>5428</v>
      </c>
      <c r="AV105" s="595" t="s">
        <v>5429</v>
      </c>
      <c r="AW105" s="609" t="s">
        <v>5430</v>
      </c>
      <c r="AX105" s="609" t="s">
        <v>5431</v>
      </c>
      <c r="AY105" s="753" t="s">
        <v>5432</v>
      </c>
    </row>
    <row r="106" spans="2:51" ht="15" hidden="1" customHeight="1" outlineLevel="1">
      <c r="B106" s="643" t="s">
        <v>5433</v>
      </c>
      <c r="C106" s="653"/>
      <c r="D106" s="653"/>
      <c r="E106" s="653"/>
      <c r="F106" s="653"/>
      <c r="G106" s="653"/>
      <c r="H106" s="654"/>
      <c r="I106" s="655"/>
      <c r="J106" s="656"/>
      <c r="K106" s="656"/>
      <c r="L106" s="648">
        <f t="shared" ref="L106:L137" si="11">I106*J106</f>
        <v>0</v>
      </c>
      <c r="M106" s="651">
        <f t="shared" si="7"/>
        <v>0</v>
      </c>
      <c r="N106" s="665">
        <f t="shared" si="8"/>
        <v>0</v>
      </c>
      <c r="O106" s="669"/>
      <c r="P106" s="669"/>
      <c r="Q106" s="667"/>
      <c r="R106" s="661">
        <f t="shared" si="9"/>
        <v>0</v>
      </c>
      <c r="S106" s="661">
        <f t="shared" si="10"/>
        <v>0</v>
      </c>
      <c r="T106" s="658"/>
      <c r="U106" s="658"/>
      <c r="V106" s="659"/>
      <c r="W106" s="1645"/>
      <c r="X106" s="324" t="s">
        <v>5434</v>
      </c>
      <c r="Y106" s="1645"/>
      <c r="Z106" s="1656"/>
      <c r="AA106" s="1645"/>
      <c r="AB106" s="1646"/>
      <c r="AC106" s="1647"/>
      <c r="AD106" s="719">
        <v>97</v>
      </c>
      <c r="AE106" s="711" t="s">
        <v>5435</v>
      </c>
      <c r="AF106" s="735" t="s">
        <v>5436</v>
      </c>
      <c r="AG106" s="735" t="s">
        <v>5437</v>
      </c>
      <c r="AH106" s="735" t="s">
        <v>5438</v>
      </c>
      <c r="AI106" s="735" t="s">
        <v>5439</v>
      </c>
      <c r="AJ106" s="735" t="s">
        <v>5440</v>
      </c>
      <c r="AK106" s="736" t="s">
        <v>5441</v>
      </c>
      <c r="AL106" s="737" t="s">
        <v>5442</v>
      </c>
      <c r="AM106" s="738" t="s">
        <v>5443</v>
      </c>
      <c r="AN106" s="738" t="s">
        <v>5444</v>
      </c>
      <c r="AO106" s="648" t="s">
        <v>5445</v>
      </c>
      <c r="AP106" s="651" t="s">
        <v>5446</v>
      </c>
      <c r="AQ106" s="651" t="s">
        <v>5447</v>
      </c>
      <c r="AR106" s="669"/>
      <c r="AS106" s="669"/>
      <c r="AT106" s="712" t="s">
        <v>5448</v>
      </c>
      <c r="AU106" s="595" t="s">
        <v>5449</v>
      </c>
      <c r="AV106" s="595" t="s">
        <v>5450</v>
      </c>
      <c r="AW106" s="609" t="s">
        <v>5451</v>
      </c>
      <c r="AX106" s="609" t="s">
        <v>5452</v>
      </c>
      <c r="AY106" s="753" t="s">
        <v>5453</v>
      </c>
    </row>
    <row r="107" spans="2:51" ht="15" hidden="1" customHeight="1" outlineLevel="1">
      <c r="B107" s="643" t="s">
        <v>5454</v>
      </c>
      <c r="C107" s="653"/>
      <c r="D107" s="653"/>
      <c r="E107" s="653"/>
      <c r="F107" s="653"/>
      <c r="G107" s="653"/>
      <c r="H107" s="654"/>
      <c r="I107" s="655"/>
      <c r="J107" s="656"/>
      <c r="K107" s="656"/>
      <c r="L107" s="648">
        <f t="shared" si="11"/>
        <v>0</v>
      </c>
      <c r="M107" s="651">
        <f t="shared" si="7"/>
        <v>0</v>
      </c>
      <c r="N107" s="665">
        <f t="shared" si="8"/>
        <v>0</v>
      </c>
      <c r="O107" s="669"/>
      <c r="P107" s="669"/>
      <c r="Q107" s="667"/>
      <c r="R107" s="661">
        <f t="shared" si="9"/>
        <v>0</v>
      </c>
      <c r="S107" s="661">
        <f t="shared" si="10"/>
        <v>0</v>
      </c>
      <c r="T107" s="658"/>
      <c r="U107" s="658"/>
      <c r="V107" s="659"/>
      <c r="W107" s="1645"/>
      <c r="X107" s="324" t="s">
        <v>5455</v>
      </c>
      <c r="Y107" s="1645"/>
      <c r="Z107" s="1656"/>
      <c r="AA107" s="1645"/>
      <c r="AB107" s="1646"/>
      <c r="AC107" s="1647"/>
      <c r="AD107" s="719">
        <v>98</v>
      </c>
      <c r="AE107" s="711" t="s">
        <v>5456</v>
      </c>
      <c r="AF107" s="735" t="s">
        <v>5457</v>
      </c>
      <c r="AG107" s="735" t="s">
        <v>5458</v>
      </c>
      <c r="AH107" s="735" t="s">
        <v>5459</v>
      </c>
      <c r="AI107" s="735" t="s">
        <v>5460</v>
      </c>
      <c r="AJ107" s="735" t="s">
        <v>5461</v>
      </c>
      <c r="AK107" s="736" t="s">
        <v>5462</v>
      </c>
      <c r="AL107" s="737" t="s">
        <v>5463</v>
      </c>
      <c r="AM107" s="738" t="s">
        <v>5464</v>
      </c>
      <c r="AN107" s="738" t="s">
        <v>5465</v>
      </c>
      <c r="AO107" s="648" t="s">
        <v>5466</v>
      </c>
      <c r="AP107" s="651" t="s">
        <v>5467</v>
      </c>
      <c r="AQ107" s="651" t="s">
        <v>5468</v>
      </c>
      <c r="AR107" s="669"/>
      <c r="AS107" s="669"/>
      <c r="AT107" s="712" t="s">
        <v>5469</v>
      </c>
      <c r="AU107" s="595" t="s">
        <v>5470</v>
      </c>
      <c r="AV107" s="595" t="s">
        <v>5471</v>
      </c>
      <c r="AW107" s="609" t="s">
        <v>5472</v>
      </c>
      <c r="AX107" s="609" t="s">
        <v>5473</v>
      </c>
      <c r="AY107" s="753" t="s">
        <v>5474</v>
      </c>
    </row>
    <row r="108" spans="2:51" ht="15" hidden="1" customHeight="1" outlineLevel="1">
      <c r="B108" s="643" t="s">
        <v>5475</v>
      </c>
      <c r="C108" s="653"/>
      <c r="D108" s="653"/>
      <c r="E108" s="653"/>
      <c r="F108" s="653"/>
      <c r="G108" s="653"/>
      <c r="H108" s="654"/>
      <c r="I108" s="655"/>
      <c r="J108" s="656"/>
      <c r="K108" s="656"/>
      <c r="L108" s="648">
        <f t="shared" si="11"/>
        <v>0</v>
      </c>
      <c r="M108" s="651">
        <f t="shared" si="7"/>
        <v>0</v>
      </c>
      <c r="N108" s="665">
        <f t="shared" si="8"/>
        <v>0</v>
      </c>
      <c r="O108" s="669"/>
      <c r="P108" s="669"/>
      <c r="Q108" s="667"/>
      <c r="R108" s="661">
        <f t="shared" si="9"/>
        <v>0</v>
      </c>
      <c r="S108" s="661">
        <f t="shared" si="10"/>
        <v>0</v>
      </c>
      <c r="T108" s="658"/>
      <c r="U108" s="658"/>
      <c r="V108" s="659"/>
      <c r="W108" s="1645"/>
      <c r="X108" s="324" t="s">
        <v>5476</v>
      </c>
      <c r="Y108" s="1645"/>
      <c r="Z108" s="1656"/>
      <c r="AA108" s="1645"/>
      <c r="AB108" s="1646"/>
      <c r="AC108" s="1647"/>
      <c r="AD108" s="719">
        <v>99</v>
      </c>
      <c r="AE108" s="711" t="s">
        <v>5477</v>
      </c>
      <c r="AF108" s="735" t="s">
        <v>5478</v>
      </c>
      <c r="AG108" s="735" t="s">
        <v>5479</v>
      </c>
      <c r="AH108" s="735" t="s">
        <v>5480</v>
      </c>
      <c r="AI108" s="735" t="s">
        <v>5481</v>
      </c>
      <c r="AJ108" s="735" t="s">
        <v>5482</v>
      </c>
      <c r="AK108" s="736" t="s">
        <v>5483</v>
      </c>
      <c r="AL108" s="737" t="s">
        <v>5484</v>
      </c>
      <c r="AM108" s="738" t="s">
        <v>5485</v>
      </c>
      <c r="AN108" s="738" t="s">
        <v>5486</v>
      </c>
      <c r="AO108" s="648" t="s">
        <v>5487</v>
      </c>
      <c r="AP108" s="651" t="s">
        <v>5488</v>
      </c>
      <c r="AQ108" s="651" t="s">
        <v>5489</v>
      </c>
      <c r="AR108" s="669"/>
      <c r="AS108" s="669"/>
      <c r="AT108" s="712" t="s">
        <v>5490</v>
      </c>
      <c r="AU108" s="595" t="s">
        <v>5491</v>
      </c>
      <c r="AV108" s="595" t="s">
        <v>5492</v>
      </c>
      <c r="AW108" s="609" t="s">
        <v>5493</v>
      </c>
      <c r="AX108" s="609" t="s">
        <v>5494</v>
      </c>
      <c r="AY108" s="753" t="s">
        <v>5495</v>
      </c>
    </row>
    <row r="109" spans="2:51" ht="15" hidden="1" customHeight="1" outlineLevel="1">
      <c r="B109" s="643" t="s">
        <v>5496</v>
      </c>
      <c r="C109" s="653"/>
      <c r="D109" s="653"/>
      <c r="E109" s="653"/>
      <c r="F109" s="653"/>
      <c r="G109" s="653"/>
      <c r="H109" s="654"/>
      <c r="I109" s="655"/>
      <c r="J109" s="656"/>
      <c r="K109" s="656"/>
      <c r="L109" s="648">
        <f t="shared" si="11"/>
        <v>0</v>
      </c>
      <c r="M109" s="651">
        <f t="shared" si="7"/>
        <v>0</v>
      </c>
      <c r="N109" s="665">
        <f t="shared" si="8"/>
        <v>0</v>
      </c>
      <c r="O109" s="669"/>
      <c r="P109" s="669"/>
      <c r="Q109" s="667"/>
      <c r="R109" s="661">
        <f t="shared" si="9"/>
        <v>0</v>
      </c>
      <c r="S109" s="661">
        <f t="shared" si="10"/>
        <v>0</v>
      </c>
      <c r="T109" s="658"/>
      <c r="U109" s="658"/>
      <c r="V109" s="659"/>
      <c r="W109" s="1645"/>
      <c r="X109" s="324" t="s">
        <v>5497</v>
      </c>
      <c r="Y109" s="1645"/>
      <c r="Z109" s="1656"/>
      <c r="AA109" s="1645"/>
      <c r="AB109" s="1646"/>
      <c r="AC109" s="1647"/>
      <c r="AD109" s="719">
        <v>100</v>
      </c>
      <c r="AE109" s="711" t="s">
        <v>5498</v>
      </c>
      <c r="AF109" s="735" t="s">
        <v>5499</v>
      </c>
      <c r="AG109" s="735" t="s">
        <v>5500</v>
      </c>
      <c r="AH109" s="735" t="s">
        <v>5501</v>
      </c>
      <c r="AI109" s="735" t="s">
        <v>5502</v>
      </c>
      <c r="AJ109" s="735" t="s">
        <v>5503</v>
      </c>
      <c r="AK109" s="736" t="s">
        <v>5504</v>
      </c>
      <c r="AL109" s="737" t="s">
        <v>5505</v>
      </c>
      <c r="AM109" s="738" t="s">
        <v>5506</v>
      </c>
      <c r="AN109" s="738" t="s">
        <v>5507</v>
      </c>
      <c r="AO109" s="648" t="s">
        <v>5508</v>
      </c>
      <c r="AP109" s="651" t="s">
        <v>5509</v>
      </c>
      <c r="AQ109" s="651" t="s">
        <v>5510</v>
      </c>
      <c r="AR109" s="669"/>
      <c r="AS109" s="669"/>
      <c r="AT109" s="712" t="s">
        <v>5511</v>
      </c>
      <c r="AU109" s="595" t="s">
        <v>5512</v>
      </c>
      <c r="AV109" s="595" t="s">
        <v>5513</v>
      </c>
      <c r="AW109" s="609" t="s">
        <v>5514</v>
      </c>
      <c r="AX109" s="609" t="s">
        <v>5515</v>
      </c>
      <c r="AY109" s="753" t="s">
        <v>5516</v>
      </c>
    </row>
    <row r="110" spans="2:51" collapsed="1">
      <c r="B110" s="643" t="s">
        <v>5517</v>
      </c>
      <c r="C110" s="653"/>
      <c r="D110" s="653"/>
      <c r="E110" s="653"/>
      <c r="F110" s="653"/>
      <c r="G110" s="653"/>
      <c r="H110" s="654"/>
      <c r="I110" s="655"/>
      <c r="J110" s="656"/>
      <c r="K110" s="656"/>
      <c r="L110" s="648">
        <f t="shared" si="11"/>
        <v>0</v>
      </c>
      <c r="M110" s="651">
        <f t="shared" si="7"/>
        <v>0</v>
      </c>
      <c r="N110" s="665">
        <f t="shared" si="8"/>
        <v>0</v>
      </c>
      <c r="O110" s="669"/>
      <c r="P110" s="669"/>
      <c r="Q110" s="667"/>
      <c r="R110" s="661">
        <f t="shared" si="9"/>
        <v>0</v>
      </c>
      <c r="S110" s="661">
        <f t="shared" si="10"/>
        <v>0</v>
      </c>
      <c r="T110" s="658"/>
      <c r="U110" s="658"/>
      <c r="V110" s="659"/>
      <c r="W110" s="1645"/>
      <c r="X110" s="324" t="s">
        <v>5518</v>
      </c>
      <c r="Y110" s="1645"/>
      <c r="Z110" s="1656"/>
      <c r="AA110" s="1645"/>
      <c r="AB110" s="1646"/>
      <c r="AC110" s="1647"/>
      <c r="AD110" s="719">
        <v>101</v>
      </c>
      <c r="AE110" s="711" t="s">
        <v>5519</v>
      </c>
      <c r="AF110" s="735" t="s">
        <v>5520</v>
      </c>
      <c r="AG110" s="735" t="s">
        <v>5521</v>
      </c>
      <c r="AH110" s="735" t="s">
        <v>5522</v>
      </c>
      <c r="AI110" s="735" t="s">
        <v>5523</v>
      </c>
      <c r="AJ110" s="735" t="s">
        <v>5524</v>
      </c>
      <c r="AK110" s="736" t="s">
        <v>5525</v>
      </c>
      <c r="AL110" s="737" t="s">
        <v>5526</v>
      </c>
      <c r="AM110" s="738" t="s">
        <v>5527</v>
      </c>
      <c r="AN110" s="738" t="s">
        <v>5528</v>
      </c>
      <c r="AO110" s="648" t="s">
        <v>5529</v>
      </c>
      <c r="AP110" s="651" t="s">
        <v>5530</v>
      </c>
      <c r="AQ110" s="651" t="s">
        <v>5531</v>
      </c>
      <c r="AR110" s="669"/>
      <c r="AS110" s="669"/>
      <c r="AT110" s="712" t="s">
        <v>5532</v>
      </c>
      <c r="AU110" s="595" t="s">
        <v>5533</v>
      </c>
      <c r="AV110" s="595" t="s">
        <v>5534</v>
      </c>
      <c r="AW110" s="609" t="s">
        <v>5535</v>
      </c>
      <c r="AX110" s="609" t="s">
        <v>5536</v>
      </c>
      <c r="AY110" s="753" t="s">
        <v>5537</v>
      </c>
    </row>
    <row r="111" spans="2:51" ht="15" hidden="1" customHeight="1" outlineLevel="1">
      <c r="B111" s="643" t="s">
        <v>5538</v>
      </c>
      <c r="C111" s="653"/>
      <c r="D111" s="653"/>
      <c r="E111" s="653"/>
      <c r="F111" s="653"/>
      <c r="G111" s="653"/>
      <c r="H111" s="654"/>
      <c r="I111" s="655"/>
      <c r="J111" s="656"/>
      <c r="K111" s="656"/>
      <c r="L111" s="648">
        <f t="shared" si="11"/>
        <v>0</v>
      </c>
      <c r="M111" s="651">
        <f t="shared" si="7"/>
        <v>0</v>
      </c>
      <c r="N111" s="665">
        <f t="shared" si="8"/>
        <v>0</v>
      </c>
      <c r="O111" s="669"/>
      <c r="P111" s="669"/>
      <c r="Q111" s="667"/>
      <c r="R111" s="661">
        <f t="shared" si="9"/>
        <v>0</v>
      </c>
      <c r="S111" s="661">
        <f t="shared" si="10"/>
        <v>0</v>
      </c>
      <c r="T111" s="658"/>
      <c r="U111" s="658"/>
      <c r="V111" s="659"/>
      <c r="W111" s="1645"/>
      <c r="X111" s="324" t="s">
        <v>5539</v>
      </c>
      <c r="Y111" s="1645"/>
      <c r="Z111" s="1656"/>
      <c r="AA111" s="1645"/>
      <c r="AB111" s="1646"/>
      <c r="AC111" s="1647"/>
      <c r="AD111" s="719">
        <v>102</v>
      </c>
      <c r="AE111" s="711" t="s">
        <v>5540</v>
      </c>
      <c r="AF111" s="735" t="s">
        <v>5541</v>
      </c>
      <c r="AG111" s="735" t="s">
        <v>5542</v>
      </c>
      <c r="AH111" s="735" t="s">
        <v>5543</v>
      </c>
      <c r="AI111" s="735" t="s">
        <v>5544</v>
      </c>
      <c r="AJ111" s="735" t="s">
        <v>5545</v>
      </c>
      <c r="AK111" s="736" t="s">
        <v>5546</v>
      </c>
      <c r="AL111" s="737" t="s">
        <v>5547</v>
      </c>
      <c r="AM111" s="738" t="s">
        <v>5548</v>
      </c>
      <c r="AN111" s="738" t="s">
        <v>5549</v>
      </c>
      <c r="AO111" s="648" t="s">
        <v>5550</v>
      </c>
      <c r="AP111" s="651" t="s">
        <v>5551</v>
      </c>
      <c r="AQ111" s="651" t="s">
        <v>5552</v>
      </c>
      <c r="AR111" s="669"/>
      <c r="AS111" s="669"/>
      <c r="AT111" s="712" t="s">
        <v>5553</v>
      </c>
      <c r="AU111" s="595" t="s">
        <v>5554</v>
      </c>
      <c r="AV111" s="595" t="s">
        <v>5555</v>
      </c>
      <c r="AW111" s="609" t="s">
        <v>5556</v>
      </c>
      <c r="AX111" s="609" t="s">
        <v>5557</v>
      </c>
      <c r="AY111" s="753" t="s">
        <v>5558</v>
      </c>
    </row>
    <row r="112" spans="2:51" ht="15" hidden="1" customHeight="1" outlineLevel="1">
      <c r="B112" s="643" t="s">
        <v>5559</v>
      </c>
      <c r="C112" s="653"/>
      <c r="D112" s="653"/>
      <c r="E112" s="653"/>
      <c r="F112" s="653"/>
      <c r="G112" s="653"/>
      <c r="H112" s="654"/>
      <c r="I112" s="655"/>
      <c r="J112" s="656"/>
      <c r="K112" s="656"/>
      <c r="L112" s="648">
        <f t="shared" si="11"/>
        <v>0</v>
      </c>
      <c r="M112" s="651">
        <f t="shared" si="7"/>
        <v>0</v>
      </c>
      <c r="N112" s="665">
        <f t="shared" si="8"/>
        <v>0</v>
      </c>
      <c r="O112" s="669"/>
      <c r="P112" s="669"/>
      <c r="Q112" s="667"/>
      <c r="R112" s="661">
        <f t="shared" si="9"/>
        <v>0</v>
      </c>
      <c r="S112" s="661">
        <f t="shared" si="10"/>
        <v>0</v>
      </c>
      <c r="T112" s="658"/>
      <c r="U112" s="658"/>
      <c r="V112" s="659"/>
      <c r="W112" s="1645"/>
      <c r="X112" s="324" t="s">
        <v>5560</v>
      </c>
      <c r="Y112" s="1645"/>
      <c r="Z112" s="1656"/>
      <c r="AA112" s="1645"/>
      <c r="AB112" s="1646"/>
      <c r="AC112" s="1647"/>
      <c r="AD112" s="719">
        <v>103</v>
      </c>
      <c r="AE112" s="711" t="s">
        <v>5561</v>
      </c>
      <c r="AF112" s="735" t="s">
        <v>5562</v>
      </c>
      <c r="AG112" s="735" t="s">
        <v>5563</v>
      </c>
      <c r="AH112" s="735" t="s">
        <v>5564</v>
      </c>
      <c r="AI112" s="735" t="s">
        <v>5565</v>
      </c>
      <c r="AJ112" s="735" t="s">
        <v>5566</v>
      </c>
      <c r="AK112" s="736" t="s">
        <v>5567</v>
      </c>
      <c r="AL112" s="737" t="s">
        <v>5568</v>
      </c>
      <c r="AM112" s="738" t="s">
        <v>5569</v>
      </c>
      <c r="AN112" s="738" t="s">
        <v>5570</v>
      </c>
      <c r="AO112" s="648" t="s">
        <v>5571</v>
      </c>
      <c r="AP112" s="651" t="s">
        <v>5572</v>
      </c>
      <c r="AQ112" s="651" t="s">
        <v>5573</v>
      </c>
      <c r="AR112" s="669"/>
      <c r="AS112" s="669"/>
      <c r="AT112" s="712" t="s">
        <v>5574</v>
      </c>
      <c r="AU112" s="595" t="s">
        <v>5575</v>
      </c>
      <c r="AV112" s="595" t="s">
        <v>5576</v>
      </c>
      <c r="AW112" s="609" t="s">
        <v>5577</v>
      </c>
      <c r="AX112" s="609" t="s">
        <v>5578</v>
      </c>
      <c r="AY112" s="753" t="s">
        <v>5579</v>
      </c>
    </row>
    <row r="113" spans="2:51" ht="15" hidden="1" customHeight="1" outlineLevel="1">
      <c r="B113" s="643" t="s">
        <v>5580</v>
      </c>
      <c r="C113" s="653"/>
      <c r="D113" s="653"/>
      <c r="E113" s="653"/>
      <c r="F113" s="653"/>
      <c r="G113" s="653"/>
      <c r="H113" s="654"/>
      <c r="I113" s="655"/>
      <c r="J113" s="656"/>
      <c r="K113" s="656"/>
      <c r="L113" s="648">
        <f t="shared" si="11"/>
        <v>0</v>
      </c>
      <c r="M113" s="651">
        <f t="shared" si="7"/>
        <v>0</v>
      </c>
      <c r="N113" s="665">
        <f t="shared" si="8"/>
        <v>0</v>
      </c>
      <c r="O113" s="669"/>
      <c r="P113" s="669"/>
      <c r="Q113" s="667"/>
      <c r="R113" s="661">
        <f t="shared" si="9"/>
        <v>0</v>
      </c>
      <c r="S113" s="661">
        <f t="shared" si="10"/>
        <v>0</v>
      </c>
      <c r="T113" s="658"/>
      <c r="U113" s="658"/>
      <c r="V113" s="659"/>
      <c r="W113" s="1645"/>
      <c r="X113" s="324" t="s">
        <v>5581</v>
      </c>
      <c r="Y113" s="1645"/>
      <c r="Z113" s="1656"/>
      <c r="AA113" s="1645"/>
      <c r="AB113" s="1646"/>
      <c r="AC113" s="1647"/>
      <c r="AD113" s="719">
        <v>104</v>
      </c>
      <c r="AE113" s="711" t="s">
        <v>5582</v>
      </c>
      <c r="AF113" s="735" t="s">
        <v>5583</v>
      </c>
      <c r="AG113" s="735" t="s">
        <v>5584</v>
      </c>
      <c r="AH113" s="735" t="s">
        <v>5585</v>
      </c>
      <c r="AI113" s="735" t="s">
        <v>5586</v>
      </c>
      <c r="AJ113" s="735" t="s">
        <v>5587</v>
      </c>
      <c r="AK113" s="736" t="s">
        <v>5588</v>
      </c>
      <c r="AL113" s="737" t="s">
        <v>5589</v>
      </c>
      <c r="AM113" s="738" t="s">
        <v>5590</v>
      </c>
      <c r="AN113" s="738" t="s">
        <v>5591</v>
      </c>
      <c r="AO113" s="648" t="s">
        <v>5592</v>
      </c>
      <c r="AP113" s="651" t="s">
        <v>5593</v>
      </c>
      <c r="AQ113" s="651" t="s">
        <v>5594</v>
      </c>
      <c r="AR113" s="669"/>
      <c r="AS113" s="669"/>
      <c r="AT113" s="712" t="s">
        <v>5595</v>
      </c>
      <c r="AU113" s="595" t="s">
        <v>5596</v>
      </c>
      <c r="AV113" s="595" t="s">
        <v>5597</v>
      </c>
      <c r="AW113" s="609" t="s">
        <v>5598</v>
      </c>
      <c r="AX113" s="609" t="s">
        <v>5599</v>
      </c>
      <c r="AY113" s="753" t="s">
        <v>5600</v>
      </c>
    </row>
    <row r="114" spans="2:51" ht="15" hidden="1" customHeight="1" outlineLevel="1">
      <c r="B114" s="643" t="s">
        <v>5601</v>
      </c>
      <c r="C114" s="653"/>
      <c r="D114" s="653"/>
      <c r="E114" s="653"/>
      <c r="F114" s="653"/>
      <c r="G114" s="653"/>
      <c r="H114" s="654"/>
      <c r="I114" s="655"/>
      <c r="J114" s="656"/>
      <c r="K114" s="656"/>
      <c r="L114" s="648">
        <f t="shared" si="11"/>
        <v>0</v>
      </c>
      <c r="M114" s="651">
        <f t="shared" si="7"/>
        <v>0</v>
      </c>
      <c r="N114" s="665">
        <f t="shared" si="8"/>
        <v>0</v>
      </c>
      <c r="O114" s="669"/>
      <c r="P114" s="669"/>
      <c r="Q114" s="667"/>
      <c r="R114" s="661">
        <f t="shared" si="9"/>
        <v>0</v>
      </c>
      <c r="S114" s="661">
        <f t="shared" si="10"/>
        <v>0</v>
      </c>
      <c r="T114" s="658"/>
      <c r="U114" s="658"/>
      <c r="V114" s="659"/>
      <c r="W114" s="1645"/>
      <c r="X114" s="324" t="s">
        <v>5602</v>
      </c>
      <c r="Y114" s="1645"/>
      <c r="Z114" s="1656"/>
      <c r="AA114" s="1645"/>
      <c r="AB114" s="1646"/>
      <c r="AC114" s="1647"/>
      <c r="AD114" s="719">
        <v>105</v>
      </c>
      <c r="AE114" s="711" t="s">
        <v>5603</v>
      </c>
      <c r="AF114" s="735" t="s">
        <v>5604</v>
      </c>
      <c r="AG114" s="735" t="s">
        <v>5605</v>
      </c>
      <c r="AH114" s="735" t="s">
        <v>5606</v>
      </c>
      <c r="AI114" s="735" t="s">
        <v>5607</v>
      </c>
      <c r="AJ114" s="735" t="s">
        <v>5608</v>
      </c>
      <c r="AK114" s="736" t="s">
        <v>5609</v>
      </c>
      <c r="AL114" s="737" t="s">
        <v>5610</v>
      </c>
      <c r="AM114" s="738" t="s">
        <v>5611</v>
      </c>
      <c r="AN114" s="738" t="s">
        <v>5612</v>
      </c>
      <c r="AO114" s="648" t="s">
        <v>5613</v>
      </c>
      <c r="AP114" s="651" t="s">
        <v>5614</v>
      </c>
      <c r="AQ114" s="651" t="s">
        <v>5615</v>
      </c>
      <c r="AR114" s="669"/>
      <c r="AS114" s="669"/>
      <c r="AT114" s="712" t="s">
        <v>5616</v>
      </c>
      <c r="AU114" s="595" t="s">
        <v>5617</v>
      </c>
      <c r="AV114" s="595" t="s">
        <v>5618</v>
      </c>
      <c r="AW114" s="609" t="s">
        <v>5619</v>
      </c>
      <c r="AX114" s="609" t="s">
        <v>5620</v>
      </c>
      <c r="AY114" s="753" t="s">
        <v>5621</v>
      </c>
    </row>
    <row r="115" spans="2:51" ht="15" hidden="1" customHeight="1" outlineLevel="1">
      <c r="B115" s="643" t="s">
        <v>5622</v>
      </c>
      <c r="C115" s="653"/>
      <c r="D115" s="653"/>
      <c r="E115" s="653"/>
      <c r="F115" s="653"/>
      <c r="G115" s="653"/>
      <c r="H115" s="654"/>
      <c r="I115" s="655"/>
      <c r="J115" s="656"/>
      <c r="K115" s="656"/>
      <c r="L115" s="648">
        <f t="shared" si="11"/>
        <v>0</v>
      </c>
      <c r="M115" s="651">
        <f t="shared" si="7"/>
        <v>0</v>
      </c>
      <c r="N115" s="665">
        <f t="shared" si="8"/>
        <v>0</v>
      </c>
      <c r="O115" s="669"/>
      <c r="P115" s="669"/>
      <c r="Q115" s="667"/>
      <c r="R115" s="661">
        <f t="shared" si="9"/>
        <v>0</v>
      </c>
      <c r="S115" s="661">
        <f t="shared" si="10"/>
        <v>0</v>
      </c>
      <c r="T115" s="658"/>
      <c r="U115" s="658"/>
      <c r="V115" s="659"/>
      <c r="W115" s="1645"/>
      <c r="X115" s="324" t="s">
        <v>5623</v>
      </c>
      <c r="Y115" s="1645"/>
      <c r="Z115" s="1656"/>
      <c r="AA115" s="1645"/>
      <c r="AB115" s="1646"/>
      <c r="AC115" s="1647"/>
      <c r="AD115" s="719">
        <v>106</v>
      </c>
      <c r="AE115" s="711" t="s">
        <v>5624</v>
      </c>
      <c r="AF115" s="735" t="s">
        <v>5625</v>
      </c>
      <c r="AG115" s="735" t="s">
        <v>5626</v>
      </c>
      <c r="AH115" s="735" t="s">
        <v>5627</v>
      </c>
      <c r="AI115" s="735" t="s">
        <v>5628</v>
      </c>
      <c r="AJ115" s="735" t="s">
        <v>5629</v>
      </c>
      <c r="AK115" s="736" t="s">
        <v>5630</v>
      </c>
      <c r="AL115" s="737" t="s">
        <v>5631</v>
      </c>
      <c r="AM115" s="738" t="s">
        <v>5632</v>
      </c>
      <c r="AN115" s="738" t="s">
        <v>5633</v>
      </c>
      <c r="AO115" s="648" t="s">
        <v>5634</v>
      </c>
      <c r="AP115" s="651" t="s">
        <v>5635</v>
      </c>
      <c r="AQ115" s="651" t="s">
        <v>5636</v>
      </c>
      <c r="AR115" s="669"/>
      <c r="AS115" s="669"/>
      <c r="AT115" s="712" t="s">
        <v>5637</v>
      </c>
      <c r="AU115" s="595" t="s">
        <v>5638</v>
      </c>
      <c r="AV115" s="595" t="s">
        <v>5639</v>
      </c>
      <c r="AW115" s="609" t="s">
        <v>5640</v>
      </c>
      <c r="AX115" s="609" t="s">
        <v>5641</v>
      </c>
      <c r="AY115" s="753" t="s">
        <v>5642</v>
      </c>
    </row>
    <row r="116" spans="2:51" ht="15" hidden="1" customHeight="1" outlineLevel="1">
      <c r="B116" s="643" t="s">
        <v>5643</v>
      </c>
      <c r="C116" s="653"/>
      <c r="D116" s="653"/>
      <c r="E116" s="653"/>
      <c r="F116" s="653"/>
      <c r="G116" s="653"/>
      <c r="H116" s="654"/>
      <c r="I116" s="655"/>
      <c r="J116" s="656"/>
      <c r="K116" s="656"/>
      <c r="L116" s="648">
        <f t="shared" si="11"/>
        <v>0</v>
      </c>
      <c r="M116" s="651">
        <f t="shared" si="7"/>
        <v>0</v>
      </c>
      <c r="N116" s="665">
        <f t="shared" si="8"/>
        <v>0</v>
      </c>
      <c r="O116" s="669"/>
      <c r="P116" s="669"/>
      <c r="Q116" s="667"/>
      <c r="R116" s="661">
        <f t="shared" si="9"/>
        <v>0</v>
      </c>
      <c r="S116" s="661">
        <f t="shared" si="10"/>
        <v>0</v>
      </c>
      <c r="T116" s="658"/>
      <c r="U116" s="658"/>
      <c r="V116" s="659"/>
      <c r="W116" s="1645"/>
      <c r="X116" s="324" t="s">
        <v>5644</v>
      </c>
      <c r="Y116" s="1645"/>
      <c r="Z116" s="1656"/>
      <c r="AA116" s="1645"/>
      <c r="AB116" s="1646"/>
      <c r="AC116" s="1647"/>
      <c r="AD116" s="719">
        <v>107</v>
      </c>
      <c r="AE116" s="711" t="s">
        <v>5645</v>
      </c>
      <c r="AF116" s="735" t="s">
        <v>5646</v>
      </c>
      <c r="AG116" s="735" t="s">
        <v>5647</v>
      </c>
      <c r="AH116" s="735" t="s">
        <v>5648</v>
      </c>
      <c r="AI116" s="735" t="s">
        <v>5649</v>
      </c>
      <c r="AJ116" s="735" t="s">
        <v>5650</v>
      </c>
      <c r="AK116" s="736" t="s">
        <v>5651</v>
      </c>
      <c r="AL116" s="737" t="s">
        <v>5652</v>
      </c>
      <c r="AM116" s="738" t="s">
        <v>5653</v>
      </c>
      <c r="AN116" s="738" t="s">
        <v>5654</v>
      </c>
      <c r="AO116" s="648" t="s">
        <v>5655</v>
      </c>
      <c r="AP116" s="651" t="s">
        <v>5656</v>
      </c>
      <c r="AQ116" s="651" t="s">
        <v>5657</v>
      </c>
      <c r="AR116" s="669"/>
      <c r="AS116" s="669"/>
      <c r="AT116" s="712" t="s">
        <v>5658</v>
      </c>
      <c r="AU116" s="595" t="s">
        <v>5659</v>
      </c>
      <c r="AV116" s="595" t="s">
        <v>5660</v>
      </c>
      <c r="AW116" s="609" t="s">
        <v>5661</v>
      </c>
      <c r="AX116" s="609" t="s">
        <v>5662</v>
      </c>
      <c r="AY116" s="753" t="s">
        <v>5663</v>
      </c>
    </row>
    <row r="117" spans="2:51" ht="15" hidden="1" customHeight="1" outlineLevel="1">
      <c r="B117" s="643" t="s">
        <v>5664</v>
      </c>
      <c r="C117" s="653"/>
      <c r="D117" s="653"/>
      <c r="E117" s="653"/>
      <c r="F117" s="653"/>
      <c r="G117" s="653"/>
      <c r="H117" s="654"/>
      <c r="I117" s="655"/>
      <c r="J117" s="656"/>
      <c r="K117" s="656"/>
      <c r="L117" s="648">
        <f t="shared" si="11"/>
        <v>0</v>
      </c>
      <c r="M117" s="651">
        <f t="shared" si="7"/>
        <v>0</v>
      </c>
      <c r="N117" s="665">
        <f t="shared" si="8"/>
        <v>0</v>
      </c>
      <c r="O117" s="669"/>
      <c r="P117" s="669"/>
      <c r="Q117" s="667"/>
      <c r="R117" s="661">
        <f t="shared" si="9"/>
        <v>0</v>
      </c>
      <c r="S117" s="661">
        <f t="shared" si="10"/>
        <v>0</v>
      </c>
      <c r="T117" s="658"/>
      <c r="U117" s="658"/>
      <c r="V117" s="659"/>
      <c r="W117" s="1645"/>
      <c r="X117" s="324" t="s">
        <v>5665</v>
      </c>
      <c r="Y117" s="1645"/>
      <c r="Z117" s="1656"/>
      <c r="AA117" s="1645"/>
      <c r="AB117" s="1646"/>
      <c r="AC117" s="1647"/>
      <c r="AD117" s="719">
        <v>108</v>
      </c>
      <c r="AE117" s="711" t="s">
        <v>5666</v>
      </c>
      <c r="AF117" s="735" t="s">
        <v>5667</v>
      </c>
      <c r="AG117" s="735" t="s">
        <v>5668</v>
      </c>
      <c r="AH117" s="735" t="s">
        <v>5669</v>
      </c>
      <c r="AI117" s="735" t="s">
        <v>5670</v>
      </c>
      <c r="AJ117" s="735" t="s">
        <v>5671</v>
      </c>
      <c r="AK117" s="736" t="s">
        <v>5672</v>
      </c>
      <c r="AL117" s="737" t="s">
        <v>5673</v>
      </c>
      <c r="AM117" s="738" t="s">
        <v>5674</v>
      </c>
      <c r="AN117" s="738" t="s">
        <v>5675</v>
      </c>
      <c r="AO117" s="648" t="s">
        <v>5676</v>
      </c>
      <c r="AP117" s="651" t="s">
        <v>5677</v>
      </c>
      <c r="AQ117" s="651" t="s">
        <v>5678</v>
      </c>
      <c r="AR117" s="669"/>
      <c r="AS117" s="669"/>
      <c r="AT117" s="712" t="s">
        <v>5679</v>
      </c>
      <c r="AU117" s="595" t="s">
        <v>5680</v>
      </c>
      <c r="AV117" s="595" t="s">
        <v>5681</v>
      </c>
      <c r="AW117" s="609" t="s">
        <v>5682</v>
      </c>
      <c r="AX117" s="609" t="s">
        <v>5683</v>
      </c>
      <c r="AY117" s="753" t="s">
        <v>5684</v>
      </c>
    </row>
    <row r="118" spans="2:51" ht="15" hidden="1" customHeight="1" outlineLevel="1">
      <c r="B118" s="643" t="s">
        <v>5685</v>
      </c>
      <c r="C118" s="653"/>
      <c r="D118" s="653"/>
      <c r="E118" s="653"/>
      <c r="F118" s="653"/>
      <c r="G118" s="653"/>
      <c r="H118" s="654"/>
      <c r="I118" s="655"/>
      <c r="J118" s="656"/>
      <c r="K118" s="656"/>
      <c r="L118" s="648">
        <f t="shared" si="11"/>
        <v>0</v>
      </c>
      <c r="M118" s="651">
        <f t="shared" si="7"/>
        <v>0</v>
      </c>
      <c r="N118" s="665">
        <f t="shared" si="8"/>
        <v>0</v>
      </c>
      <c r="O118" s="669"/>
      <c r="P118" s="669"/>
      <c r="Q118" s="667"/>
      <c r="R118" s="661">
        <f t="shared" si="9"/>
        <v>0</v>
      </c>
      <c r="S118" s="661">
        <f t="shared" si="10"/>
        <v>0</v>
      </c>
      <c r="T118" s="658"/>
      <c r="U118" s="658"/>
      <c r="V118" s="659"/>
      <c r="W118" s="1645"/>
      <c r="X118" s="324" t="s">
        <v>5686</v>
      </c>
      <c r="Y118" s="1645"/>
      <c r="Z118" s="1656"/>
      <c r="AA118" s="1645"/>
      <c r="AB118" s="1646"/>
      <c r="AC118" s="1647"/>
      <c r="AD118" s="719">
        <v>109</v>
      </c>
      <c r="AE118" s="711" t="s">
        <v>5687</v>
      </c>
      <c r="AF118" s="735" t="s">
        <v>5688</v>
      </c>
      <c r="AG118" s="735" t="s">
        <v>5689</v>
      </c>
      <c r="AH118" s="735" t="s">
        <v>5690</v>
      </c>
      <c r="AI118" s="735" t="s">
        <v>5691</v>
      </c>
      <c r="AJ118" s="735" t="s">
        <v>5692</v>
      </c>
      <c r="AK118" s="736" t="s">
        <v>5693</v>
      </c>
      <c r="AL118" s="737" t="s">
        <v>5694</v>
      </c>
      <c r="AM118" s="738" t="s">
        <v>5695</v>
      </c>
      <c r="AN118" s="738" t="s">
        <v>5696</v>
      </c>
      <c r="AO118" s="648" t="s">
        <v>5697</v>
      </c>
      <c r="AP118" s="651" t="s">
        <v>5698</v>
      </c>
      <c r="AQ118" s="651" t="s">
        <v>5699</v>
      </c>
      <c r="AR118" s="669"/>
      <c r="AS118" s="669"/>
      <c r="AT118" s="712" t="s">
        <v>5700</v>
      </c>
      <c r="AU118" s="595" t="s">
        <v>5701</v>
      </c>
      <c r="AV118" s="595" t="s">
        <v>5702</v>
      </c>
      <c r="AW118" s="609" t="s">
        <v>5703</v>
      </c>
      <c r="AX118" s="609" t="s">
        <v>5704</v>
      </c>
      <c r="AY118" s="753" t="s">
        <v>5705</v>
      </c>
    </row>
    <row r="119" spans="2:51" ht="15" hidden="1" customHeight="1" outlineLevel="1">
      <c r="B119" s="643" t="s">
        <v>5706</v>
      </c>
      <c r="C119" s="653"/>
      <c r="D119" s="653"/>
      <c r="E119" s="653"/>
      <c r="F119" s="653"/>
      <c r="G119" s="653"/>
      <c r="H119" s="654"/>
      <c r="I119" s="655"/>
      <c r="J119" s="656"/>
      <c r="K119" s="656"/>
      <c r="L119" s="648">
        <f t="shared" si="11"/>
        <v>0</v>
      </c>
      <c r="M119" s="651">
        <f t="shared" si="7"/>
        <v>0</v>
      </c>
      <c r="N119" s="665">
        <f t="shared" si="8"/>
        <v>0</v>
      </c>
      <c r="O119" s="669"/>
      <c r="P119" s="669"/>
      <c r="Q119" s="667"/>
      <c r="R119" s="661">
        <f t="shared" si="9"/>
        <v>0</v>
      </c>
      <c r="S119" s="661">
        <f t="shared" si="10"/>
        <v>0</v>
      </c>
      <c r="T119" s="658"/>
      <c r="U119" s="658"/>
      <c r="V119" s="659"/>
      <c r="W119" s="1645"/>
      <c r="X119" s="324" t="s">
        <v>5707</v>
      </c>
      <c r="Y119" s="1645"/>
      <c r="Z119" s="1656"/>
      <c r="AA119" s="1645"/>
      <c r="AB119" s="1646"/>
      <c r="AC119" s="1647"/>
      <c r="AD119" s="719">
        <v>110</v>
      </c>
      <c r="AE119" s="711" t="s">
        <v>5708</v>
      </c>
      <c r="AF119" s="735" t="s">
        <v>5709</v>
      </c>
      <c r="AG119" s="735" t="s">
        <v>5710</v>
      </c>
      <c r="AH119" s="735" t="s">
        <v>5711</v>
      </c>
      <c r="AI119" s="735" t="s">
        <v>5712</v>
      </c>
      <c r="AJ119" s="735" t="s">
        <v>5713</v>
      </c>
      <c r="AK119" s="736" t="s">
        <v>5714</v>
      </c>
      <c r="AL119" s="737" t="s">
        <v>5715</v>
      </c>
      <c r="AM119" s="738" t="s">
        <v>5716</v>
      </c>
      <c r="AN119" s="738" t="s">
        <v>5717</v>
      </c>
      <c r="AO119" s="648" t="s">
        <v>5718</v>
      </c>
      <c r="AP119" s="651" t="s">
        <v>5719</v>
      </c>
      <c r="AQ119" s="651" t="s">
        <v>5720</v>
      </c>
      <c r="AR119" s="669"/>
      <c r="AS119" s="669"/>
      <c r="AT119" s="712" t="s">
        <v>5721</v>
      </c>
      <c r="AU119" s="595" t="s">
        <v>5722</v>
      </c>
      <c r="AV119" s="595" t="s">
        <v>5723</v>
      </c>
      <c r="AW119" s="609" t="s">
        <v>5724</v>
      </c>
      <c r="AX119" s="609" t="s">
        <v>5725</v>
      </c>
      <c r="AY119" s="753" t="s">
        <v>5726</v>
      </c>
    </row>
    <row r="120" spans="2:51" ht="15" hidden="1" customHeight="1" outlineLevel="1">
      <c r="B120" s="643" t="s">
        <v>5727</v>
      </c>
      <c r="C120" s="653"/>
      <c r="D120" s="653"/>
      <c r="E120" s="653"/>
      <c r="F120" s="653"/>
      <c r="G120" s="653"/>
      <c r="H120" s="654"/>
      <c r="I120" s="655"/>
      <c r="J120" s="656"/>
      <c r="K120" s="656"/>
      <c r="L120" s="648">
        <f t="shared" si="11"/>
        <v>0</v>
      </c>
      <c r="M120" s="651">
        <f t="shared" si="7"/>
        <v>0</v>
      </c>
      <c r="N120" s="665">
        <f t="shared" si="8"/>
        <v>0</v>
      </c>
      <c r="O120" s="669"/>
      <c r="P120" s="669"/>
      <c r="Q120" s="667"/>
      <c r="R120" s="661">
        <f t="shared" si="9"/>
        <v>0</v>
      </c>
      <c r="S120" s="661">
        <f t="shared" si="10"/>
        <v>0</v>
      </c>
      <c r="T120" s="658"/>
      <c r="U120" s="658"/>
      <c r="V120" s="659"/>
      <c r="W120" s="1645"/>
      <c r="X120" s="324" t="s">
        <v>5728</v>
      </c>
      <c r="Y120" s="1645"/>
      <c r="Z120" s="1656"/>
      <c r="AA120" s="1645"/>
      <c r="AB120" s="1646"/>
      <c r="AC120" s="1647"/>
      <c r="AD120" s="719">
        <v>111</v>
      </c>
      <c r="AE120" s="711" t="s">
        <v>5729</v>
      </c>
      <c r="AF120" s="735" t="s">
        <v>5730</v>
      </c>
      <c r="AG120" s="735" t="s">
        <v>5731</v>
      </c>
      <c r="AH120" s="735" t="s">
        <v>5732</v>
      </c>
      <c r="AI120" s="735" t="s">
        <v>5733</v>
      </c>
      <c r="AJ120" s="735" t="s">
        <v>5734</v>
      </c>
      <c r="AK120" s="736" t="s">
        <v>5735</v>
      </c>
      <c r="AL120" s="737" t="s">
        <v>5736</v>
      </c>
      <c r="AM120" s="738" t="s">
        <v>5737</v>
      </c>
      <c r="AN120" s="738" t="s">
        <v>5738</v>
      </c>
      <c r="AO120" s="648" t="s">
        <v>5739</v>
      </c>
      <c r="AP120" s="651" t="s">
        <v>5740</v>
      </c>
      <c r="AQ120" s="651" t="s">
        <v>5741</v>
      </c>
      <c r="AR120" s="669"/>
      <c r="AS120" s="669"/>
      <c r="AT120" s="712" t="s">
        <v>5742</v>
      </c>
      <c r="AU120" s="595" t="s">
        <v>5743</v>
      </c>
      <c r="AV120" s="595" t="s">
        <v>5744</v>
      </c>
      <c r="AW120" s="609" t="s">
        <v>5745</v>
      </c>
      <c r="AX120" s="609" t="s">
        <v>5746</v>
      </c>
      <c r="AY120" s="753" t="s">
        <v>5747</v>
      </c>
    </row>
    <row r="121" spans="2:51" ht="15" hidden="1" customHeight="1" outlineLevel="1">
      <c r="B121" s="643" t="s">
        <v>5748</v>
      </c>
      <c r="C121" s="653"/>
      <c r="D121" s="653"/>
      <c r="E121" s="653"/>
      <c r="F121" s="653"/>
      <c r="G121" s="653"/>
      <c r="H121" s="654"/>
      <c r="I121" s="655"/>
      <c r="J121" s="656"/>
      <c r="K121" s="656"/>
      <c r="L121" s="648">
        <f t="shared" si="11"/>
        <v>0</v>
      </c>
      <c r="M121" s="651">
        <f t="shared" si="7"/>
        <v>0</v>
      </c>
      <c r="N121" s="665">
        <f t="shared" si="8"/>
        <v>0</v>
      </c>
      <c r="O121" s="669"/>
      <c r="P121" s="669"/>
      <c r="Q121" s="667"/>
      <c r="R121" s="661">
        <f t="shared" si="9"/>
        <v>0</v>
      </c>
      <c r="S121" s="661">
        <f t="shared" si="10"/>
        <v>0</v>
      </c>
      <c r="T121" s="658"/>
      <c r="U121" s="658"/>
      <c r="V121" s="659"/>
      <c r="W121" s="1645"/>
      <c r="X121" s="324" t="s">
        <v>5749</v>
      </c>
      <c r="Y121" s="1645"/>
      <c r="Z121" s="1656"/>
      <c r="AA121" s="1645"/>
      <c r="AB121" s="1646"/>
      <c r="AC121" s="1647"/>
      <c r="AD121" s="719">
        <v>112</v>
      </c>
      <c r="AE121" s="711" t="s">
        <v>5750</v>
      </c>
      <c r="AF121" s="735" t="s">
        <v>5751</v>
      </c>
      <c r="AG121" s="735" t="s">
        <v>5752</v>
      </c>
      <c r="AH121" s="735" t="s">
        <v>5753</v>
      </c>
      <c r="AI121" s="735" t="s">
        <v>5754</v>
      </c>
      <c r="AJ121" s="735" t="s">
        <v>5755</v>
      </c>
      <c r="AK121" s="736" t="s">
        <v>5756</v>
      </c>
      <c r="AL121" s="737" t="s">
        <v>5757</v>
      </c>
      <c r="AM121" s="738" t="s">
        <v>5758</v>
      </c>
      <c r="AN121" s="738" t="s">
        <v>5759</v>
      </c>
      <c r="AO121" s="648" t="s">
        <v>5760</v>
      </c>
      <c r="AP121" s="651" t="s">
        <v>5761</v>
      </c>
      <c r="AQ121" s="651" t="s">
        <v>5762</v>
      </c>
      <c r="AR121" s="669"/>
      <c r="AS121" s="669"/>
      <c r="AT121" s="712" t="s">
        <v>5763</v>
      </c>
      <c r="AU121" s="595" t="s">
        <v>5764</v>
      </c>
      <c r="AV121" s="595" t="s">
        <v>5765</v>
      </c>
      <c r="AW121" s="609" t="s">
        <v>5766</v>
      </c>
      <c r="AX121" s="609" t="s">
        <v>5767</v>
      </c>
      <c r="AY121" s="753" t="s">
        <v>5768</v>
      </c>
    </row>
    <row r="122" spans="2:51" ht="15" hidden="1" customHeight="1" outlineLevel="1">
      <c r="B122" s="643" t="s">
        <v>5769</v>
      </c>
      <c r="C122" s="653"/>
      <c r="D122" s="653"/>
      <c r="E122" s="653"/>
      <c r="F122" s="653"/>
      <c r="G122" s="653"/>
      <c r="H122" s="654"/>
      <c r="I122" s="655"/>
      <c r="J122" s="656"/>
      <c r="K122" s="656"/>
      <c r="L122" s="648">
        <f t="shared" si="11"/>
        <v>0</v>
      </c>
      <c r="M122" s="651">
        <f t="shared" si="7"/>
        <v>0</v>
      </c>
      <c r="N122" s="665">
        <f t="shared" si="8"/>
        <v>0</v>
      </c>
      <c r="O122" s="669"/>
      <c r="P122" s="669"/>
      <c r="Q122" s="667"/>
      <c r="R122" s="661">
        <f t="shared" si="9"/>
        <v>0</v>
      </c>
      <c r="S122" s="661">
        <f t="shared" si="10"/>
        <v>0</v>
      </c>
      <c r="T122" s="658"/>
      <c r="U122" s="658"/>
      <c r="V122" s="659"/>
      <c r="W122" s="1645"/>
      <c r="X122" s="324" t="s">
        <v>5770</v>
      </c>
      <c r="Y122" s="1645"/>
      <c r="Z122" s="1656"/>
      <c r="AA122" s="1645"/>
      <c r="AB122" s="1646"/>
      <c r="AC122" s="1647"/>
      <c r="AD122" s="719">
        <v>113</v>
      </c>
      <c r="AE122" s="711" t="s">
        <v>5771</v>
      </c>
      <c r="AF122" s="735" t="s">
        <v>5772</v>
      </c>
      <c r="AG122" s="735" t="s">
        <v>5773</v>
      </c>
      <c r="AH122" s="735" t="s">
        <v>5774</v>
      </c>
      <c r="AI122" s="735" t="s">
        <v>5775</v>
      </c>
      <c r="AJ122" s="735" t="s">
        <v>5776</v>
      </c>
      <c r="AK122" s="736" t="s">
        <v>5777</v>
      </c>
      <c r="AL122" s="737" t="s">
        <v>5778</v>
      </c>
      <c r="AM122" s="738" t="s">
        <v>5779</v>
      </c>
      <c r="AN122" s="738" t="s">
        <v>5780</v>
      </c>
      <c r="AO122" s="648" t="s">
        <v>5781</v>
      </c>
      <c r="AP122" s="651" t="s">
        <v>5782</v>
      </c>
      <c r="AQ122" s="651" t="s">
        <v>5783</v>
      </c>
      <c r="AR122" s="669"/>
      <c r="AS122" s="669"/>
      <c r="AT122" s="712" t="s">
        <v>5784</v>
      </c>
      <c r="AU122" s="595" t="s">
        <v>5785</v>
      </c>
      <c r="AV122" s="595" t="s">
        <v>5786</v>
      </c>
      <c r="AW122" s="609" t="s">
        <v>5787</v>
      </c>
      <c r="AX122" s="609" t="s">
        <v>5788</v>
      </c>
      <c r="AY122" s="753" t="s">
        <v>5789</v>
      </c>
    </row>
    <row r="123" spans="2:51" ht="15" hidden="1" customHeight="1" outlineLevel="1">
      <c r="B123" s="643" t="s">
        <v>5790</v>
      </c>
      <c r="C123" s="653"/>
      <c r="D123" s="653"/>
      <c r="E123" s="653"/>
      <c r="F123" s="653"/>
      <c r="G123" s="653"/>
      <c r="H123" s="654"/>
      <c r="I123" s="655"/>
      <c r="J123" s="656"/>
      <c r="K123" s="656"/>
      <c r="L123" s="648">
        <f t="shared" si="11"/>
        <v>0</v>
      </c>
      <c r="M123" s="651">
        <f t="shared" si="7"/>
        <v>0</v>
      </c>
      <c r="N123" s="665">
        <f t="shared" si="8"/>
        <v>0</v>
      </c>
      <c r="O123" s="669"/>
      <c r="P123" s="669"/>
      <c r="Q123" s="667"/>
      <c r="R123" s="661">
        <f t="shared" si="9"/>
        <v>0</v>
      </c>
      <c r="S123" s="661">
        <f t="shared" si="10"/>
        <v>0</v>
      </c>
      <c r="T123" s="658"/>
      <c r="U123" s="658"/>
      <c r="V123" s="659"/>
      <c r="W123" s="1645"/>
      <c r="X123" s="324" t="s">
        <v>5791</v>
      </c>
      <c r="Y123" s="1645"/>
      <c r="Z123" s="1656"/>
      <c r="AA123" s="1645"/>
      <c r="AB123" s="1646"/>
      <c r="AC123" s="1647"/>
      <c r="AD123" s="719">
        <v>114</v>
      </c>
      <c r="AE123" s="711" t="s">
        <v>5792</v>
      </c>
      <c r="AF123" s="735" t="s">
        <v>5793</v>
      </c>
      <c r="AG123" s="735" t="s">
        <v>5794</v>
      </c>
      <c r="AH123" s="735" t="s">
        <v>5795</v>
      </c>
      <c r="AI123" s="735" t="s">
        <v>5796</v>
      </c>
      <c r="AJ123" s="735" t="s">
        <v>5797</v>
      </c>
      <c r="AK123" s="736" t="s">
        <v>5798</v>
      </c>
      <c r="AL123" s="737" t="s">
        <v>5799</v>
      </c>
      <c r="AM123" s="738" t="s">
        <v>5800</v>
      </c>
      <c r="AN123" s="738" t="s">
        <v>5801</v>
      </c>
      <c r="AO123" s="648" t="s">
        <v>5802</v>
      </c>
      <c r="AP123" s="651" t="s">
        <v>5803</v>
      </c>
      <c r="AQ123" s="651" t="s">
        <v>5804</v>
      </c>
      <c r="AR123" s="669"/>
      <c r="AS123" s="669"/>
      <c r="AT123" s="712" t="s">
        <v>5805</v>
      </c>
      <c r="AU123" s="595" t="s">
        <v>5806</v>
      </c>
      <c r="AV123" s="595" t="s">
        <v>5807</v>
      </c>
      <c r="AW123" s="609" t="s">
        <v>5808</v>
      </c>
      <c r="AX123" s="609" t="s">
        <v>5809</v>
      </c>
      <c r="AY123" s="753" t="s">
        <v>5810</v>
      </c>
    </row>
    <row r="124" spans="2:51" ht="15" hidden="1" customHeight="1" outlineLevel="1">
      <c r="B124" s="643" t="s">
        <v>5811</v>
      </c>
      <c r="C124" s="653"/>
      <c r="D124" s="653"/>
      <c r="E124" s="653"/>
      <c r="F124" s="653"/>
      <c r="G124" s="653"/>
      <c r="H124" s="654"/>
      <c r="I124" s="655"/>
      <c r="J124" s="656"/>
      <c r="K124" s="656"/>
      <c r="L124" s="648">
        <f t="shared" si="11"/>
        <v>0</v>
      </c>
      <c r="M124" s="651">
        <f t="shared" si="7"/>
        <v>0</v>
      </c>
      <c r="N124" s="665">
        <f t="shared" si="8"/>
        <v>0</v>
      </c>
      <c r="O124" s="669"/>
      <c r="P124" s="669"/>
      <c r="Q124" s="667"/>
      <c r="R124" s="661">
        <f t="shared" si="9"/>
        <v>0</v>
      </c>
      <c r="S124" s="661">
        <f t="shared" si="10"/>
        <v>0</v>
      </c>
      <c r="T124" s="658"/>
      <c r="U124" s="658"/>
      <c r="V124" s="659"/>
      <c r="W124" s="1645"/>
      <c r="X124" s="324" t="s">
        <v>5812</v>
      </c>
      <c r="Y124" s="1645"/>
      <c r="Z124" s="1656"/>
      <c r="AA124" s="1645"/>
      <c r="AB124" s="1646"/>
      <c r="AC124" s="1647"/>
      <c r="AD124" s="719">
        <v>115</v>
      </c>
      <c r="AE124" s="711" t="s">
        <v>5813</v>
      </c>
      <c r="AF124" s="735" t="s">
        <v>5814</v>
      </c>
      <c r="AG124" s="735" t="s">
        <v>5815</v>
      </c>
      <c r="AH124" s="735" t="s">
        <v>5816</v>
      </c>
      <c r="AI124" s="735" t="s">
        <v>5817</v>
      </c>
      <c r="AJ124" s="735" t="s">
        <v>5818</v>
      </c>
      <c r="AK124" s="736" t="s">
        <v>5819</v>
      </c>
      <c r="AL124" s="737" t="s">
        <v>5820</v>
      </c>
      <c r="AM124" s="738" t="s">
        <v>5821</v>
      </c>
      <c r="AN124" s="738" t="s">
        <v>5822</v>
      </c>
      <c r="AO124" s="648" t="s">
        <v>5823</v>
      </c>
      <c r="AP124" s="651" t="s">
        <v>5824</v>
      </c>
      <c r="AQ124" s="651" t="s">
        <v>5825</v>
      </c>
      <c r="AR124" s="669"/>
      <c r="AS124" s="669"/>
      <c r="AT124" s="712" t="s">
        <v>5826</v>
      </c>
      <c r="AU124" s="595" t="s">
        <v>5827</v>
      </c>
      <c r="AV124" s="595" t="s">
        <v>5828</v>
      </c>
      <c r="AW124" s="609" t="s">
        <v>5829</v>
      </c>
      <c r="AX124" s="609" t="s">
        <v>5830</v>
      </c>
      <c r="AY124" s="753" t="s">
        <v>5831</v>
      </c>
    </row>
    <row r="125" spans="2:51" ht="15" hidden="1" customHeight="1" outlineLevel="1">
      <c r="B125" s="643" t="s">
        <v>5832</v>
      </c>
      <c r="C125" s="653"/>
      <c r="D125" s="653"/>
      <c r="E125" s="653"/>
      <c r="F125" s="653"/>
      <c r="G125" s="653"/>
      <c r="H125" s="654"/>
      <c r="I125" s="655"/>
      <c r="J125" s="656"/>
      <c r="K125" s="656"/>
      <c r="L125" s="648">
        <f t="shared" si="11"/>
        <v>0</v>
      </c>
      <c r="M125" s="651">
        <f t="shared" si="7"/>
        <v>0</v>
      </c>
      <c r="N125" s="665">
        <f t="shared" si="8"/>
        <v>0</v>
      </c>
      <c r="O125" s="669"/>
      <c r="P125" s="669"/>
      <c r="Q125" s="667"/>
      <c r="R125" s="661">
        <f t="shared" si="9"/>
        <v>0</v>
      </c>
      <c r="S125" s="661">
        <f t="shared" si="10"/>
        <v>0</v>
      </c>
      <c r="T125" s="658"/>
      <c r="U125" s="658"/>
      <c r="V125" s="659"/>
      <c r="W125" s="1645"/>
      <c r="X125" s="324" t="s">
        <v>5833</v>
      </c>
      <c r="Y125" s="1645"/>
      <c r="Z125" s="1656"/>
      <c r="AA125" s="1645"/>
      <c r="AB125" s="1646"/>
      <c r="AC125" s="1647"/>
      <c r="AD125" s="719">
        <v>116</v>
      </c>
      <c r="AE125" s="711" t="s">
        <v>5834</v>
      </c>
      <c r="AF125" s="735" t="s">
        <v>5835</v>
      </c>
      <c r="AG125" s="735" t="s">
        <v>5836</v>
      </c>
      <c r="AH125" s="735" t="s">
        <v>5837</v>
      </c>
      <c r="AI125" s="735" t="s">
        <v>5838</v>
      </c>
      <c r="AJ125" s="735" t="s">
        <v>5839</v>
      </c>
      <c r="AK125" s="736" t="s">
        <v>5840</v>
      </c>
      <c r="AL125" s="737" t="s">
        <v>5841</v>
      </c>
      <c r="AM125" s="738" t="s">
        <v>5842</v>
      </c>
      <c r="AN125" s="738" t="s">
        <v>5843</v>
      </c>
      <c r="AO125" s="648" t="s">
        <v>5844</v>
      </c>
      <c r="AP125" s="651" t="s">
        <v>5845</v>
      </c>
      <c r="AQ125" s="651" t="s">
        <v>5846</v>
      </c>
      <c r="AR125" s="669"/>
      <c r="AS125" s="669"/>
      <c r="AT125" s="712" t="s">
        <v>5847</v>
      </c>
      <c r="AU125" s="595" t="s">
        <v>5848</v>
      </c>
      <c r="AV125" s="595" t="s">
        <v>5849</v>
      </c>
      <c r="AW125" s="609" t="s">
        <v>5850</v>
      </c>
      <c r="AX125" s="609" t="s">
        <v>5851</v>
      </c>
      <c r="AY125" s="753" t="s">
        <v>5852</v>
      </c>
    </row>
    <row r="126" spans="2:51" ht="15" hidden="1" customHeight="1" outlineLevel="1">
      <c r="B126" s="643" t="s">
        <v>5853</v>
      </c>
      <c r="C126" s="653"/>
      <c r="D126" s="653"/>
      <c r="E126" s="653"/>
      <c r="F126" s="653"/>
      <c r="G126" s="653"/>
      <c r="H126" s="654"/>
      <c r="I126" s="655"/>
      <c r="J126" s="656"/>
      <c r="K126" s="656"/>
      <c r="L126" s="648">
        <f t="shared" si="11"/>
        <v>0</v>
      </c>
      <c r="M126" s="651">
        <f t="shared" si="7"/>
        <v>0</v>
      </c>
      <c r="N126" s="665">
        <f t="shared" si="8"/>
        <v>0</v>
      </c>
      <c r="O126" s="669"/>
      <c r="P126" s="669"/>
      <c r="Q126" s="667"/>
      <c r="R126" s="661">
        <f t="shared" si="9"/>
        <v>0</v>
      </c>
      <c r="S126" s="661">
        <f t="shared" si="10"/>
        <v>0</v>
      </c>
      <c r="T126" s="658"/>
      <c r="U126" s="658"/>
      <c r="V126" s="659"/>
      <c r="W126" s="1645"/>
      <c r="X126" s="324" t="s">
        <v>5854</v>
      </c>
      <c r="Y126" s="1645"/>
      <c r="Z126" s="1656"/>
      <c r="AA126" s="1645"/>
      <c r="AB126" s="1646"/>
      <c r="AC126" s="1647"/>
      <c r="AD126" s="719">
        <v>117</v>
      </c>
      <c r="AE126" s="711" t="s">
        <v>5855</v>
      </c>
      <c r="AF126" s="735" t="s">
        <v>5856</v>
      </c>
      <c r="AG126" s="735" t="s">
        <v>5857</v>
      </c>
      <c r="AH126" s="735" t="s">
        <v>5858</v>
      </c>
      <c r="AI126" s="735" t="s">
        <v>5859</v>
      </c>
      <c r="AJ126" s="735" t="s">
        <v>5860</v>
      </c>
      <c r="AK126" s="736" t="s">
        <v>5861</v>
      </c>
      <c r="AL126" s="737" t="s">
        <v>5862</v>
      </c>
      <c r="AM126" s="738" t="s">
        <v>5863</v>
      </c>
      <c r="AN126" s="738" t="s">
        <v>5864</v>
      </c>
      <c r="AO126" s="648" t="s">
        <v>5865</v>
      </c>
      <c r="AP126" s="651" t="s">
        <v>5866</v>
      </c>
      <c r="AQ126" s="651" t="s">
        <v>5867</v>
      </c>
      <c r="AR126" s="669"/>
      <c r="AS126" s="669"/>
      <c r="AT126" s="712" t="s">
        <v>5868</v>
      </c>
      <c r="AU126" s="595" t="s">
        <v>5869</v>
      </c>
      <c r="AV126" s="595" t="s">
        <v>5870</v>
      </c>
      <c r="AW126" s="609" t="s">
        <v>5871</v>
      </c>
      <c r="AX126" s="609" t="s">
        <v>5872</v>
      </c>
      <c r="AY126" s="753" t="s">
        <v>5873</v>
      </c>
    </row>
    <row r="127" spans="2:51" ht="15" hidden="1" customHeight="1" outlineLevel="1">
      <c r="B127" s="643" t="s">
        <v>5874</v>
      </c>
      <c r="C127" s="653"/>
      <c r="D127" s="653"/>
      <c r="E127" s="653"/>
      <c r="F127" s="653"/>
      <c r="G127" s="653"/>
      <c r="H127" s="654"/>
      <c r="I127" s="655"/>
      <c r="J127" s="656"/>
      <c r="K127" s="656"/>
      <c r="L127" s="648">
        <f t="shared" si="11"/>
        <v>0</v>
      </c>
      <c r="M127" s="651">
        <f t="shared" si="7"/>
        <v>0</v>
      </c>
      <c r="N127" s="665">
        <f t="shared" si="8"/>
        <v>0</v>
      </c>
      <c r="O127" s="669"/>
      <c r="P127" s="669"/>
      <c r="Q127" s="667"/>
      <c r="R127" s="661">
        <f t="shared" si="9"/>
        <v>0</v>
      </c>
      <c r="S127" s="661">
        <f t="shared" si="10"/>
        <v>0</v>
      </c>
      <c r="T127" s="658"/>
      <c r="U127" s="658"/>
      <c r="V127" s="659"/>
      <c r="W127" s="1645"/>
      <c r="X127" s="324" t="s">
        <v>5875</v>
      </c>
      <c r="Y127" s="1645"/>
      <c r="Z127" s="1656"/>
      <c r="AA127" s="1645"/>
      <c r="AB127" s="1646"/>
      <c r="AC127" s="1647"/>
      <c r="AD127" s="719">
        <v>118</v>
      </c>
      <c r="AE127" s="711" t="s">
        <v>5876</v>
      </c>
      <c r="AF127" s="735" t="s">
        <v>5877</v>
      </c>
      <c r="AG127" s="735" t="s">
        <v>5878</v>
      </c>
      <c r="AH127" s="735" t="s">
        <v>5879</v>
      </c>
      <c r="AI127" s="735" t="s">
        <v>5880</v>
      </c>
      <c r="AJ127" s="735" t="s">
        <v>5881</v>
      </c>
      <c r="AK127" s="736" t="s">
        <v>5882</v>
      </c>
      <c r="AL127" s="737" t="s">
        <v>5883</v>
      </c>
      <c r="AM127" s="738" t="s">
        <v>5884</v>
      </c>
      <c r="AN127" s="738" t="s">
        <v>5885</v>
      </c>
      <c r="AO127" s="648" t="s">
        <v>5886</v>
      </c>
      <c r="AP127" s="651" t="s">
        <v>5887</v>
      </c>
      <c r="AQ127" s="651" t="s">
        <v>5888</v>
      </c>
      <c r="AR127" s="669"/>
      <c r="AS127" s="669"/>
      <c r="AT127" s="712" t="s">
        <v>5889</v>
      </c>
      <c r="AU127" s="595" t="s">
        <v>5890</v>
      </c>
      <c r="AV127" s="595" t="s">
        <v>5891</v>
      </c>
      <c r="AW127" s="609" t="s">
        <v>5892</v>
      </c>
      <c r="AX127" s="609" t="s">
        <v>5893</v>
      </c>
      <c r="AY127" s="753" t="s">
        <v>5894</v>
      </c>
    </row>
    <row r="128" spans="2:51" ht="15" hidden="1" customHeight="1" outlineLevel="1">
      <c r="B128" s="643" t="s">
        <v>5895</v>
      </c>
      <c r="C128" s="653"/>
      <c r="D128" s="653"/>
      <c r="E128" s="653"/>
      <c r="F128" s="653"/>
      <c r="G128" s="653"/>
      <c r="H128" s="654"/>
      <c r="I128" s="655"/>
      <c r="J128" s="656"/>
      <c r="K128" s="656"/>
      <c r="L128" s="648">
        <f t="shared" si="11"/>
        <v>0</v>
      </c>
      <c r="M128" s="651">
        <f t="shared" si="7"/>
        <v>0</v>
      </c>
      <c r="N128" s="665">
        <f t="shared" si="8"/>
        <v>0</v>
      </c>
      <c r="O128" s="669"/>
      <c r="P128" s="669"/>
      <c r="Q128" s="667"/>
      <c r="R128" s="661">
        <f t="shared" si="9"/>
        <v>0</v>
      </c>
      <c r="S128" s="661">
        <f t="shared" si="10"/>
        <v>0</v>
      </c>
      <c r="T128" s="658"/>
      <c r="U128" s="658"/>
      <c r="V128" s="659"/>
      <c r="W128" s="1645"/>
      <c r="X128" s="324" t="s">
        <v>5896</v>
      </c>
      <c r="Y128" s="1645"/>
      <c r="Z128" s="1656"/>
      <c r="AA128" s="1645"/>
      <c r="AB128" s="1646"/>
      <c r="AC128" s="1647"/>
      <c r="AD128" s="719">
        <v>119</v>
      </c>
      <c r="AE128" s="711" t="s">
        <v>5897</v>
      </c>
      <c r="AF128" s="735" t="s">
        <v>5898</v>
      </c>
      <c r="AG128" s="735" t="s">
        <v>5899</v>
      </c>
      <c r="AH128" s="735" t="s">
        <v>5900</v>
      </c>
      <c r="AI128" s="735" t="s">
        <v>5901</v>
      </c>
      <c r="AJ128" s="735" t="s">
        <v>5902</v>
      </c>
      <c r="AK128" s="736" t="s">
        <v>5903</v>
      </c>
      <c r="AL128" s="737" t="s">
        <v>5904</v>
      </c>
      <c r="AM128" s="738" t="s">
        <v>5905</v>
      </c>
      <c r="AN128" s="738" t="s">
        <v>5906</v>
      </c>
      <c r="AO128" s="648" t="s">
        <v>5907</v>
      </c>
      <c r="AP128" s="651" t="s">
        <v>5908</v>
      </c>
      <c r="AQ128" s="651" t="s">
        <v>5909</v>
      </c>
      <c r="AR128" s="669"/>
      <c r="AS128" s="669"/>
      <c r="AT128" s="712" t="s">
        <v>5910</v>
      </c>
      <c r="AU128" s="595" t="s">
        <v>5911</v>
      </c>
      <c r="AV128" s="595" t="s">
        <v>5912</v>
      </c>
      <c r="AW128" s="609" t="s">
        <v>5913</v>
      </c>
      <c r="AX128" s="609" t="s">
        <v>5914</v>
      </c>
      <c r="AY128" s="753" t="s">
        <v>5915</v>
      </c>
    </row>
    <row r="129" spans="2:51" ht="15" hidden="1" customHeight="1" outlineLevel="1">
      <c r="B129" s="643" t="s">
        <v>5916</v>
      </c>
      <c r="C129" s="653"/>
      <c r="D129" s="653"/>
      <c r="E129" s="653"/>
      <c r="F129" s="653"/>
      <c r="G129" s="653"/>
      <c r="H129" s="654"/>
      <c r="I129" s="655"/>
      <c r="J129" s="656"/>
      <c r="K129" s="656"/>
      <c r="L129" s="648">
        <f t="shared" si="11"/>
        <v>0</v>
      </c>
      <c r="M129" s="651">
        <f t="shared" si="7"/>
        <v>0</v>
      </c>
      <c r="N129" s="665">
        <f t="shared" si="8"/>
        <v>0</v>
      </c>
      <c r="O129" s="669"/>
      <c r="P129" s="669"/>
      <c r="Q129" s="667"/>
      <c r="R129" s="661">
        <f t="shared" si="9"/>
        <v>0</v>
      </c>
      <c r="S129" s="661">
        <f t="shared" si="10"/>
        <v>0</v>
      </c>
      <c r="T129" s="658"/>
      <c r="U129" s="658"/>
      <c r="V129" s="659"/>
      <c r="W129" s="1645"/>
      <c r="X129" s="324" t="s">
        <v>5917</v>
      </c>
      <c r="Y129" s="1645"/>
      <c r="Z129" s="1656"/>
      <c r="AA129" s="1645"/>
      <c r="AB129" s="1646"/>
      <c r="AC129" s="1647"/>
      <c r="AD129" s="719">
        <v>120</v>
      </c>
      <c r="AE129" s="711" t="s">
        <v>5918</v>
      </c>
      <c r="AF129" s="735" t="s">
        <v>5919</v>
      </c>
      <c r="AG129" s="735" t="s">
        <v>5920</v>
      </c>
      <c r="AH129" s="735" t="s">
        <v>5921</v>
      </c>
      <c r="AI129" s="735" t="s">
        <v>5922</v>
      </c>
      <c r="AJ129" s="735" t="s">
        <v>5923</v>
      </c>
      <c r="AK129" s="736" t="s">
        <v>5924</v>
      </c>
      <c r="AL129" s="737" t="s">
        <v>5925</v>
      </c>
      <c r="AM129" s="738" t="s">
        <v>5926</v>
      </c>
      <c r="AN129" s="738" t="s">
        <v>5927</v>
      </c>
      <c r="AO129" s="648" t="s">
        <v>5928</v>
      </c>
      <c r="AP129" s="651" t="s">
        <v>5929</v>
      </c>
      <c r="AQ129" s="651" t="s">
        <v>5930</v>
      </c>
      <c r="AR129" s="669"/>
      <c r="AS129" s="669"/>
      <c r="AT129" s="712" t="s">
        <v>5931</v>
      </c>
      <c r="AU129" s="595" t="s">
        <v>5932</v>
      </c>
      <c r="AV129" s="595" t="s">
        <v>5933</v>
      </c>
      <c r="AW129" s="609" t="s">
        <v>5934</v>
      </c>
      <c r="AX129" s="609" t="s">
        <v>5935</v>
      </c>
      <c r="AY129" s="753" t="s">
        <v>5936</v>
      </c>
    </row>
    <row r="130" spans="2:51" ht="15" hidden="1" customHeight="1" outlineLevel="1">
      <c r="B130" s="643" t="s">
        <v>5937</v>
      </c>
      <c r="C130" s="653"/>
      <c r="D130" s="653"/>
      <c r="E130" s="653"/>
      <c r="F130" s="653"/>
      <c r="G130" s="653"/>
      <c r="H130" s="654"/>
      <c r="I130" s="655"/>
      <c r="J130" s="656"/>
      <c r="K130" s="656"/>
      <c r="L130" s="648">
        <f t="shared" si="11"/>
        <v>0</v>
      </c>
      <c r="M130" s="651">
        <f t="shared" si="7"/>
        <v>0</v>
      </c>
      <c r="N130" s="665">
        <f t="shared" si="8"/>
        <v>0</v>
      </c>
      <c r="O130" s="669"/>
      <c r="P130" s="669"/>
      <c r="Q130" s="667"/>
      <c r="R130" s="661">
        <f t="shared" si="9"/>
        <v>0</v>
      </c>
      <c r="S130" s="661">
        <f t="shared" si="10"/>
        <v>0</v>
      </c>
      <c r="T130" s="658"/>
      <c r="U130" s="658"/>
      <c r="V130" s="659"/>
      <c r="W130" s="1645"/>
      <c r="X130" s="324" t="s">
        <v>5938</v>
      </c>
      <c r="Y130" s="1645"/>
      <c r="Z130" s="1656"/>
      <c r="AA130" s="1645"/>
      <c r="AB130" s="1646"/>
      <c r="AC130" s="1647"/>
      <c r="AD130" s="719">
        <v>121</v>
      </c>
      <c r="AE130" s="711" t="s">
        <v>5939</v>
      </c>
      <c r="AF130" s="735" t="s">
        <v>5940</v>
      </c>
      <c r="AG130" s="735" t="s">
        <v>5941</v>
      </c>
      <c r="AH130" s="735" t="s">
        <v>5942</v>
      </c>
      <c r="AI130" s="735" t="s">
        <v>5943</v>
      </c>
      <c r="AJ130" s="735" t="s">
        <v>5944</v>
      </c>
      <c r="AK130" s="736" t="s">
        <v>5945</v>
      </c>
      <c r="AL130" s="737" t="s">
        <v>5946</v>
      </c>
      <c r="AM130" s="738" t="s">
        <v>5947</v>
      </c>
      <c r="AN130" s="738" t="s">
        <v>5948</v>
      </c>
      <c r="AO130" s="648" t="s">
        <v>5949</v>
      </c>
      <c r="AP130" s="651" t="s">
        <v>5950</v>
      </c>
      <c r="AQ130" s="651" t="s">
        <v>5951</v>
      </c>
      <c r="AR130" s="669"/>
      <c r="AS130" s="669"/>
      <c r="AT130" s="712" t="s">
        <v>5952</v>
      </c>
      <c r="AU130" s="595" t="s">
        <v>5953</v>
      </c>
      <c r="AV130" s="595" t="s">
        <v>5954</v>
      </c>
      <c r="AW130" s="609" t="s">
        <v>5955</v>
      </c>
      <c r="AX130" s="609" t="s">
        <v>5956</v>
      </c>
      <c r="AY130" s="753" t="s">
        <v>5957</v>
      </c>
    </row>
    <row r="131" spans="2:51" ht="15" hidden="1" customHeight="1" outlineLevel="1">
      <c r="B131" s="643" t="s">
        <v>5958</v>
      </c>
      <c r="C131" s="653"/>
      <c r="D131" s="653"/>
      <c r="E131" s="653"/>
      <c r="F131" s="653"/>
      <c r="G131" s="653"/>
      <c r="H131" s="654"/>
      <c r="I131" s="655"/>
      <c r="J131" s="656"/>
      <c r="K131" s="656"/>
      <c r="L131" s="648">
        <f t="shared" si="11"/>
        <v>0</v>
      </c>
      <c r="M131" s="651">
        <f t="shared" si="7"/>
        <v>0</v>
      </c>
      <c r="N131" s="665">
        <f t="shared" si="8"/>
        <v>0</v>
      </c>
      <c r="O131" s="669"/>
      <c r="P131" s="669"/>
      <c r="Q131" s="667"/>
      <c r="R131" s="661">
        <f t="shared" si="9"/>
        <v>0</v>
      </c>
      <c r="S131" s="661">
        <f t="shared" si="10"/>
        <v>0</v>
      </c>
      <c r="T131" s="658"/>
      <c r="U131" s="658"/>
      <c r="V131" s="659"/>
      <c r="W131" s="1645"/>
      <c r="X131" s="324" t="s">
        <v>5959</v>
      </c>
      <c r="Y131" s="1645"/>
      <c r="Z131" s="1656"/>
      <c r="AA131" s="1645"/>
      <c r="AB131" s="1646"/>
      <c r="AC131" s="1647"/>
      <c r="AD131" s="719">
        <v>122</v>
      </c>
      <c r="AE131" s="711" t="s">
        <v>5960</v>
      </c>
      <c r="AF131" s="735" t="s">
        <v>5961</v>
      </c>
      <c r="AG131" s="735" t="s">
        <v>5962</v>
      </c>
      <c r="AH131" s="735" t="s">
        <v>5963</v>
      </c>
      <c r="AI131" s="735" t="s">
        <v>5964</v>
      </c>
      <c r="AJ131" s="735" t="s">
        <v>5965</v>
      </c>
      <c r="AK131" s="736" t="s">
        <v>5966</v>
      </c>
      <c r="AL131" s="737" t="s">
        <v>5967</v>
      </c>
      <c r="AM131" s="738" t="s">
        <v>5968</v>
      </c>
      <c r="AN131" s="738" t="s">
        <v>5969</v>
      </c>
      <c r="AO131" s="648" t="s">
        <v>5970</v>
      </c>
      <c r="AP131" s="651" t="s">
        <v>5971</v>
      </c>
      <c r="AQ131" s="651" t="s">
        <v>5972</v>
      </c>
      <c r="AR131" s="669"/>
      <c r="AS131" s="669"/>
      <c r="AT131" s="712" t="s">
        <v>5973</v>
      </c>
      <c r="AU131" s="595" t="s">
        <v>5974</v>
      </c>
      <c r="AV131" s="595" t="s">
        <v>5975</v>
      </c>
      <c r="AW131" s="609" t="s">
        <v>5976</v>
      </c>
      <c r="AX131" s="609" t="s">
        <v>5977</v>
      </c>
      <c r="AY131" s="753" t="s">
        <v>5978</v>
      </c>
    </row>
    <row r="132" spans="2:51" ht="15" hidden="1" customHeight="1" outlineLevel="1">
      <c r="B132" s="643" t="s">
        <v>5979</v>
      </c>
      <c r="C132" s="653"/>
      <c r="D132" s="653"/>
      <c r="E132" s="653"/>
      <c r="F132" s="653"/>
      <c r="G132" s="653"/>
      <c r="H132" s="654"/>
      <c r="I132" s="655"/>
      <c r="J132" s="656"/>
      <c r="K132" s="656"/>
      <c r="L132" s="648">
        <f t="shared" si="11"/>
        <v>0</v>
      </c>
      <c r="M132" s="651">
        <f t="shared" si="7"/>
        <v>0</v>
      </c>
      <c r="N132" s="665">
        <f t="shared" si="8"/>
        <v>0</v>
      </c>
      <c r="O132" s="669"/>
      <c r="P132" s="669"/>
      <c r="Q132" s="667"/>
      <c r="R132" s="661">
        <f t="shared" si="9"/>
        <v>0</v>
      </c>
      <c r="S132" s="661">
        <f t="shared" si="10"/>
        <v>0</v>
      </c>
      <c r="T132" s="658"/>
      <c r="U132" s="658"/>
      <c r="V132" s="659"/>
      <c r="W132" s="1645"/>
      <c r="X132" s="324" t="s">
        <v>5980</v>
      </c>
      <c r="Y132" s="1645"/>
      <c r="Z132" s="1656"/>
      <c r="AA132" s="1645"/>
      <c r="AB132" s="1646"/>
      <c r="AC132" s="1647"/>
      <c r="AD132" s="719">
        <v>123</v>
      </c>
      <c r="AE132" s="711" t="s">
        <v>5981</v>
      </c>
      <c r="AF132" s="735" t="s">
        <v>5982</v>
      </c>
      <c r="AG132" s="735" t="s">
        <v>5983</v>
      </c>
      <c r="AH132" s="735" t="s">
        <v>5984</v>
      </c>
      <c r="AI132" s="735" t="s">
        <v>5985</v>
      </c>
      <c r="AJ132" s="735" t="s">
        <v>5986</v>
      </c>
      <c r="AK132" s="736" t="s">
        <v>5987</v>
      </c>
      <c r="AL132" s="737" t="s">
        <v>5988</v>
      </c>
      <c r="AM132" s="738" t="s">
        <v>5989</v>
      </c>
      <c r="AN132" s="738" t="s">
        <v>5990</v>
      </c>
      <c r="AO132" s="648" t="s">
        <v>5991</v>
      </c>
      <c r="AP132" s="651" t="s">
        <v>5992</v>
      </c>
      <c r="AQ132" s="651" t="s">
        <v>5993</v>
      </c>
      <c r="AR132" s="669"/>
      <c r="AS132" s="669"/>
      <c r="AT132" s="712" t="s">
        <v>5994</v>
      </c>
      <c r="AU132" s="595" t="s">
        <v>5995</v>
      </c>
      <c r="AV132" s="595" t="s">
        <v>5996</v>
      </c>
      <c r="AW132" s="609" t="s">
        <v>5997</v>
      </c>
      <c r="AX132" s="609" t="s">
        <v>5998</v>
      </c>
      <c r="AY132" s="753" t="s">
        <v>5999</v>
      </c>
    </row>
    <row r="133" spans="2:51" ht="15" hidden="1" customHeight="1" outlineLevel="1">
      <c r="B133" s="643" t="s">
        <v>6000</v>
      </c>
      <c r="C133" s="653"/>
      <c r="D133" s="653"/>
      <c r="E133" s="653"/>
      <c r="F133" s="653"/>
      <c r="G133" s="653"/>
      <c r="H133" s="654"/>
      <c r="I133" s="655"/>
      <c r="J133" s="656"/>
      <c r="K133" s="656"/>
      <c r="L133" s="648">
        <f t="shared" si="11"/>
        <v>0</v>
      </c>
      <c r="M133" s="651">
        <f t="shared" si="7"/>
        <v>0</v>
      </c>
      <c r="N133" s="665">
        <f t="shared" si="8"/>
        <v>0</v>
      </c>
      <c r="O133" s="669"/>
      <c r="P133" s="669"/>
      <c r="Q133" s="667"/>
      <c r="R133" s="661">
        <f t="shared" si="9"/>
        <v>0</v>
      </c>
      <c r="S133" s="661">
        <f t="shared" si="10"/>
        <v>0</v>
      </c>
      <c r="T133" s="658"/>
      <c r="U133" s="658"/>
      <c r="V133" s="659"/>
      <c r="W133" s="1645"/>
      <c r="X133" s="324" t="s">
        <v>6001</v>
      </c>
      <c r="Y133" s="1645"/>
      <c r="Z133" s="1656"/>
      <c r="AA133" s="1645"/>
      <c r="AB133" s="1646"/>
      <c r="AC133" s="1647"/>
      <c r="AD133" s="719">
        <v>124</v>
      </c>
      <c r="AE133" s="711" t="s">
        <v>6002</v>
      </c>
      <c r="AF133" s="735" t="s">
        <v>6003</v>
      </c>
      <c r="AG133" s="735" t="s">
        <v>6004</v>
      </c>
      <c r="AH133" s="735" t="s">
        <v>6005</v>
      </c>
      <c r="AI133" s="735" t="s">
        <v>6006</v>
      </c>
      <c r="AJ133" s="735" t="s">
        <v>6007</v>
      </c>
      <c r="AK133" s="736" t="s">
        <v>6008</v>
      </c>
      <c r="AL133" s="737" t="s">
        <v>6009</v>
      </c>
      <c r="AM133" s="738" t="s">
        <v>6010</v>
      </c>
      <c r="AN133" s="738" t="s">
        <v>6011</v>
      </c>
      <c r="AO133" s="648" t="s">
        <v>6012</v>
      </c>
      <c r="AP133" s="651" t="s">
        <v>6013</v>
      </c>
      <c r="AQ133" s="651" t="s">
        <v>6014</v>
      </c>
      <c r="AR133" s="669"/>
      <c r="AS133" s="669"/>
      <c r="AT133" s="712" t="s">
        <v>6015</v>
      </c>
      <c r="AU133" s="595" t="s">
        <v>6016</v>
      </c>
      <c r="AV133" s="595" t="s">
        <v>6017</v>
      </c>
      <c r="AW133" s="609" t="s">
        <v>6018</v>
      </c>
      <c r="AX133" s="609" t="s">
        <v>6019</v>
      </c>
      <c r="AY133" s="753" t="s">
        <v>6020</v>
      </c>
    </row>
    <row r="134" spans="2:51" ht="15" hidden="1" customHeight="1" outlineLevel="1">
      <c r="B134" s="643" t="s">
        <v>6021</v>
      </c>
      <c r="C134" s="653"/>
      <c r="D134" s="653"/>
      <c r="E134" s="653"/>
      <c r="F134" s="653"/>
      <c r="G134" s="653"/>
      <c r="H134" s="654"/>
      <c r="I134" s="655"/>
      <c r="J134" s="656"/>
      <c r="K134" s="656"/>
      <c r="L134" s="648">
        <f t="shared" si="11"/>
        <v>0</v>
      </c>
      <c r="M134" s="651">
        <f t="shared" si="7"/>
        <v>0</v>
      </c>
      <c r="N134" s="665">
        <f t="shared" si="8"/>
        <v>0</v>
      </c>
      <c r="O134" s="669"/>
      <c r="P134" s="669"/>
      <c r="Q134" s="667"/>
      <c r="R134" s="661">
        <f t="shared" si="9"/>
        <v>0</v>
      </c>
      <c r="S134" s="661">
        <f t="shared" si="10"/>
        <v>0</v>
      </c>
      <c r="T134" s="658"/>
      <c r="U134" s="658"/>
      <c r="V134" s="659"/>
      <c r="W134" s="1645"/>
      <c r="X134" s="324" t="s">
        <v>6022</v>
      </c>
      <c r="Y134" s="1645"/>
      <c r="Z134" s="1656"/>
      <c r="AA134" s="1645"/>
      <c r="AB134" s="1646"/>
      <c r="AC134" s="1647"/>
      <c r="AD134" s="719">
        <v>125</v>
      </c>
      <c r="AE134" s="711" t="s">
        <v>6023</v>
      </c>
      <c r="AF134" s="735" t="s">
        <v>6024</v>
      </c>
      <c r="AG134" s="735" t="s">
        <v>6025</v>
      </c>
      <c r="AH134" s="735" t="s">
        <v>6026</v>
      </c>
      <c r="AI134" s="735" t="s">
        <v>6027</v>
      </c>
      <c r="AJ134" s="735" t="s">
        <v>6028</v>
      </c>
      <c r="AK134" s="736" t="s">
        <v>6029</v>
      </c>
      <c r="AL134" s="737" t="s">
        <v>6030</v>
      </c>
      <c r="AM134" s="738" t="s">
        <v>6031</v>
      </c>
      <c r="AN134" s="738" t="s">
        <v>6032</v>
      </c>
      <c r="AO134" s="648" t="s">
        <v>6033</v>
      </c>
      <c r="AP134" s="651" t="s">
        <v>6034</v>
      </c>
      <c r="AQ134" s="651" t="s">
        <v>6035</v>
      </c>
      <c r="AR134" s="669"/>
      <c r="AS134" s="669"/>
      <c r="AT134" s="712" t="s">
        <v>6036</v>
      </c>
      <c r="AU134" s="595" t="s">
        <v>6037</v>
      </c>
      <c r="AV134" s="595" t="s">
        <v>6038</v>
      </c>
      <c r="AW134" s="609" t="s">
        <v>6039</v>
      </c>
      <c r="AX134" s="609" t="s">
        <v>6040</v>
      </c>
      <c r="AY134" s="753" t="s">
        <v>6041</v>
      </c>
    </row>
    <row r="135" spans="2:51" ht="15" hidden="1" customHeight="1" outlineLevel="1">
      <c r="B135" s="643" t="s">
        <v>6042</v>
      </c>
      <c r="C135" s="653"/>
      <c r="D135" s="653"/>
      <c r="E135" s="653"/>
      <c r="F135" s="653"/>
      <c r="G135" s="653"/>
      <c r="H135" s="654"/>
      <c r="I135" s="655"/>
      <c r="J135" s="656"/>
      <c r="K135" s="656"/>
      <c r="L135" s="648">
        <f t="shared" si="11"/>
        <v>0</v>
      </c>
      <c r="M135" s="651">
        <f t="shared" si="7"/>
        <v>0</v>
      </c>
      <c r="N135" s="665">
        <f t="shared" si="8"/>
        <v>0</v>
      </c>
      <c r="O135" s="669"/>
      <c r="P135" s="669"/>
      <c r="Q135" s="667"/>
      <c r="R135" s="661">
        <f t="shared" si="9"/>
        <v>0</v>
      </c>
      <c r="S135" s="661">
        <f t="shared" si="10"/>
        <v>0</v>
      </c>
      <c r="T135" s="658"/>
      <c r="U135" s="658"/>
      <c r="V135" s="659"/>
      <c r="W135" s="1645"/>
      <c r="X135" s="324" t="s">
        <v>6043</v>
      </c>
      <c r="Y135" s="1645"/>
      <c r="Z135" s="1656"/>
      <c r="AA135" s="1645"/>
      <c r="AB135" s="1646"/>
      <c r="AC135" s="1647"/>
      <c r="AD135" s="719">
        <v>126</v>
      </c>
      <c r="AE135" s="711" t="s">
        <v>6044</v>
      </c>
      <c r="AF135" s="735" t="s">
        <v>6045</v>
      </c>
      <c r="AG135" s="735" t="s">
        <v>6046</v>
      </c>
      <c r="AH135" s="735" t="s">
        <v>6047</v>
      </c>
      <c r="AI135" s="735" t="s">
        <v>6048</v>
      </c>
      <c r="AJ135" s="735" t="s">
        <v>6049</v>
      </c>
      <c r="AK135" s="736" t="s">
        <v>6050</v>
      </c>
      <c r="AL135" s="737" t="s">
        <v>6051</v>
      </c>
      <c r="AM135" s="738" t="s">
        <v>6052</v>
      </c>
      <c r="AN135" s="738" t="s">
        <v>6053</v>
      </c>
      <c r="AO135" s="648" t="s">
        <v>6054</v>
      </c>
      <c r="AP135" s="651" t="s">
        <v>6055</v>
      </c>
      <c r="AQ135" s="651" t="s">
        <v>6056</v>
      </c>
      <c r="AR135" s="669"/>
      <c r="AS135" s="669"/>
      <c r="AT135" s="712" t="s">
        <v>6057</v>
      </c>
      <c r="AU135" s="595" t="s">
        <v>6058</v>
      </c>
      <c r="AV135" s="595" t="s">
        <v>6059</v>
      </c>
      <c r="AW135" s="609" t="s">
        <v>6060</v>
      </c>
      <c r="AX135" s="609" t="s">
        <v>6061</v>
      </c>
      <c r="AY135" s="753" t="s">
        <v>6062</v>
      </c>
    </row>
    <row r="136" spans="2:51" ht="15" hidden="1" customHeight="1" outlineLevel="1">
      <c r="B136" s="643" t="s">
        <v>6063</v>
      </c>
      <c r="C136" s="653"/>
      <c r="D136" s="653"/>
      <c r="E136" s="653"/>
      <c r="F136" s="653"/>
      <c r="G136" s="653"/>
      <c r="H136" s="654"/>
      <c r="I136" s="655"/>
      <c r="J136" s="656"/>
      <c r="K136" s="656"/>
      <c r="L136" s="648">
        <f t="shared" si="11"/>
        <v>0</v>
      </c>
      <c r="M136" s="651">
        <f t="shared" si="7"/>
        <v>0</v>
      </c>
      <c r="N136" s="665">
        <f t="shared" si="8"/>
        <v>0</v>
      </c>
      <c r="O136" s="669"/>
      <c r="P136" s="669"/>
      <c r="Q136" s="667"/>
      <c r="R136" s="661">
        <f t="shared" si="9"/>
        <v>0</v>
      </c>
      <c r="S136" s="661">
        <f t="shared" si="10"/>
        <v>0</v>
      </c>
      <c r="T136" s="658"/>
      <c r="U136" s="658"/>
      <c r="V136" s="659"/>
      <c r="W136" s="1645"/>
      <c r="X136" s="324" t="s">
        <v>6064</v>
      </c>
      <c r="Y136" s="1645"/>
      <c r="Z136" s="1656"/>
      <c r="AA136" s="1645"/>
      <c r="AB136" s="1646"/>
      <c r="AC136" s="1647"/>
      <c r="AD136" s="719">
        <v>127</v>
      </c>
      <c r="AE136" s="711" t="s">
        <v>6065</v>
      </c>
      <c r="AF136" s="735" t="s">
        <v>6066</v>
      </c>
      <c r="AG136" s="735" t="s">
        <v>6067</v>
      </c>
      <c r="AH136" s="735" t="s">
        <v>6068</v>
      </c>
      <c r="AI136" s="735" t="s">
        <v>6069</v>
      </c>
      <c r="AJ136" s="735" t="s">
        <v>6070</v>
      </c>
      <c r="AK136" s="736" t="s">
        <v>6071</v>
      </c>
      <c r="AL136" s="737" t="s">
        <v>6072</v>
      </c>
      <c r="AM136" s="738" t="s">
        <v>6073</v>
      </c>
      <c r="AN136" s="738" t="s">
        <v>6074</v>
      </c>
      <c r="AO136" s="648" t="s">
        <v>6075</v>
      </c>
      <c r="AP136" s="651" t="s">
        <v>6076</v>
      </c>
      <c r="AQ136" s="651" t="s">
        <v>6077</v>
      </c>
      <c r="AR136" s="669"/>
      <c r="AS136" s="669"/>
      <c r="AT136" s="712" t="s">
        <v>6078</v>
      </c>
      <c r="AU136" s="595" t="s">
        <v>6079</v>
      </c>
      <c r="AV136" s="595" t="s">
        <v>6080</v>
      </c>
      <c r="AW136" s="609" t="s">
        <v>6081</v>
      </c>
      <c r="AX136" s="609" t="s">
        <v>6082</v>
      </c>
      <c r="AY136" s="753" t="s">
        <v>6083</v>
      </c>
    </row>
    <row r="137" spans="2:51" ht="15" hidden="1" customHeight="1" outlineLevel="1">
      <c r="B137" s="643" t="s">
        <v>6084</v>
      </c>
      <c r="C137" s="653"/>
      <c r="D137" s="653"/>
      <c r="E137" s="653"/>
      <c r="F137" s="653"/>
      <c r="G137" s="653"/>
      <c r="H137" s="654"/>
      <c r="I137" s="655"/>
      <c r="J137" s="656"/>
      <c r="K137" s="656"/>
      <c r="L137" s="648">
        <f t="shared" si="11"/>
        <v>0</v>
      </c>
      <c r="M137" s="651">
        <f t="shared" si="7"/>
        <v>0</v>
      </c>
      <c r="N137" s="665">
        <f t="shared" si="8"/>
        <v>0</v>
      </c>
      <c r="O137" s="669"/>
      <c r="P137" s="669"/>
      <c r="Q137" s="667"/>
      <c r="R137" s="661">
        <f t="shared" si="9"/>
        <v>0</v>
      </c>
      <c r="S137" s="661">
        <f t="shared" si="10"/>
        <v>0</v>
      </c>
      <c r="T137" s="658"/>
      <c r="U137" s="658"/>
      <c r="V137" s="659"/>
      <c r="W137" s="1645"/>
      <c r="X137" s="324" t="s">
        <v>6085</v>
      </c>
      <c r="Y137" s="1645"/>
      <c r="Z137" s="1656"/>
      <c r="AA137" s="1645"/>
      <c r="AB137" s="1646"/>
      <c r="AC137" s="1647"/>
      <c r="AD137" s="719">
        <v>128</v>
      </c>
      <c r="AE137" s="711" t="s">
        <v>6086</v>
      </c>
      <c r="AF137" s="735" t="s">
        <v>6087</v>
      </c>
      <c r="AG137" s="735" t="s">
        <v>6088</v>
      </c>
      <c r="AH137" s="735" t="s">
        <v>6089</v>
      </c>
      <c r="AI137" s="735" t="s">
        <v>6090</v>
      </c>
      <c r="AJ137" s="735" t="s">
        <v>6091</v>
      </c>
      <c r="AK137" s="736" t="s">
        <v>6092</v>
      </c>
      <c r="AL137" s="737" t="s">
        <v>6093</v>
      </c>
      <c r="AM137" s="738" t="s">
        <v>6094</v>
      </c>
      <c r="AN137" s="738" t="s">
        <v>6095</v>
      </c>
      <c r="AO137" s="648" t="s">
        <v>6096</v>
      </c>
      <c r="AP137" s="651" t="s">
        <v>6097</v>
      </c>
      <c r="AQ137" s="651" t="s">
        <v>6098</v>
      </c>
      <c r="AR137" s="669"/>
      <c r="AS137" s="669"/>
      <c r="AT137" s="712" t="s">
        <v>6099</v>
      </c>
      <c r="AU137" s="595" t="s">
        <v>6100</v>
      </c>
      <c r="AV137" s="595" t="s">
        <v>6101</v>
      </c>
      <c r="AW137" s="609" t="s">
        <v>6102</v>
      </c>
      <c r="AX137" s="609" t="s">
        <v>6103</v>
      </c>
      <c r="AY137" s="753" t="s">
        <v>6104</v>
      </c>
    </row>
    <row r="138" spans="2:51" ht="15" hidden="1" customHeight="1" outlineLevel="1">
      <c r="B138" s="643" t="s">
        <v>6105</v>
      </c>
      <c r="C138" s="653"/>
      <c r="D138" s="653"/>
      <c r="E138" s="653"/>
      <c r="F138" s="653"/>
      <c r="G138" s="653"/>
      <c r="H138" s="654"/>
      <c r="I138" s="655"/>
      <c r="J138" s="656"/>
      <c r="K138" s="656"/>
      <c r="L138" s="648">
        <f t="shared" ref="L138:L169" si="12">I138*J138</f>
        <v>0</v>
      </c>
      <c r="M138" s="651">
        <f t="shared" ref="M138:M201" si="13">IF(Q138=0,0,((1+Q138)/(1+$C$824))-1)</f>
        <v>0</v>
      </c>
      <c r="N138" s="665">
        <f t="shared" ref="N138:N201" si="14">IF(Q138=0,0,((1+Q138)/(1+$C$825))-1)</f>
        <v>0</v>
      </c>
      <c r="O138" s="669"/>
      <c r="P138" s="669"/>
      <c r="Q138" s="667"/>
      <c r="R138" s="661">
        <f t="shared" ref="R138:R201" si="15">Q138*K138</f>
        <v>0</v>
      </c>
      <c r="S138" s="661">
        <f t="shared" ref="S138:S201" si="16">R138</f>
        <v>0</v>
      </c>
      <c r="T138" s="658"/>
      <c r="U138" s="658"/>
      <c r="V138" s="659"/>
      <c r="W138" s="1645"/>
      <c r="X138" s="324" t="s">
        <v>6106</v>
      </c>
      <c r="Y138" s="1645"/>
      <c r="Z138" s="1656"/>
      <c r="AA138" s="1645"/>
      <c r="AB138" s="1646"/>
      <c r="AC138" s="1647"/>
      <c r="AD138" s="719">
        <v>129</v>
      </c>
      <c r="AE138" s="711" t="s">
        <v>6107</v>
      </c>
      <c r="AF138" s="735" t="s">
        <v>6108</v>
      </c>
      <c r="AG138" s="735" t="s">
        <v>6109</v>
      </c>
      <c r="AH138" s="735" t="s">
        <v>6110</v>
      </c>
      <c r="AI138" s="735" t="s">
        <v>6111</v>
      </c>
      <c r="AJ138" s="735" t="s">
        <v>6112</v>
      </c>
      <c r="AK138" s="736" t="s">
        <v>6113</v>
      </c>
      <c r="AL138" s="737" t="s">
        <v>6114</v>
      </c>
      <c r="AM138" s="738" t="s">
        <v>6115</v>
      </c>
      <c r="AN138" s="738" t="s">
        <v>6116</v>
      </c>
      <c r="AO138" s="648" t="s">
        <v>6117</v>
      </c>
      <c r="AP138" s="651" t="s">
        <v>6118</v>
      </c>
      <c r="AQ138" s="651" t="s">
        <v>6119</v>
      </c>
      <c r="AR138" s="669"/>
      <c r="AS138" s="669"/>
      <c r="AT138" s="712" t="s">
        <v>6120</v>
      </c>
      <c r="AU138" s="595" t="s">
        <v>6121</v>
      </c>
      <c r="AV138" s="595" t="s">
        <v>6122</v>
      </c>
      <c r="AW138" s="609" t="s">
        <v>6123</v>
      </c>
      <c r="AX138" s="609" t="s">
        <v>6124</v>
      </c>
      <c r="AY138" s="753" t="s">
        <v>6125</v>
      </c>
    </row>
    <row r="139" spans="2:51" ht="15" hidden="1" customHeight="1" outlineLevel="1">
      <c r="B139" s="643" t="s">
        <v>6126</v>
      </c>
      <c r="C139" s="653"/>
      <c r="D139" s="653"/>
      <c r="E139" s="653"/>
      <c r="F139" s="653"/>
      <c r="G139" s="653"/>
      <c r="H139" s="654"/>
      <c r="I139" s="655"/>
      <c r="J139" s="656"/>
      <c r="K139" s="656"/>
      <c r="L139" s="648">
        <f t="shared" si="12"/>
        <v>0</v>
      </c>
      <c r="M139" s="651">
        <f t="shared" si="13"/>
        <v>0</v>
      </c>
      <c r="N139" s="665">
        <f t="shared" si="14"/>
        <v>0</v>
      </c>
      <c r="O139" s="669"/>
      <c r="P139" s="669"/>
      <c r="Q139" s="667"/>
      <c r="R139" s="661">
        <f t="shared" si="15"/>
        <v>0</v>
      </c>
      <c r="S139" s="661">
        <f t="shared" si="16"/>
        <v>0</v>
      </c>
      <c r="T139" s="658"/>
      <c r="U139" s="658"/>
      <c r="V139" s="659"/>
      <c r="W139" s="1645"/>
      <c r="X139" s="324" t="s">
        <v>6127</v>
      </c>
      <c r="Y139" s="1645"/>
      <c r="Z139" s="1656"/>
      <c r="AA139" s="1645"/>
      <c r="AB139" s="1646"/>
      <c r="AC139" s="1647"/>
      <c r="AD139" s="719">
        <v>130</v>
      </c>
      <c r="AE139" s="711" t="s">
        <v>6128</v>
      </c>
      <c r="AF139" s="735" t="s">
        <v>6129</v>
      </c>
      <c r="AG139" s="735" t="s">
        <v>6130</v>
      </c>
      <c r="AH139" s="735" t="s">
        <v>6131</v>
      </c>
      <c r="AI139" s="735" t="s">
        <v>6132</v>
      </c>
      <c r="AJ139" s="735" t="s">
        <v>6133</v>
      </c>
      <c r="AK139" s="736" t="s">
        <v>6134</v>
      </c>
      <c r="AL139" s="737" t="s">
        <v>6135</v>
      </c>
      <c r="AM139" s="738" t="s">
        <v>6136</v>
      </c>
      <c r="AN139" s="738" t="s">
        <v>6137</v>
      </c>
      <c r="AO139" s="648" t="s">
        <v>6138</v>
      </c>
      <c r="AP139" s="651" t="s">
        <v>6139</v>
      </c>
      <c r="AQ139" s="651" t="s">
        <v>6140</v>
      </c>
      <c r="AR139" s="669"/>
      <c r="AS139" s="669"/>
      <c r="AT139" s="712" t="s">
        <v>6141</v>
      </c>
      <c r="AU139" s="595" t="s">
        <v>6142</v>
      </c>
      <c r="AV139" s="595" t="s">
        <v>6143</v>
      </c>
      <c r="AW139" s="609" t="s">
        <v>6144</v>
      </c>
      <c r="AX139" s="609" t="s">
        <v>6145</v>
      </c>
      <c r="AY139" s="753" t="s">
        <v>6146</v>
      </c>
    </row>
    <row r="140" spans="2:51" ht="15" hidden="1" customHeight="1" outlineLevel="1">
      <c r="B140" s="643" t="s">
        <v>6147</v>
      </c>
      <c r="C140" s="653"/>
      <c r="D140" s="653"/>
      <c r="E140" s="653"/>
      <c r="F140" s="653"/>
      <c r="G140" s="653"/>
      <c r="H140" s="654"/>
      <c r="I140" s="655"/>
      <c r="J140" s="656"/>
      <c r="K140" s="656"/>
      <c r="L140" s="648">
        <f t="shared" si="12"/>
        <v>0</v>
      </c>
      <c r="M140" s="651">
        <f t="shared" si="13"/>
        <v>0</v>
      </c>
      <c r="N140" s="665">
        <f t="shared" si="14"/>
        <v>0</v>
      </c>
      <c r="O140" s="669"/>
      <c r="P140" s="669"/>
      <c r="Q140" s="667"/>
      <c r="R140" s="661">
        <f t="shared" si="15"/>
        <v>0</v>
      </c>
      <c r="S140" s="661">
        <f t="shared" si="16"/>
        <v>0</v>
      </c>
      <c r="T140" s="658"/>
      <c r="U140" s="658"/>
      <c r="V140" s="659"/>
      <c r="W140" s="1645"/>
      <c r="X140" s="324" t="s">
        <v>6148</v>
      </c>
      <c r="Y140" s="1645"/>
      <c r="Z140" s="1656"/>
      <c r="AA140" s="1645"/>
      <c r="AB140" s="1646"/>
      <c r="AC140" s="1647"/>
      <c r="AD140" s="719">
        <v>131</v>
      </c>
      <c r="AE140" s="711" t="s">
        <v>6149</v>
      </c>
      <c r="AF140" s="735" t="s">
        <v>6150</v>
      </c>
      <c r="AG140" s="735" t="s">
        <v>6151</v>
      </c>
      <c r="AH140" s="735" t="s">
        <v>6152</v>
      </c>
      <c r="AI140" s="735" t="s">
        <v>6153</v>
      </c>
      <c r="AJ140" s="735" t="s">
        <v>6154</v>
      </c>
      <c r="AK140" s="736" t="s">
        <v>6155</v>
      </c>
      <c r="AL140" s="737" t="s">
        <v>6156</v>
      </c>
      <c r="AM140" s="738" t="s">
        <v>6157</v>
      </c>
      <c r="AN140" s="738" t="s">
        <v>6158</v>
      </c>
      <c r="AO140" s="648" t="s">
        <v>6159</v>
      </c>
      <c r="AP140" s="651" t="s">
        <v>6160</v>
      </c>
      <c r="AQ140" s="651" t="s">
        <v>6161</v>
      </c>
      <c r="AR140" s="669"/>
      <c r="AS140" s="669"/>
      <c r="AT140" s="712" t="s">
        <v>6162</v>
      </c>
      <c r="AU140" s="595" t="s">
        <v>6163</v>
      </c>
      <c r="AV140" s="595" t="s">
        <v>6164</v>
      </c>
      <c r="AW140" s="609" t="s">
        <v>6165</v>
      </c>
      <c r="AX140" s="609" t="s">
        <v>6166</v>
      </c>
      <c r="AY140" s="753" t="s">
        <v>6167</v>
      </c>
    </row>
    <row r="141" spans="2:51" ht="15" hidden="1" customHeight="1" outlineLevel="1">
      <c r="B141" s="643" t="s">
        <v>6168</v>
      </c>
      <c r="C141" s="653"/>
      <c r="D141" s="653"/>
      <c r="E141" s="653"/>
      <c r="F141" s="653"/>
      <c r="G141" s="653"/>
      <c r="H141" s="654"/>
      <c r="I141" s="655"/>
      <c r="J141" s="656"/>
      <c r="K141" s="656"/>
      <c r="L141" s="648">
        <f t="shared" si="12"/>
        <v>0</v>
      </c>
      <c r="M141" s="651">
        <f t="shared" si="13"/>
        <v>0</v>
      </c>
      <c r="N141" s="665">
        <f t="shared" si="14"/>
        <v>0</v>
      </c>
      <c r="O141" s="669"/>
      <c r="P141" s="669"/>
      <c r="Q141" s="667"/>
      <c r="R141" s="661">
        <f t="shared" si="15"/>
        <v>0</v>
      </c>
      <c r="S141" s="661">
        <f t="shared" si="16"/>
        <v>0</v>
      </c>
      <c r="T141" s="658"/>
      <c r="U141" s="658"/>
      <c r="V141" s="659"/>
      <c r="W141" s="1645"/>
      <c r="X141" s="324" t="s">
        <v>6169</v>
      </c>
      <c r="Y141" s="1645"/>
      <c r="Z141" s="1656"/>
      <c r="AA141" s="1645"/>
      <c r="AB141" s="1646"/>
      <c r="AC141" s="1647"/>
      <c r="AD141" s="719">
        <v>132</v>
      </c>
      <c r="AE141" s="711" t="s">
        <v>6170</v>
      </c>
      <c r="AF141" s="735" t="s">
        <v>6171</v>
      </c>
      <c r="AG141" s="735" t="s">
        <v>6172</v>
      </c>
      <c r="AH141" s="735" t="s">
        <v>6173</v>
      </c>
      <c r="AI141" s="735" t="s">
        <v>6174</v>
      </c>
      <c r="AJ141" s="735" t="s">
        <v>6175</v>
      </c>
      <c r="AK141" s="736" t="s">
        <v>6176</v>
      </c>
      <c r="AL141" s="737" t="s">
        <v>6177</v>
      </c>
      <c r="AM141" s="738" t="s">
        <v>6178</v>
      </c>
      <c r="AN141" s="738" t="s">
        <v>6179</v>
      </c>
      <c r="AO141" s="648" t="s">
        <v>6180</v>
      </c>
      <c r="AP141" s="651" t="s">
        <v>6181</v>
      </c>
      <c r="AQ141" s="651" t="s">
        <v>6182</v>
      </c>
      <c r="AR141" s="669"/>
      <c r="AS141" s="669"/>
      <c r="AT141" s="712" t="s">
        <v>6183</v>
      </c>
      <c r="AU141" s="595" t="s">
        <v>6184</v>
      </c>
      <c r="AV141" s="595" t="s">
        <v>6185</v>
      </c>
      <c r="AW141" s="609" t="s">
        <v>6186</v>
      </c>
      <c r="AX141" s="609" t="s">
        <v>6187</v>
      </c>
      <c r="AY141" s="753" t="s">
        <v>6188</v>
      </c>
    </row>
    <row r="142" spans="2:51" ht="15" hidden="1" customHeight="1" outlineLevel="1">
      <c r="B142" s="643" t="s">
        <v>6189</v>
      </c>
      <c r="C142" s="653"/>
      <c r="D142" s="653"/>
      <c r="E142" s="653"/>
      <c r="F142" s="653"/>
      <c r="G142" s="653"/>
      <c r="H142" s="654"/>
      <c r="I142" s="655"/>
      <c r="J142" s="656"/>
      <c r="K142" s="656"/>
      <c r="L142" s="648">
        <f t="shared" si="12"/>
        <v>0</v>
      </c>
      <c r="M142" s="651">
        <f t="shared" si="13"/>
        <v>0</v>
      </c>
      <c r="N142" s="665">
        <f t="shared" si="14"/>
        <v>0</v>
      </c>
      <c r="O142" s="669"/>
      <c r="P142" s="669"/>
      <c r="Q142" s="667"/>
      <c r="R142" s="661">
        <f t="shared" si="15"/>
        <v>0</v>
      </c>
      <c r="S142" s="661">
        <f t="shared" si="16"/>
        <v>0</v>
      </c>
      <c r="T142" s="658"/>
      <c r="U142" s="658"/>
      <c r="V142" s="659"/>
      <c r="W142" s="1645"/>
      <c r="X142" s="324" t="s">
        <v>6190</v>
      </c>
      <c r="Y142" s="1645"/>
      <c r="Z142" s="1656"/>
      <c r="AA142" s="1645"/>
      <c r="AB142" s="1646"/>
      <c r="AC142" s="1647"/>
      <c r="AD142" s="719">
        <v>133</v>
      </c>
      <c r="AE142" s="711" t="s">
        <v>6191</v>
      </c>
      <c r="AF142" s="735" t="s">
        <v>6192</v>
      </c>
      <c r="AG142" s="735" t="s">
        <v>6193</v>
      </c>
      <c r="AH142" s="735" t="s">
        <v>6194</v>
      </c>
      <c r="AI142" s="735" t="s">
        <v>6195</v>
      </c>
      <c r="AJ142" s="735" t="s">
        <v>6196</v>
      </c>
      <c r="AK142" s="736" t="s">
        <v>6197</v>
      </c>
      <c r="AL142" s="737" t="s">
        <v>6198</v>
      </c>
      <c r="AM142" s="738" t="s">
        <v>6199</v>
      </c>
      <c r="AN142" s="738" t="s">
        <v>6200</v>
      </c>
      <c r="AO142" s="648" t="s">
        <v>6201</v>
      </c>
      <c r="AP142" s="651" t="s">
        <v>6202</v>
      </c>
      <c r="AQ142" s="651" t="s">
        <v>6203</v>
      </c>
      <c r="AR142" s="669"/>
      <c r="AS142" s="669"/>
      <c r="AT142" s="712" t="s">
        <v>6204</v>
      </c>
      <c r="AU142" s="595" t="s">
        <v>6205</v>
      </c>
      <c r="AV142" s="595" t="s">
        <v>6206</v>
      </c>
      <c r="AW142" s="609" t="s">
        <v>6207</v>
      </c>
      <c r="AX142" s="609" t="s">
        <v>6208</v>
      </c>
      <c r="AY142" s="753" t="s">
        <v>6209</v>
      </c>
    </row>
    <row r="143" spans="2:51" ht="15" hidden="1" customHeight="1" outlineLevel="1">
      <c r="B143" s="643" t="s">
        <v>6210</v>
      </c>
      <c r="C143" s="653"/>
      <c r="D143" s="653"/>
      <c r="E143" s="653"/>
      <c r="F143" s="653"/>
      <c r="G143" s="653"/>
      <c r="H143" s="654"/>
      <c r="I143" s="655"/>
      <c r="J143" s="656"/>
      <c r="K143" s="656"/>
      <c r="L143" s="648">
        <f t="shared" si="12"/>
        <v>0</v>
      </c>
      <c r="M143" s="651">
        <f t="shared" si="13"/>
        <v>0</v>
      </c>
      <c r="N143" s="665">
        <f t="shared" si="14"/>
        <v>0</v>
      </c>
      <c r="O143" s="669"/>
      <c r="P143" s="669"/>
      <c r="Q143" s="667"/>
      <c r="R143" s="661">
        <f t="shared" si="15"/>
        <v>0</v>
      </c>
      <c r="S143" s="661">
        <f t="shared" si="16"/>
        <v>0</v>
      </c>
      <c r="T143" s="658"/>
      <c r="U143" s="658"/>
      <c r="V143" s="659"/>
      <c r="W143" s="1645"/>
      <c r="X143" s="324" t="s">
        <v>6211</v>
      </c>
      <c r="Y143" s="1645"/>
      <c r="Z143" s="1656"/>
      <c r="AA143" s="1645"/>
      <c r="AB143" s="1646"/>
      <c r="AC143" s="1647"/>
      <c r="AD143" s="719">
        <v>134</v>
      </c>
      <c r="AE143" s="711" t="s">
        <v>6212</v>
      </c>
      <c r="AF143" s="735" t="s">
        <v>6213</v>
      </c>
      <c r="AG143" s="735" t="s">
        <v>6214</v>
      </c>
      <c r="AH143" s="735" t="s">
        <v>6215</v>
      </c>
      <c r="AI143" s="735" t="s">
        <v>6216</v>
      </c>
      <c r="AJ143" s="735" t="s">
        <v>6217</v>
      </c>
      <c r="AK143" s="736" t="s">
        <v>6218</v>
      </c>
      <c r="AL143" s="737" t="s">
        <v>6219</v>
      </c>
      <c r="AM143" s="738" t="s">
        <v>6220</v>
      </c>
      <c r="AN143" s="738" t="s">
        <v>6221</v>
      </c>
      <c r="AO143" s="648" t="s">
        <v>6222</v>
      </c>
      <c r="AP143" s="651" t="s">
        <v>6223</v>
      </c>
      <c r="AQ143" s="651" t="s">
        <v>6224</v>
      </c>
      <c r="AR143" s="669"/>
      <c r="AS143" s="669"/>
      <c r="AT143" s="712" t="s">
        <v>6225</v>
      </c>
      <c r="AU143" s="595" t="s">
        <v>6226</v>
      </c>
      <c r="AV143" s="595" t="s">
        <v>6227</v>
      </c>
      <c r="AW143" s="609" t="s">
        <v>6228</v>
      </c>
      <c r="AX143" s="609" t="s">
        <v>6229</v>
      </c>
      <c r="AY143" s="753" t="s">
        <v>6230</v>
      </c>
    </row>
    <row r="144" spans="2:51" ht="15" hidden="1" customHeight="1" outlineLevel="1">
      <c r="B144" s="643" t="s">
        <v>6231</v>
      </c>
      <c r="C144" s="653"/>
      <c r="D144" s="653"/>
      <c r="E144" s="653"/>
      <c r="F144" s="653"/>
      <c r="G144" s="653"/>
      <c r="H144" s="654"/>
      <c r="I144" s="655"/>
      <c r="J144" s="656"/>
      <c r="K144" s="656"/>
      <c r="L144" s="648">
        <f t="shared" si="12"/>
        <v>0</v>
      </c>
      <c r="M144" s="651">
        <f t="shared" si="13"/>
        <v>0</v>
      </c>
      <c r="N144" s="665">
        <f t="shared" si="14"/>
        <v>0</v>
      </c>
      <c r="O144" s="669"/>
      <c r="P144" s="669"/>
      <c r="Q144" s="667"/>
      <c r="R144" s="661">
        <f t="shared" si="15"/>
        <v>0</v>
      </c>
      <c r="S144" s="661">
        <f t="shared" si="16"/>
        <v>0</v>
      </c>
      <c r="T144" s="658"/>
      <c r="U144" s="658"/>
      <c r="V144" s="659"/>
      <c r="W144" s="1645"/>
      <c r="X144" s="324" t="s">
        <v>6232</v>
      </c>
      <c r="Y144" s="1645"/>
      <c r="Z144" s="1656"/>
      <c r="AA144" s="1645"/>
      <c r="AB144" s="1646"/>
      <c r="AC144" s="1647"/>
      <c r="AD144" s="719">
        <v>135</v>
      </c>
      <c r="AE144" s="711" t="s">
        <v>6233</v>
      </c>
      <c r="AF144" s="735" t="s">
        <v>6234</v>
      </c>
      <c r="AG144" s="735" t="s">
        <v>6235</v>
      </c>
      <c r="AH144" s="735" t="s">
        <v>6236</v>
      </c>
      <c r="AI144" s="735" t="s">
        <v>6237</v>
      </c>
      <c r="AJ144" s="735" t="s">
        <v>6238</v>
      </c>
      <c r="AK144" s="736" t="s">
        <v>6239</v>
      </c>
      <c r="AL144" s="737" t="s">
        <v>6240</v>
      </c>
      <c r="AM144" s="738" t="s">
        <v>6241</v>
      </c>
      <c r="AN144" s="738" t="s">
        <v>6242</v>
      </c>
      <c r="AO144" s="648" t="s">
        <v>6243</v>
      </c>
      <c r="AP144" s="651" t="s">
        <v>6244</v>
      </c>
      <c r="AQ144" s="651" t="s">
        <v>6245</v>
      </c>
      <c r="AR144" s="669"/>
      <c r="AS144" s="669"/>
      <c r="AT144" s="712" t="s">
        <v>6246</v>
      </c>
      <c r="AU144" s="595" t="s">
        <v>6247</v>
      </c>
      <c r="AV144" s="595" t="s">
        <v>6248</v>
      </c>
      <c r="AW144" s="609" t="s">
        <v>6249</v>
      </c>
      <c r="AX144" s="609" t="s">
        <v>6250</v>
      </c>
      <c r="AY144" s="753" t="s">
        <v>6251</v>
      </c>
    </row>
    <row r="145" spans="2:51" ht="15" hidden="1" customHeight="1" outlineLevel="1">
      <c r="B145" s="643" t="s">
        <v>6252</v>
      </c>
      <c r="C145" s="653"/>
      <c r="D145" s="653"/>
      <c r="E145" s="653"/>
      <c r="F145" s="653"/>
      <c r="G145" s="653"/>
      <c r="H145" s="654"/>
      <c r="I145" s="655"/>
      <c r="J145" s="656"/>
      <c r="K145" s="656"/>
      <c r="L145" s="648">
        <f t="shared" si="12"/>
        <v>0</v>
      </c>
      <c r="M145" s="651">
        <f t="shared" si="13"/>
        <v>0</v>
      </c>
      <c r="N145" s="665">
        <f t="shared" si="14"/>
        <v>0</v>
      </c>
      <c r="O145" s="669"/>
      <c r="P145" s="669"/>
      <c r="Q145" s="667"/>
      <c r="R145" s="661">
        <f t="shared" si="15"/>
        <v>0</v>
      </c>
      <c r="S145" s="661">
        <f t="shared" si="16"/>
        <v>0</v>
      </c>
      <c r="T145" s="658"/>
      <c r="U145" s="658"/>
      <c r="V145" s="659"/>
      <c r="W145" s="1645"/>
      <c r="X145" s="324" t="s">
        <v>6253</v>
      </c>
      <c r="Y145" s="1645"/>
      <c r="Z145" s="1656"/>
      <c r="AA145" s="1645"/>
      <c r="AB145" s="1646"/>
      <c r="AC145" s="1647"/>
      <c r="AD145" s="719">
        <v>136</v>
      </c>
      <c r="AE145" s="711" t="s">
        <v>6254</v>
      </c>
      <c r="AF145" s="735" t="s">
        <v>6255</v>
      </c>
      <c r="AG145" s="735" t="s">
        <v>6256</v>
      </c>
      <c r="AH145" s="735" t="s">
        <v>6257</v>
      </c>
      <c r="AI145" s="735" t="s">
        <v>6258</v>
      </c>
      <c r="AJ145" s="735" t="s">
        <v>6259</v>
      </c>
      <c r="AK145" s="736" t="s">
        <v>6260</v>
      </c>
      <c r="AL145" s="737" t="s">
        <v>6261</v>
      </c>
      <c r="AM145" s="738" t="s">
        <v>6262</v>
      </c>
      <c r="AN145" s="738" t="s">
        <v>6263</v>
      </c>
      <c r="AO145" s="648" t="s">
        <v>6264</v>
      </c>
      <c r="AP145" s="651" t="s">
        <v>6265</v>
      </c>
      <c r="AQ145" s="651" t="s">
        <v>6266</v>
      </c>
      <c r="AR145" s="669"/>
      <c r="AS145" s="669"/>
      <c r="AT145" s="712" t="s">
        <v>6267</v>
      </c>
      <c r="AU145" s="595" t="s">
        <v>6268</v>
      </c>
      <c r="AV145" s="595" t="s">
        <v>6269</v>
      </c>
      <c r="AW145" s="609" t="s">
        <v>6270</v>
      </c>
      <c r="AX145" s="609" t="s">
        <v>6271</v>
      </c>
      <c r="AY145" s="753" t="s">
        <v>6272</v>
      </c>
    </row>
    <row r="146" spans="2:51" ht="15" hidden="1" customHeight="1" outlineLevel="1">
      <c r="B146" s="643" t="s">
        <v>6273</v>
      </c>
      <c r="C146" s="653"/>
      <c r="D146" s="653"/>
      <c r="E146" s="653"/>
      <c r="F146" s="653"/>
      <c r="G146" s="653"/>
      <c r="H146" s="654"/>
      <c r="I146" s="655"/>
      <c r="J146" s="656"/>
      <c r="K146" s="656"/>
      <c r="L146" s="648">
        <f t="shared" si="12"/>
        <v>0</v>
      </c>
      <c r="M146" s="651">
        <f t="shared" si="13"/>
        <v>0</v>
      </c>
      <c r="N146" s="665">
        <f t="shared" si="14"/>
        <v>0</v>
      </c>
      <c r="O146" s="669"/>
      <c r="P146" s="669"/>
      <c r="Q146" s="667"/>
      <c r="R146" s="661">
        <f t="shared" si="15"/>
        <v>0</v>
      </c>
      <c r="S146" s="661">
        <f t="shared" si="16"/>
        <v>0</v>
      </c>
      <c r="T146" s="658"/>
      <c r="U146" s="658"/>
      <c r="V146" s="659"/>
      <c r="W146" s="1645"/>
      <c r="X146" s="324" t="s">
        <v>6274</v>
      </c>
      <c r="Y146" s="1645"/>
      <c r="Z146" s="1656"/>
      <c r="AA146" s="1645"/>
      <c r="AB146" s="1646"/>
      <c r="AC146" s="1647"/>
      <c r="AD146" s="719">
        <v>137</v>
      </c>
      <c r="AE146" s="711" t="s">
        <v>6275</v>
      </c>
      <c r="AF146" s="735" t="s">
        <v>6276</v>
      </c>
      <c r="AG146" s="735" t="s">
        <v>6277</v>
      </c>
      <c r="AH146" s="735" t="s">
        <v>6278</v>
      </c>
      <c r="AI146" s="735" t="s">
        <v>6279</v>
      </c>
      <c r="AJ146" s="735" t="s">
        <v>6280</v>
      </c>
      <c r="AK146" s="736" t="s">
        <v>6281</v>
      </c>
      <c r="AL146" s="737" t="s">
        <v>6282</v>
      </c>
      <c r="AM146" s="738" t="s">
        <v>6283</v>
      </c>
      <c r="AN146" s="738" t="s">
        <v>6284</v>
      </c>
      <c r="AO146" s="648" t="s">
        <v>6285</v>
      </c>
      <c r="AP146" s="651" t="s">
        <v>6286</v>
      </c>
      <c r="AQ146" s="651" t="s">
        <v>6287</v>
      </c>
      <c r="AR146" s="669"/>
      <c r="AS146" s="669"/>
      <c r="AT146" s="712" t="s">
        <v>6288</v>
      </c>
      <c r="AU146" s="595" t="s">
        <v>6289</v>
      </c>
      <c r="AV146" s="595" t="s">
        <v>6290</v>
      </c>
      <c r="AW146" s="609" t="s">
        <v>6291</v>
      </c>
      <c r="AX146" s="609" t="s">
        <v>6292</v>
      </c>
      <c r="AY146" s="753" t="s">
        <v>6293</v>
      </c>
    </row>
    <row r="147" spans="2:51" ht="15" hidden="1" customHeight="1" outlineLevel="1">
      <c r="B147" s="643" t="s">
        <v>6294</v>
      </c>
      <c r="C147" s="653"/>
      <c r="D147" s="653"/>
      <c r="E147" s="653"/>
      <c r="F147" s="653"/>
      <c r="G147" s="653"/>
      <c r="H147" s="654"/>
      <c r="I147" s="655"/>
      <c r="J147" s="656"/>
      <c r="K147" s="656"/>
      <c r="L147" s="648">
        <f t="shared" si="12"/>
        <v>0</v>
      </c>
      <c r="M147" s="651">
        <f t="shared" si="13"/>
        <v>0</v>
      </c>
      <c r="N147" s="665">
        <f t="shared" si="14"/>
        <v>0</v>
      </c>
      <c r="O147" s="669"/>
      <c r="P147" s="669"/>
      <c r="Q147" s="667"/>
      <c r="R147" s="661">
        <f t="shared" si="15"/>
        <v>0</v>
      </c>
      <c r="S147" s="661">
        <f t="shared" si="16"/>
        <v>0</v>
      </c>
      <c r="T147" s="658"/>
      <c r="U147" s="658"/>
      <c r="V147" s="659"/>
      <c r="W147" s="1645"/>
      <c r="X147" s="324" t="s">
        <v>6295</v>
      </c>
      <c r="Y147" s="1645"/>
      <c r="Z147" s="1656"/>
      <c r="AA147" s="1645"/>
      <c r="AB147" s="1646"/>
      <c r="AC147" s="1647"/>
      <c r="AD147" s="719">
        <v>138</v>
      </c>
      <c r="AE147" s="711" t="s">
        <v>6296</v>
      </c>
      <c r="AF147" s="735" t="s">
        <v>6297</v>
      </c>
      <c r="AG147" s="735" t="s">
        <v>6298</v>
      </c>
      <c r="AH147" s="735" t="s">
        <v>6299</v>
      </c>
      <c r="AI147" s="735" t="s">
        <v>6300</v>
      </c>
      <c r="AJ147" s="735" t="s">
        <v>6301</v>
      </c>
      <c r="AK147" s="736" t="s">
        <v>6302</v>
      </c>
      <c r="AL147" s="737" t="s">
        <v>6303</v>
      </c>
      <c r="AM147" s="738" t="s">
        <v>6304</v>
      </c>
      <c r="AN147" s="738" t="s">
        <v>6305</v>
      </c>
      <c r="AO147" s="648" t="s">
        <v>6306</v>
      </c>
      <c r="AP147" s="651" t="s">
        <v>6307</v>
      </c>
      <c r="AQ147" s="651" t="s">
        <v>6308</v>
      </c>
      <c r="AR147" s="669"/>
      <c r="AS147" s="669"/>
      <c r="AT147" s="712" t="s">
        <v>6309</v>
      </c>
      <c r="AU147" s="595" t="s">
        <v>6310</v>
      </c>
      <c r="AV147" s="595" t="s">
        <v>6311</v>
      </c>
      <c r="AW147" s="609" t="s">
        <v>6312</v>
      </c>
      <c r="AX147" s="609" t="s">
        <v>6313</v>
      </c>
      <c r="AY147" s="753" t="s">
        <v>6314</v>
      </c>
    </row>
    <row r="148" spans="2:51" ht="15" hidden="1" customHeight="1" outlineLevel="1">
      <c r="B148" s="643" t="s">
        <v>6315</v>
      </c>
      <c r="C148" s="653"/>
      <c r="D148" s="653"/>
      <c r="E148" s="653"/>
      <c r="F148" s="653"/>
      <c r="G148" s="653"/>
      <c r="H148" s="654"/>
      <c r="I148" s="655"/>
      <c r="J148" s="656"/>
      <c r="K148" s="656"/>
      <c r="L148" s="648">
        <f t="shared" si="12"/>
        <v>0</v>
      </c>
      <c r="M148" s="651">
        <f t="shared" si="13"/>
        <v>0</v>
      </c>
      <c r="N148" s="665">
        <f t="shared" si="14"/>
        <v>0</v>
      </c>
      <c r="O148" s="669"/>
      <c r="P148" s="669"/>
      <c r="Q148" s="667"/>
      <c r="R148" s="661">
        <f t="shared" si="15"/>
        <v>0</v>
      </c>
      <c r="S148" s="661">
        <f t="shared" si="16"/>
        <v>0</v>
      </c>
      <c r="T148" s="658"/>
      <c r="U148" s="658"/>
      <c r="V148" s="659"/>
      <c r="W148" s="1645"/>
      <c r="X148" s="324" t="s">
        <v>6316</v>
      </c>
      <c r="Y148" s="1645"/>
      <c r="Z148" s="1656"/>
      <c r="AA148" s="1645"/>
      <c r="AB148" s="1646"/>
      <c r="AC148" s="1647"/>
      <c r="AD148" s="719">
        <v>139</v>
      </c>
      <c r="AE148" s="711" t="s">
        <v>6317</v>
      </c>
      <c r="AF148" s="735" t="s">
        <v>6318</v>
      </c>
      <c r="AG148" s="735" t="s">
        <v>6319</v>
      </c>
      <c r="AH148" s="735" t="s">
        <v>6320</v>
      </c>
      <c r="AI148" s="735" t="s">
        <v>6321</v>
      </c>
      <c r="AJ148" s="735" t="s">
        <v>6322</v>
      </c>
      <c r="AK148" s="736" t="s">
        <v>6323</v>
      </c>
      <c r="AL148" s="737" t="s">
        <v>6324</v>
      </c>
      <c r="AM148" s="738" t="s">
        <v>6325</v>
      </c>
      <c r="AN148" s="738" t="s">
        <v>6326</v>
      </c>
      <c r="AO148" s="648" t="s">
        <v>6327</v>
      </c>
      <c r="AP148" s="651" t="s">
        <v>6328</v>
      </c>
      <c r="AQ148" s="651" t="s">
        <v>6329</v>
      </c>
      <c r="AR148" s="669"/>
      <c r="AS148" s="669"/>
      <c r="AT148" s="712" t="s">
        <v>6330</v>
      </c>
      <c r="AU148" s="595" t="s">
        <v>6331</v>
      </c>
      <c r="AV148" s="595" t="s">
        <v>6332</v>
      </c>
      <c r="AW148" s="609" t="s">
        <v>6333</v>
      </c>
      <c r="AX148" s="609" t="s">
        <v>6334</v>
      </c>
      <c r="AY148" s="753" t="s">
        <v>6335</v>
      </c>
    </row>
    <row r="149" spans="2:51" ht="15" hidden="1" customHeight="1" outlineLevel="1">
      <c r="B149" s="643" t="s">
        <v>6336</v>
      </c>
      <c r="C149" s="653"/>
      <c r="D149" s="653"/>
      <c r="E149" s="653"/>
      <c r="F149" s="653"/>
      <c r="G149" s="653"/>
      <c r="H149" s="654"/>
      <c r="I149" s="655"/>
      <c r="J149" s="656"/>
      <c r="K149" s="656"/>
      <c r="L149" s="648">
        <f t="shared" si="12"/>
        <v>0</v>
      </c>
      <c r="M149" s="651">
        <f t="shared" si="13"/>
        <v>0</v>
      </c>
      <c r="N149" s="665">
        <f t="shared" si="14"/>
        <v>0</v>
      </c>
      <c r="O149" s="669"/>
      <c r="P149" s="669"/>
      <c r="Q149" s="667"/>
      <c r="R149" s="661">
        <f t="shared" si="15"/>
        <v>0</v>
      </c>
      <c r="S149" s="661">
        <f t="shared" si="16"/>
        <v>0</v>
      </c>
      <c r="T149" s="658"/>
      <c r="U149" s="658"/>
      <c r="V149" s="659"/>
      <c r="W149" s="1645"/>
      <c r="X149" s="324" t="s">
        <v>6337</v>
      </c>
      <c r="Y149" s="1645"/>
      <c r="Z149" s="1656"/>
      <c r="AA149" s="1645"/>
      <c r="AB149" s="1646"/>
      <c r="AC149" s="1647"/>
      <c r="AD149" s="719">
        <v>140</v>
      </c>
      <c r="AE149" s="711" t="s">
        <v>6338</v>
      </c>
      <c r="AF149" s="735" t="s">
        <v>6339</v>
      </c>
      <c r="AG149" s="735" t="s">
        <v>6340</v>
      </c>
      <c r="AH149" s="735" t="s">
        <v>6341</v>
      </c>
      <c r="AI149" s="735" t="s">
        <v>6342</v>
      </c>
      <c r="AJ149" s="735" t="s">
        <v>6343</v>
      </c>
      <c r="AK149" s="736" t="s">
        <v>6344</v>
      </c>
      <c r="AL149" s="737" t="s">
        <v>6345</v>
      </c>
      <c r="AM149" s="738" t="s">
        <v>6346</v>
      </c>
      <c r="AN149" s="738" t="s">
        <v>6347</v>
      </c>
      <c r="AO149" s="648" t="s">
        <v>6348</v>
      </c>
      <c r="AP149" s="651" t="s">
        <v>6349</v>
      </c>
      <c r="AQ149" s="651" t="s">
        <v>6350</v>
      </c>
      <c r="AR149" s="669"/>
      <c r="AS149" s="669"/>
      <c r="AT149" s="712" t="s">
        <v>6351</v>
      </c>
      <c r="AU149" s="595" t="s">
        <v>6352</v>
      </c>
      <c r="AV149" s="595" t="s">
        <v>6353</v>
      </c>
      <c r="AW149" s="609" t="s">
        <v>6354</v>
      </c>
      <c r="AX149" s="609" t="s">
        <v>6355</v>
      </c>
      <c r="AY149" s="753" t="s">
        <v>6356</v>
      </c>
    </row>
    <row r="150" spans="2:51" ht="15" hidden="1" customHeight="1" outlineLevel="1">
      <c r="B150" s="643" t="s">
        <v>6357</v>
      </c>
      <c r="C150" s="653"/>
      <c r="D150" s="653"/>
      <c r="E150" s="653"/>
      <c r="F150" s="653"/>
      <c r="G150" s="653"/>
      <c r="H150" s="654"/>
      <c r="I150" s="655"/>
      <c r="J150" s="656"/>
      <c r="K150" s="656"/>
      <c r="L150" s="648">
        <f t="shared" si="12"/>
        <v>0</v>
      </c>
      <c r="M150" s="651">
        <f t="shared" si="13"/>
        <v>0</v>
      </c>
      <c r="N150" s="665">
        <f t="shared" si="14"/>
        <v>0</v>
      </c>
      <c r="O150" s="669"/>
      <c r="P150" s="669"/>
      <c r="Q150" s="667"/>
      <c r="R150" s="661">
        <f t="shared" si="15"/>
        <v>0</v>
      </c>
      <c r="S150" s="661">
        <f t="shared" si="16"/>
        <v>0</v>
      </c>
      <c r="T150" s="658"/>
      <c r="U150" s="658"/>
      <c r="V150" s="659"/>
      <c r="W150" s="1645"/>
      <c r="X150" s="324" t="s">
        <v>6358</v>
      </c>
      <c r="Y150" s="1645"/>
      <c r="Z150" s="1656"/>
      <c r="AA150" s="1645"/>
      <c r="AB150" s="1646"/>
      <c r="AC150" s="1647"/>
      <c r="AD150" s="719">
        <v>141</v>
      </c>
      <c r="AE150" s="711" t="s">
        <v>6359</v>
      </c>
      <c r="AF150" s="735" t="s">
        <v>6360</v>
      </c>
      <c r="AG150" s="735" t="s">
        <v>6361</v>
      </c>
      <c r="AH150" s="735" t="s">
        <v>6362</v>
      </c>
      <c r="AI150" s="735" t="s">
        <v>6363</v>
      </c>
      <c r="AJ150" s="735" t="s">
        <v>6364</v>
      </c>
      <c r="AK150" s="736" t="s">
        <v>6365</v>
      </c>
      <c r="AL150" s="737" t="s">
        <v>6366</v>
      </c>
      <c r="AM150" s="738" t="s">
        <v>6367</v>
      </c>
      <c r="AN150" s="738" t="s">
        <v>6368</v>
      </c>
      <c r="AO150" s="648" t="s">
        <v>6369</v>
      </c>
      <c r="AP150" s="651" t="s">
        <v>6370</v>
      </c>
      <c r="AQ150" s="651" t="s">
        <v>6371</v>
      </c>
      <c r="AR150" s="669"/>
      <c r="AS150" s="669"/>
      <c r="AT150" s="712" t="s">
        <v>6372</v>
      </c>
      <c r="AU150" s="595" t="s">
        <v>6373</v>
      </c>
      <c r="AV150" s="595" t="s">
        <v>6374</v>
      </c>
      <c r="AW150" s="609" t="s">
        <v>6375</v>
      </c>
      <c r="AX150" s="609" t="s">
        <v>6376</v>
      </c>
      <c r="AY150" s="753" t="s">
        <v>6377</v>
      </c>
    </row>
    <row r="151" spans="2:51" ht="15" hidden="1" customHeight="1" outlineLevel="1">
      <c r="B151" s="643" t="s">
        <v>6378</v>
      </c>
      <c r="C151" s="653"/>
      <c r="D151" s="653"/>
      <c r="E151" s="653"/>
      <c r="F151" s="653"/>
      <c r="G151" s="653"/>
      <c r="H151" s="654"/>
      <c r="I151" s="655"/>
      <c r="J151" s="656"/>
      <c r="K151" s="656"/>
      <c r="L151" s="648">
        <f t="shared" si="12"/>
        <v>0</v>
      </c>
      <c r="M151" s="651">
        <f t="shared" si="13"/>
        <v>0</v>
      </c>
      <c r="N151" s="665">
        <f t="shared" si="14"/>
        <v>0</v>
      </c>
      <c r="O151" s="669"/>
      <c r="P151" s="669"/>
      <c r="Q151" s="667"/>
      <c r="R151" s="661">
        <f t="shared" si="15"/>
        <v>0</v>
      </c>
      <c r="S151" s="661">
        <f t="shared" si="16"/>
        <v>0</v>
      </c>
      <c r="T151" s="658"/>
      <c r="U151" s="658"/>
      <c r="V151" s="659"/>
      <c r="W151" s="1645"/>
      <c r="X151" s="324" t="s">
        <v>6379</v>
      </c>
      <c r="Y151" s="1645"/>
      <c r="Z151" s="1656"/>
      <c r="AA151" s="1645"/>
      <c r="AB151" s="1646"/>
      <c r="AC151" s="1647"/>
      <c r="AD151" s="719">
        <v>142</v>
      </c>
      <c r="AE151" s="711" t="s">
        <v>6380</v>
      </c>
      <c r="AF151" s="735" t="s">
        <v>6381</v>
      </c>
      <c r="AG151" s="735" t="s">
        <v>6382</v>
      </c>
      <c r="AH151" s="735" t="s">
        <v>6383</v>
      </c>
      <c r="AI151" s="735" t="s">
        <v>6384</v>
      </c>
      <c r="AJ151" s="735" t="s">
        <v>6385</v>
      </c>
      <c r="AK151" s="736" t="s">
        <v>6386</v>
      </c>
      <c r="AL151" s="737" t="s">
        <v>6387</v>
      </c>
      <c r="AM151" s="738" t="s">
        <v>6388</v>
      </c>
      <c r="AN151" s="738" t="s">
        <v>6389</v>
      </c>
      <c r="AO151" s="648" t="s">
        <v>6390</v>
      </c>
      <c r="AP151" s="651" t="s">
        <v>6391</v>
      </c>
      <c r="AQ151" s="651" t="s">
        <v>6392</v>
      </c>
      <c r="AR151" s="669"/>
      <c r="AS151" s="669"/>
      <c r="AT151" s="712" t="s">
        <v>6393</v>
      </c>
      <c r="AU151" s="595" t="s">
        <v>6394</v>
      </c>
      <c r="AV151" s="595" t="s">
        <v>6395</v>
      </c>
      <c r="AW151" s="609" t="s">
        <v>6396</v>
      </c>
      <c r="AX151" s="609" t="s">
        <v>6397</v>
      </c>
      <c r="AY151" s="753" t="s">
        <v>6398</v>
      </c>
    </row>
    <row r="152" spans="2:51" ht="15" hidden="1" customHeight="1" outlineLevel="1">
      <c r="B152" s="643" t="s">
        <v>6399</v>
      </c>
      <c r="C152" s="653"/>
      <c r="D152" s="653"/>
      <c r="E152" s="653"/>
      <c r="F152" s="653"/>
      <c r="G152" s="653"/>
      <c r="H152" s="654"/>
      <c r="I152" s="655"/>
      <c r="J152" s="656"/>
      <c r="K152" s="656"/>
      <c r="L152" s="648">
        <f t="shared" si="12"/>
        <v>0</v>
      </c>
      <c r="M152" s="651">
        <f t="shared" si="13"/>
        <v>0</v>
      </c>
      <c r="N152" s="665">
        <f t="shared" si="14"/>
        <v>0</v>
      </c>
      <c r="O152" s="669"/>
      <c r="P152" s="669"/>
      <c r="Q152" s="667"/>
      <c r="R152" s="661">
        <f t="shared" si="15"/>
        <v>0</v>
      </c>
      <c r="S152" s="661">
        <f t="shared" si="16"/>
        <v>0</v>
      </c>
      <c r="T152" s="658"/>
      <c r="U152" s="658"/>
      <c r="V152" s="659"/>
      <c r="W152" s="1645"/>
      <c r="X152" s="324" t="s">
        <v>6400</v>
      </c>
      <c r="Y152" s="1645"/>
      <c r="Z152" s="1656"/>
      <c r="AA152" s="1645"/>
      <c r="AB152" s="1646"/>
      <c r="AC152" s="1647"/>
      <c r="AD152" s="719">
        <v>143</v>
      </c>
      <c r="AE152" s="711" t="s">
        <v>6401</v>
      </c>
      <c r="AF152" s="735" t="s">
        <v>6402</v>
      </c>
      <c r="AG152" s="735" t="s">
        <v>6403</v>
      </c>
      <c r="AH152" s="735" t="s">
        <v>6404</v>
      </c>
      <c r="AI152" s="735" t="s">
        <v>6405</v>
      </c>
      <c r="AJ152" s="735" t="s">
        <v>6406</v>
      </c>
      <c r="AK152" s="736" t="s">
        <v>6407</v>
      </c>
      <c r="AL152" s="737" t="s">
        <v>6408</v>
      </c>
      <c r="AM152" s="738" t="s">
        <v>6409</v>
      </c>
      <c r="AN152" s="738" t="s">
        <v>6410</v>
      </c>
      <c r="AO152" s="648" t="s">
        <v>6411</v>
      </c>
      <c r="AP152" s="651" t="s">
        <v>6412</v>
      </c>
      <c r="AQ152" s="651" t="s">
        <v>6413</v>
      </c>
      <c r="AR152" s="669"/>
      <c r="AS152" s="669"/>
      <c r="AT152" s="712" t="s">
        <v>6414</v>
      </c>
      <c r="AU152" s="595" t="s">
        <v>6415</v>
      </c>
      <c r="AV152" s="595" t="s">
        <v>6416</v>
      </c>
      <c r="AW152" s="609" t="s">
        <v>6417</v>
      </c>
      <c r="AX152" s="609" t="s">
        <v>6418</v>
      </c>
      <c r="AY152" s="753" t="s">
        <v>6419</v>
      </c>
    </row>
    <row r="153" spans="2:51" ht="15" hidden="1" customHeight="1" outlineLevel="1">
      <c r="B153" s="643" t="s">
        <v>6420</v>
      </c>
      <c r="C153" s="653"/>
      <c r="D153" s="653"/>
      <c r="E153" s="653"/>
      <c r="F153" s="653"/>
      <c r="G153" s="653"/>
      <c r="H153" s="654"/>
      <c r="I153" s="655"/>
      <c r="J153" s="656"/>
      <c r="K153" s="656"/>
      <c r="L153" s="648">
        <f t="shared" si="12"/>
        <v>0</v>
      </c>
      <c r="M153" s="651">
        <f t="shared" si="13"/>
        <v>0</v>
      </c>
      <c r="N153" s="665">
        <f t="shared" si="14"/>
        <v>0</v>
      </c>
      <c r="O153" s="669"/>
      <c r="P153" s="669"/>
      <c r="Q153" s="667"/>
      <c r="R153" s="661">
        <f t="shared" si="15"/>
        <v>0</v>
      </c>
      <c r="S153" s="661">
        <f t="shared" si="16"/>
        <v>0</v>
      </c>
      <c r="T153" s="658"/>
      <c r="U153" s="658"/>
      <c r="V153" s="659"/>
      <c r="W153" s="1645"/>
      <c r="X153" s="324" t="s">
        <v>6421</v>
      </c>
      <c r="Y153" s="1645"/>
      <c r="Z153" s="1656"/>
      <c r="AA153" s="1645"/>
      <c r="AB153" s="1646"/>
      <c r="AC153" s="1647"/>
      <c r="AD153" s="719">
        <v>144</v>
      </c>
      <c r="AE153" s="711" t="s">
        <v>6422</v>
      </c>
      <c r="AF153" s="735" t="s">
        <v>6423</v>
      </c>
      <c r="AG153" s="735" t="s">
        <v>6424</v>
      </c>
      <c r="AH153" s="735" t="s">
        <v>6425</v>
      </c>
      <c r="AI153" s="735" t="s">
        <v>6426</v>
      </c>
      <c r="AJ153" s="735" t="s">
        <v>6427</v>
      </c>
      <c r="AK153" s="736" t="s">
        <v>6428</v>
      </c>
      <c r="AL153" s="737" t="s">
        <v>6429</v>
      </c>
      <c r="AM153" s="738" t="s">
        <v>6430</v>
      </c>
      <c r="AN153" s="738" t="s">
        <v>6431</v>
      </c>
      <c r="AO153" s="648" t="s">
        <v>6432</v>
      </c>
      <c r="AP153" s="651" t="s">
        <v>6433</v>
      </c>
      <c r="AQ153" s="651" t="s">
        <v>6434</v>
      </c>
      <c r="AR153" s="669"/>
      <c r="AS153" s="669"/>
      <c r="AT153" s="712" t="s">
        <v>6435</v>
      </c>
      <c r="AU153" s="595" t="s">
        <v>6436</v>
      </c>
      <c r="AV153" s="595" t="s">
        <v>6437</v>
      </c>
      <c r="AW153" s="609" t="s">
        <v>6438</v>
      </c>
      <c r="AX153" s="609" t="s">
        <v>6439</v>
      </c>
      <c r="AY153" s="753" t="s">
        <v>6440</v>
      </c>
    </row>
    <row r="154" spans="2:51" ht="15" hidden="1" customHeight="1" outlineLevel="1">
      <c r="B154" s="643" t="s">
        <v>6441</v>
      </c>
      <c r="C154" s="653"/>
      <c r="D154" s="653"/>
      <c r="E154" s="653"/>
      <c r="F154" s="653"/>
      <c r="G154" s="653"/>
      <c r="H154" s="654"/>
      <c r="I154" s="655"/>
      <c r="J154" s="656"/>
      <c r="K154" s="656"/>
      <c r="L154" s="648">
        <f t="shared" si="12"/>
        <v>0</v>
      </c>
      <c r="M154" s="651">
        <f t="shared" si="13"/>
        <v>0</v>
      </c>
      <c r="N154" s="665">
        <f t="shared" si="14"/>
        <v>0</v>
      </c>
      <c r="O154" s="669"/>
      <c r="P154" s="669"/>
      <c r="Q154" s="667"/>
      <c r="R154" s="661">
        <f t="shared" si="15"/>
        <v>0</v>
      </c>
      <c r="S154" s="661">
        <f t="shared" si="16"/>
        <v>0</v>
      </c>
      <c r="T154" s="658"/>
      <c r="U154" s="658"/>
      <c r="V154" s="659"/>
      <c r="W154" s="1645"/>
      <c r="X154" s="324" t="s">
        <v>6442</v>
      </c>
      <c r="Y154" s="1645"/>
      <c r="Z154" s="1656"/>
      <c r="AA154" s="1645"/>
      <c r="AB154" s="1646"/>
      <c r="AC154" s="1647"/>
      <c r="AD154" s="719">
        <v>145</v>
      </c>
      <c r="AE154" s="711" t="s">
        <v>6443</v>
      </c>
      <c r="AF154" s="735" t="s">
        <v>6444</v>
      </c>
      <c r="AG154" s="735" t="s">
        <v>6445</v>
      </c>
      <c r="AH154" s="735" t="s">
        <v>6446</v>
      </c>
      <c r="AI154" s="735" t="s">
        <v>6447</v>
      </c>
      <c r="AJ154" s="735" t="s">
        <v>6448</v>
      </c>
      <c r="AK154" s="736" t="s">
        <v>6449</v>
      </c>
      <c r="AL154" s="737" t="s">
        <v>6450</v>
      </c>
      <c r="AM154" s="738" t="s">
        <v>6451</v>
      </c>
      <c r="AN154" s="738" t="s">
        <v>6452</v>
      </c>
      <c r="AO154" s="648" t="s">
        <v>6453</v>
      </c>
      <c r="AP154" s="651" t="s">
        <v>6454</v>
      </c>
      <c r="AQ154" s="651" t="s">
        <v>6455</v>
      </c>
      <c r="AR154" s="669"/>
      <c r="AS154" s="669"/>
      <c r="AT154" s="712" t="s">
        <v>6456</v>
      </c>
      <c r="AU154" s="595" t="s">
        <v>6457</v>
      </c>
      <c r="AV154" s="595" t="s">
        <v>6458</v>
      </c>
      <c r="AW154" s="609" t="s">
        <v>6459</v>
      </c>
      <c r="AX154" s="609" t="s">
        <v>6460</v>
      </c>
      <c r="AY154" s="753" t="s">
        <v>6461</v>
      </c>
    </row>
    <row r="155" spans="2:51" ht="15" hidden="1" customHeight="1" outlineLevel="1">
      <c r="B155" s="643" t="s">
        <v>6462</v>
      </c>
      <c r="C155" s="653"/>
      <c r="D155" s="653"/>
      <c r="E155" s="653"/>
      <c r="F155" s="653"/>
      <c r="G155" s="653"/>
      <c r="H155" s="654"/>
      <c r="I155" s="655"/>
      <c r="J155" s="656"/>
      <c r="K155" s="656"/>
      <c r="L155" s="648">
        <f t="shared" si="12"/>
        <v>0</v>
      </c>
      <c r="M155" s="651">
        <f t="shared" si="13"/>
        <v>0</v>
      </c>
      <c r="N155" s="665">
        <f t="shared" si="14"/>
        <v>0</v>
      </c>
      <c r="O155" s="669"/>
      <c r="P155" s="669"/>
      <c r="Q155" s="667"/>
      <c r="R155" s="661">
        <f t="shared" si="15"/>
        <v>0</v>
      </c>
      <c r="S155" s="661">
        <f t="shared" si="16"/>
        <v>0</v>
      </c>
      <c r="T155" s="658"/>
      <c r="U155" s="658"/>
      <c r="V155" s="659"/>
      <c r="W155" s="1645"/>
      <c r="X155" s="324" t="s">
        <v>6463</v>
      </c>
      <c r="Y155" s="1645"/>
      <c r="Z155" s="1656"/>
      <c r="AA155" s="1645"/>
      <c r="AB155" s="1646"/>
      <c r="AC155" s="1647"/>
      <c r="AD155" s="719">
        <v>146</v>
      </c>
      <c r="AE155" s="711" t="s">
        <v>6464</v>
      </c>
      <c r="AF155" s="735" t="s">
        <v>6465</v>
      </c>
      <c r="AG155" s="735" t="s">
        <v>6466</v>
      </c>
      <c r="AH155" s="735" t="s">
        <v>6467</v>
      </c>
      <c r="AI155" s="735" t="s">
        <v>6468</v>
      </c>
      <c r="AJ155" s="735" t="s">
        <v>6469</v>
      </c>
      <c r="AK155" s="736" t="s">
        <v>6470</v>
      </c>
      <c r="AL155" s="737" t="s">
        <v>6471</v>
      </c>
      <c r="AM155" s="738" t="s">
        <v>6472</v>
      </c>
      <c r="AN155" s="738" t="s">
        <v>6473</v>
      </c>
      <c r="AO155" s="648" t="s">
        <v>6474</v>
      </c>
      <c r="AP155" s="651" t="s">
        <v>6475</v>
      </c>
      <c r="AQ155" s="651" t="s">
        <v>6476</v>
      </c>
      <c r="AR155" s="669"/>
      <c r="AS155" s="669"/>
      <c r="AT155" s="712" t="s">
        <v>6477</v>
      </c>
      <c r="AU155" s="595" t="s">
        <v>6478</v>
      </c>
      <c r="AV155" s="595" t="s">
        <v>6479</v>
      </c>
      <c r="AW155" s="609" t="s">
        <v>6480</v>
      </c>
      <c r="AX155" s="609" t="s">
        <v>6481</v>
      </c>
      <c r="AY155" s="753" t="s">
        <v>6482</v>
      </c>
    </row>
    <row r="156" spans="2:51" ht="15" hidden="1" customHeight="1" outlineLevel="1">
      <c r="B156" s="643" t="s">
        <v>6483</v>
      </c>
      <c r="C156" s="653"/>
      <c r="D156" s="653"/>
      <c r="E156" s="653"/>
      <c r="F156" s="653"/>
      <c r="G156" s="653"/>
      <c r="H156" s="654"/>
      <c r="I156" s="655"/>
      <c r="J156" s="656"/>
      <c r="K156" s="656"/>
      <c r="L156" s="648">
        <f t="shared" si="12"/>
        <v>0</v>
      </c>
      <c r="M156" s="651">
        <f t="shared" si="13"/>
        <v>0</v>
      </c>
      <c r="N156" s="665">
        <f t="shared" si="14"/>
        <v>0</v>
      </c>
      <c r="O156" s="669"/>
      <c r="P156" s="669"/>
      <c r="Q156" s="667"/>
      <c r="R156" s="661">
        <f t="shared" si="15"/>
        <v>0</v>
      </c>
      <c r="S156" s="661">
        <f t="shared" si="16"/>
        <v>0</v>
      </c>
      <c r="T156" s="658"/>
      <c r="U156" s="658"/>
      <c r="V156" s="659"/>
      <c r="W156" s="1645"/>
      <c r="X156" s="324" t="s">
        <v>6484</v>
      </c>
      <c r="Y156" s="1645"/>
      <c r="Z156" s="1656"/>
      <c r="AA156" s="1645"/>
      <c r="AB156" s="1646"/>
      <c r="AC156" s="1647"/>
      <c r="AD156" s="719">
        <v>147</v>
      </c>
      <c r="AE156" s="711" t="s">
        <v>6485</v>
      </c>
      <c r="AF156" s="735" t="s">
        <v>6486</v>
      </c>
      <c r="AG156" s="735" t="s">
        <v>6487</v>
      </c>
      <c r="AH156" s="735" t="s">
        <v>6488</v>
      </c>
      <c r="AI156" s="735" t="s">
        <v>6489</v>
      </c>
      <c r="AJ156" s="735" t="s">
        <v>6490</v>
      </c>
      <c r="AK156" s="736" t="s">
        <v>6491</v>
      </c>
      <c r="AL156" s="737" t="s">
        <v>6492</v>
      </c>
      <c r="AM156" s="738" t="s">
        <v>6493</v>
      </c>
      <c r="AN156" s="738" t="s">
        <v>6494</v>
      </c>
      <c r="AO156" s="648" t="s">
        <v>6495</v>
      </c>
      <c r="AP156" s="651" t="s">
        <v>6496</v>
      </c>
      <c r="AQ156" s="651" t="s">
        <v>6497</v>
      </c>
      <c r="AR156" s="669"/>
      <c r="AS156" s="669"/>
      <c r="AT156" s="712" t="s">
        <v>6498</v>
      </c>
      <c r="AU156" s="595" t="s">
        <v>6499</v>
      </c>
      <c r="AV156" s="595" t="s">
        <v>6500</v>
      </c>
      <c r="AW156" s="609" t="s">
        <v>6501</v>
      </c>
      <c r="AX156" s="609" t="s">
        <v>6502</v>
      </c>
      <c r="AY156" s="753" t="s">
        <v>6503</v>
      </c>
    </row>
    <row r="157" spans="2:51" ht="15" hidden="1" customHeight="1" outlineLevel="1">
      <c r="B157" s="643" t="s">
        <v>6504</v>
      </c>
      <c r="C157" s="653"/>
      <c r="D157" s="653"/>
      <c r="E157" s="653"/>
      <c r="F157" s="653"/>
      <c r="G157" s="653"/>
      <c r="H157" s="654"/>
      <c r="I157" s="655"/>
      <c r="J157" s="656"/>
      <c r="K157" s="656"/>
      <c r="L157" s="648">
        <f t="shared" si="12"/>
        <v>0</v>
      </c>
      <c r="M157" s="651">
        <f t="shared" si="13"/>
        <v>0</v>
      </c>
      <c r="N157" s="665">
        <f t="shared" si="14"/>
        <v>0</v>
      </c>
      <c r="O157" s="669"/>
      <c r="P157" s="669"/>
      <c r="Q157" s="667"/>
      <c r="R157" s="661">
        <f t="shared" si="15"/>
        <v>0</v>
      </c>
      <c r="S157" s="661">
        <f t="shared" si="16"/>
        <v>0</v>
      </c>
      <c r="T157" s="658"/>
      <c r="U157" s="658"/>
      <c r="V157" s="659"/>
      <c r="W157" s="1645"/>
      <c r="X157" s="324" t="s">
        <v>6505</v>
      </c>
      <c r="Y157" s="1645"/>
      <c r="Z157" s="1656"/>
      <c r="AA157" s="1645"/>
      <c r="AB157" s="1646"/>
      <c r="AC157" s="1647"/>
      <c r="AD157" s="719">
        <v>148</v>
      </c>
      <c r="AE157" s="711" t="s">
        <v>6506</v>
      </c>
      <c r="AF157" s="735" t="s">
        <v>6507</v>
      </c>
      <c r="AG157" s="735" t="s">
        <v>6508</v>
      </c>
      <c r="AH157" s="735" t="s">
        <v>6509</v>
      </c>
      <c r="AI157" s="735" t="s">
        <v>6510</v>
      </c>
      <c r="AJ157" s="735" t="s">
        <v>6511</v>
      </c>
      <c r="AK157" s="736" t="s">
        <v>6512</v>
      </c>
      <c r="AL157" s="737" t="s">
        <v>6513</v>
      </c>
      <c r="AM157" s="738" t="s">
        <v>6514</v>
      </c>
      <c r="AN157" s="738" t="s">
        <v>6515</v>
      </c>
      <c r="AO157" s="648" t="s">
        <v>6516</v>
      </c>
      <c r="AP157" s="651" t="s">
        <v>6517</v>
      </c>
      <c r="AQ157" s="651" t="s">
        <v>6518</v>
      </c>
      <c r="AR157" s="669"/>
      <c r="AS157" s="669"/>
      <c r="AT157" s="712" t="s">
        <v>6519</v>
      </c>
      <c r="AU157" s="595" t="s">
        <v>6520</v>
      </c>
      <c r="AV157" s="595" t="s">
        <v>6521</v>
      </c>
      <c r="AW157" s="609" t="s">
        <v>6522</v>
      </c>
      <c r="AX157" s="609" t="s">
        <v>6523</v>
      </c>
      <c r="AY157" s="753" t="s">
        <v>6524</v>
      </c>
    </row>
    <row r="158" spans="2:51" ht="15" hidden="1" customHeight="1" outlineLevel="1">
      <c r="B158" s="643" t="s">
        <v>6525</v>
      </c>
      <c r="C158" s="653"/>
      <c r="D158" s="653"/>
      <c r="E158" s="653"/>
      <c r="F158" s="653"/>
      <c r="G158" s="653"/>
      <c r="H158" s="654"/>
      <c r="I158" s="655"/>
      <c r="J158" s="656"/>
      <c r="K158" s="656"/>
      <c r="L158" s="648">
        <f t="shared" si="12"/>
        <v>0</v>
      </c>
      <c r="M158" s="651">
        <f t="shared" si="13"/>
        <v>0</v>
      </c>
      <c r="N158" s="665">
        <f t="shared" si="14"/>
        <v>0</v>
      </c>
      <c r="O158" s="669"/>
      <c r="P158" s="669"/>
      <c r="Q158" s="667"/>
      <c r="R158" s="661">
        <f t="shared" si="15"/>
        <v>0</v>
      </c>
      <c r="S158" s="661">
        <f t="shared" si="16"/>
        <v>0</v>
      </c>
      <c r="T158" s="658"/>
      <c r="U158" s="658"/>
      <c r="V158" s="659"/>
      <c r="W158" s="1645"/>
      <c r="X158" s="324" t="s">
        <v>6526</v>
      </c>
      <c r="Y158" s="1645"/>
      <c r="Z158" s="1656"/>
      <c r="AA158" s="1645"/>
      <c r="AB158" s="1646"/>
      <c r="AC158" s="1647"/>
      <c r="AD158" s="719">
        <v>149</v>
      </c>
      <c r="AE158" s="711" t="s">
        <v>6527</v>
      </c>
      <c r="AF158" s="735" t="s">
        <v>6528</v>
      </c>
      <c r="AG158" s="735" t="s">
        <v>6529</v>
      </c>
      <c r="AH158" s="735" t="s">
        <v>6530</v>
      </c>
      <c r="AI158" s="735" t="s">
        <v>6531</v>
      </c>
      <c r="AJ158" s="735" t="s">
        <v>6532</v>
      </c>
      <c r="AK158" s="736" t="s">
        <v>6533</v>
      </c>
      <c r="AL158" s="737" t="s">
        <v>6534</v>
      </c>
      <c r="AM158" s="738" t="s">
        <v>6535</v>
      </c>
      <c r="AN158" s="738" t="s">
        <v>6536</v>
      </c>
      <c r="AO158" s="648" t="s">
        <v>6537</v>
      </c>
      <c r="AP158" s="651" t="s">
        <v>6538</v>
      </c>
      <c r="AQ158" s="651" t="s">
        <v>6539</v>
      </c>
      <c r="AR158" s="669"/>
      <c r="AS158" s="669"/>
      <c r="AT158" s="712" t="s">
        <v>6540</v>
      </c>
      <c r="AU158" s="595" t="s">
        <v>6541</v>
      </c>
      <c r="AV158" s="595" t="s">
        <v>6542</v>
      </c>
      <c r="AW158" s="609" t="s">
        <v>6543</v>
      </c>
      <c r="AX158" s="609" t="s">
        <v>6544</v>
      </c>
      <c r="AY158" s="753" t="s">
        <v>6545</v>
      </c>
    </row>
    <row r="159" spans="2:51" ht="15" hidden="1" customHeight="1" outlineLevel="1">
      <c r="B159" s="643" t="s">
        <v>6546</v>
      </c>
      <c r="C159" s="653"/>
      <c r="D159" s="653"/>
      <c r="E159" s="653"/>
      <c r="F159" s="653"/>
      <c r="G159" s="653"/>
      <c r="H159" s="654"/>
      <c r="I159" s="655"/>
      <c r="J159" s="656"/>
      <c r="K159" s="656"/>
      <c r="L159" s="648">
        <f t="shared" si="12"/>
        <v>0</v>
      </c>
      <c r="M159" s="651">
        <f t="shared" si="13"/>
        <v>0</v>
      </c>
      <c r="N159" s="665">
        <f t="shared" si="14"/>
        <v>0</v>
      </c>
      <c r="O159" s="669"/>
      <c r="P159" s="669"/>
      <c r="Q159" s="667"/>
      <c r="R159" s="661">
        <f t="shared" si="15"/>
        <v>0</v>
      </c>
      <c r="S159" s="661">
        <f t="shared" si="16"/>
        <v>0</v>
      </c>
      <c r="T159" s="658"/>
      <c r="U159" s="658"/>
      <c r="V159" s="659"/>
      <c r="W159" s="1645"/>
      <c r="X159" s="324" t="s">
        <v>6547</v>
      </c>
      <c r="Y159" s="1645"/>
      <c r="Z159" s="1656"/>
      <c r="AA159" s="1645"/>
      <c r="AB159" s="1646"/>
      <c r="AC159" s="1647"/>
      <c r="AD159" s="719">
        <v>150</v>
      </c>
      <c r="AE159" s="711" t="s">
        <v>6548</v>
      </c>
      <c r="AF159" s="735" t="s">
        <v>6549</v>
      </c>
      <c r="AG159" s="735" t="s">
        <v>6550</v>
      </c>
      <c r="AH159" s="735" t="s">
        <v>6551</v>
      </c>
      <c r="AI159" s="735" t="s">
        <v>6552</v>
      </c>
      <c r="AJ159" s="735" t="s">
        <v>6553</v>
      </c>
      <c r="AK159" s="736" t="s">
        <v>6554</v>
      </c>
      <c r="AL159" s="737" t="s">
        <v>6555</v>
      </c>
      <c r="AM159" s="738" t="s">
        <v>6556</v>
      </c>
      <c r="AN159" s="738" t="s">
        <v>6557</v>
      </c>
      <c r="AO159" s="648" t="s">
        <v>6558</v>
      </c>
      <c r="AP159" s="651" t="s">
        <v>6559</v>
      </c>
      <c r="AQ159" s="651" t="s">
        <v>6560</v>
      </c>
      <c r="AR159" s="669"/>
      <c r="AS159" s="669"/>
      <c r="AT159" s="712" t="s">
        <v>6561</v>
      </c>
      <c r="AU159" s="595" t="s">
        <v>6562</v>
      </c>
      <c r="AV159" s="595" t="s">
        <v>6563</v>
      </c>
      <c r="AW159" s="609" t="s">
        <v>6564</v>
      </c>
      <c r="AX159" s="609" t="s">
        <v>6565</v>
      </c>
      <c r="AY159" s="753" t="s">
        <v>6566</v>
      </c>
    </row>
    <row r="160" spans="2:51" collapsed="1">
      <c r="B160" s="643" t="s">
        <v>6567</v>
      </c>
      <c r="C160" s="653"/>
      <c r="D160" s="653"/>
      <c r="E160" s="653"/>
      <c r="F160" s="653"/>
      <c r="G160" s="653"/>
      <c r="H160" s="654"/>
      <c r="I160" s="655"/>
      <c r="J160" s="656"/>
      <c r="K160" s="656"/>
      <c r="L160" s="648">
        <f t="shared" si="12"/>
        <v>0</v>
      </c>
      <c r="M160" s="651">
        <f t="shared" si="13"/>
        <v>0</v>
      </c>
      <c r="N160" s="665">
        <f t="shared" si="14"/>
        <v>0</v>
      </c>
      <c r="O160" s="669"/>
      <c r="P160" s="669"/>
      <c r="Q160" s="667"/>
      <c r="R160" s="661">
        <f t="shared" si="15"/>
        <v>0</v>
      </c>
      <c r="S160" s="661">
        <f t="shared" si="16"/>
        <v>0</v>
      </c>
      <c r="T160" s="658"/>
      <c r="U160" s="658"/>
      <c r="V160" s="659"/>
      <c r="W160" s="1645"/>
      <c r="X160" s="324" t="s">
        <v>6568</v>
      </c>
      <c r="Y160" s="1645"/>
      <c r="Z160" s="1656"/>
      <c r="AA160" s="1645"/>
      <c r="AB160" s="1646"/>
      <c r="AC160" s="1647"/>
      <c r="AD160" s="719">
        <v>151</v>
      </c>
      <c r="AE160" s="711" t="s">
        <v>6569</v>
      </c>
      <c r="AF160" s="735" t="s">
        <v>6570</v>
      </c>
      <c r="AG160" s="735" t="s">
        <v>6571</v>
      </c>
      <c r="AH160" s="735" t="s">
        <v>6572</v>
      </c>
      <c r="AI160" s="735" t="s">
        <v>6573</v>
      </c>
      <c r="AJ160" s="735" t="s">
        <v>6574</v>
      </c>
      <c r="AK160" s="736" t="s">
        <v>6575</v>
      </c>
      <c r="AL160" s="737" t="s">
        <v>6576</v>
      </c>
      <c r="AM160" s="738" t="s">
        <v>6577</v>
      </c>
      <c r="AN160" s="738" t="s">
        <v>6578</v>
      </c>
      <c r="AO160" s="648" t="s">
        <v>6579</v>
      </c>
      <c r="AP160" s="651" t="s">
        <v>6580</v>
      </c>
      <c r="AQ160" s="651" t="s">
        <v>6581</v>
      </c>
      <c r="AR160" s="669"/>
      <c r="AS160" s="669"/>
      <c r="AT160" s="712" t="s">
        <v>6582</v>
      </c>
      <c r="AU160" s="595" t="s">
        <v>6583</v>
      </c>
      <c r="AV160" s="595" t="s">
        <v>6584</v>
      </c>
      <c r="AW160" s="609" t="s">
        <v>6585</v>
      </c>
      <c r="AX160" s="609" t="s">
        <v>6586</v>
      </c>
      <c r="AY160" s="753" t="s">
        <v>6587</v>
      </c>
    </row>
    <row r="161" spans="2:51" ht="15" hidden="1" customHeight="1" outlineLevel="1">
      <c r="B161" s="643" t="s">
        <v>6588</v>
      </c>
      <c r="C161" s="653"/>
      <c r="D161" s="653"/>
      <c r="E161" s="653"/>
      <c r="F161" s="653"/>
      <c r="G161" s="653"/>
      <c r="H161" s="654"/>
      <c r="I161" s="655"/>
      <c r="J161" s="656"/>
      <c r="K161" s="656"/>
      <c r="L161" s="648">
        <f t="shared" si="12"/>
        <v>0</v>
      </c>
      <c r="M161" s="651">
        <f t="shared" si="13"/>
        <v>0</v>
      </c>
      <c r="N161" s="665">
        <f t="shared" si="14"/>
        <v>0</v>
      </c>
      <c r="O161" s="669"/>
      <c r="P161" s="669"/>
      <c r="Q161" s="667"/>
      <c r="R161" s="661">
        <f t="shared" si="15"/>
        <v>0</v>
      </c>
      <c r="S161" s="661">
        <f t="shared" si="16"/>
        <v>0</v>
      </c>
      <c r="T161" s="658"/>
      <c r="U161" s="658"/>
      <c r="V161" s="659"/>
      <c r="W161" s="1645"/>
      <c r="X161" s="324" t="s">
        <v>6589</v>
      </c>
      <c r="Y161" s="1645"/>
      <c r="Z161" s="1656"/>
      <c r="AA161" s="1645"/>
      <c r="AB161" s="1646"/>
      <c r="AC161" s="1647"/>
      <c r="AD161" s="719">
        <v>152</v>
      </c>
      <c r="AE161" s="711" t="s">
        <v>6590</v>
      </c>
      <c r="AF161" s="735" t="s">
        <v>6591</v>
      </c>
      <c r="AG161" s="735" t="s">
        <v>6592</v>
      </c>
      <c r="AH161" s="735" t="s">
        <v>6593</v>
      </c>
      <c r="AI161" s="735" t="s">
        <v>6594</v>
      </c>
      <c r="AJ161" s="735" t="s">
        <v>6595</v>
      </c>
      <c r="AK161" s="736" t="s">
        <v>6596</v>
      </c>
      <c r="AL161" s="737" t="s">
        <v>6597</v>
      </c>
      <c r="AM161" s="738" t="s">
        <v>6598</v>
      </c>
      <c r="AN161" s="738" t="s">
        <v>6599</v>
      </c>
      <c r="AO161" s="648" t="s">
        <v>6600</v>
      </c>
      <c r="AP161" s="651" t="s">
        <v>6601</v>
      </c>
      <c r="AQ161" s="651" t="s">
        <v>6602</v>
      </c>
      <c r="AR161" s="669"/>
      <c r="AS161" s="669"/>
      <c r="AT161" s="712" t="s">
        <v>6603</v>
      </c>
      <c r="AU161" s="595" t="s">
        <v>6604</v>
      </c>
      <c r="AV161" s="595" t="s">
        <v>6605</v>
      </c>
      <c r="AW161" s="609" t="s">
        <v>6606</v>
      </c>
      <c r="AX161" s="609" t="s">
        <v>6607</v>
      </c>
      <c r="AY161" s="753" t="s">
        <v>6608</v>
      </c>
    </row>
    <row r="162" spans="2:51" ht="15" hidden="1" customHeight="1" outlineLevel="1">
      <c r="B162" s="643" t="s">
        <v>6609</v>
      </c>
      <c r="C162" s="653"/>
      <c r="D162" s="653"/>
      <c r="E162" s="653"/>
      <c r="F162" s="653"/>
      <c r="G162" s="653"/>
      <c r="H162" s="654"/>
      <c r="I162" s="655"/>
      <c r="J162" s="656"/>
      <c r="K162" s="656"/>
      <c r="L162" s="648">
        <f t="shared" si="12"/>
        <v>0</v>
      </c>
      <c r="M162" s="651">
        <f t="shared" si="13"/>
        <v>0</v>
      </c>
      <c r="N162" s="665">
        <f t="shared" si="14"/>
        <v>0</v>
      </c>
      <c r="O162" s="669"/>
      <c r="P162" s="669"/>
      <c r="Q162" s="667"/>
      <c r="R162" s="661">
        <f t="shared" si="15"/>
        <v>0</v>
      </c>
      <c r="S162" s="661">
        <f t="shared" si="16"/>
        <v>0</v>
      </c>
      <c r="T162" s="658"/>
      <c r="U162" s="658"/>
      <c r="V162" s="659"/>
      <c r="W162" s="1645"/>
      <c r="X162" s="324" t="s">
        <v>6610</v>
      </c>
      <c r="Y162" s="1645"/>
      <c r="Z162" s="1656"/>
      <c r="AA162" s="1645"/>
      <c r="AB162" s="1646"/>
      <c r="AC162" s="1647"/>
      <c r="AD162" s="719">
        <v>153</v>
      </c>
      <c r="AE162" s="711" t="s">
        <v>6611</v>
      </c>
      <c r="AF162" s="735" t="s">
        <v>6612</v>
      </c>
      <c r="AG162" s="735" t="s">
        <v>6613</v>
      </c>
      <c r="AH162" s="735" t="s">
        <v>6614</v>
      </c>
      <c r="AI162" s="735" t="s">
        <v>6615</v>
      </c>
      <c r="AJ162" s="735" t="s">
        <v>6616</v>
      </c>
      <c r="AK162" s="736" t="s">
        <v>6617</v>
      </c>
      <c r="AL162" s="737" t="s">
        <v>6618</v>
      </c>
      <c r="AM162" s="738" t="s">
        <v>6619</v>
      </c>
      <c r="AN162" s="738" t="s">
        <v>6620</v>
      </c>
      <c r="AO162" s="648" t="s">
        <v>6621</v>
      </c>
      <c r="AP162" s="651" t="s">
        <v>6622</v>
      </c>
      <c r="AQ162" s="651" t="s">
        <v>6623</v>
      </c>
      <c r="AR162" s="669"/>
      <c r="AS162" s="669"/>
      <c r="AT162" s="712" t="s">
        <v>6624</v>
      </c>
      <c r="AU162" s="595" t="s">
        <v>6625</v>
      </c>
      <c r="AV162" s="595" t="s">
        <v>6626</v>
      </c>
      <c r="AW162" s="609" t="s">
        <v>6627</v>
      </c>
      <c r="AX162" s="609" t="s">
        <v>6628</v>
      </c>
      <c r="AY162" s="753" t="s">
        <v>6629</v>
      </c>
    </row>
    <row r="163" spans="2:51" ht="15" hidden="1" customHeight="1" outlineLevel="1">
      <c r="B163" s="643" t="s">
        <v>6630</v>
      </c>
      <c r="C163" s="653"/>
      <c r="D163" s="653"/>
      <c r="E163" s="653"/>
      <c r="F163" s="653"/>
      <c r="G163" s="653"/>
      <c r="H163" s="654"/>
      <c r="I163" s="655"/>
      <c r="J163" s="656"/>
      <c r="K163" s="656"/>
      <c r="L163" s="648">
        <f t="shared" si="12"/>
        <v>0</v>
      </c>
      <c r="M163" s="651">
        <f t="shared" si="13"/>
        <v>0</v>
      </c>
      <c r="N163" s="665">
        <f t="shared" si="14"/>
        <v>0</v>
      </c>
      <c r="O163" s="669"/>
      <c r="P163" s="669"/>
      <c r="Q163" s="667"/>
      <c r="R163" s="661">
        <f t="shared" si="15"/>
        <v>0</v>
      </c>
      <c r="S163" s="661">
        <f t="shared" si="16"/>
        <v>0</v>
      </c>
      <c r="T163" s="658"/>
      <c r="U163" s="658"/>
      <c r="V163" s="659"/>
      <c r="W163" s="1645"/>
      <c r="X163" s="324" t="s">
        <v>6631</v>
      </c>
      <c r="Y163" s="1645"/>
      <c r="Z163" s="1656"/>
      <c r="AA163" s="1645"/>
      <c r="AB163" s="1646"/>
      <c r="AC163" s="1647"/>
      <c r="AD163" s="719">
        <v>154</v>
      </c>
      <c r="AE163" s="711" t="s">
        <v>6632</v>
      </c>
      <c r="AF163" s="735" t="s">
        <v>6633</v>
      </c>
      <c r="AG163" s="735" t="s">
        <v>6634</v>
      </c>
      <c r="AH163" s="735" t="s">
        <v>6635</v>
      </c>
      <c r="AI163" s="735" t="s">
        <v>6636</v>
      </c>
      <c r="AJ163" s="735" t="s">
        <v>6637</v>
      </c>
      <c r="AK163" s="736" t="s">
        <v>6638</v>
      </c>
      <c r="AL163" s="737" t="s">
        <v>6639</v>
      </c>
      <c r="AM163" s="738" t="s">
        <v>6640</v>
      </c>
      <c r="AN163" s="738" t="s">
        <v>6641</v>
      </c>
      <c r="AO163" s="648" t="s">
        <v>6642</v>
      </c>
      <c r="AP163" s="651" t="s">
        <v>6643</v>
      </c>
      <c r="AQ163" s="651" t="s">
        <v>6644</v>
      </c>
      <c r="AR163" s="669"/>
      <c r="AS163" s="669"/>
      <c r="AT163" s="712" t="s">
        <v>6645</v>
      </c>
      <c r="AU163" s="595" t="s">
        <v>6646</v>
      </c>
      <c r="AV163" s="595" t="s">
        <v>6647</v>
      </c>
      <c r="AW163" s="609" t="s">
        <v>6648</v>
      </c>
      <c r="AX163" s="609" t="s">
        <v>6649</v>
      </c>
      <c r="AY163" s="753" t="s">
        <v>6650</v>
      </c>
    </row>
    <row r="164" spans="2:51" ht="15" hidden="1" customHeight="1" outlineLevel="1">
      <c r="B164" s="643" t="s">
        <v>6651</v>
      </c>
      <c r="C164" s="653"/>
      <c r="D164" s="653"/>
      <c r="E164" s="653"/>
      <c r="F164" s="653"/>
      <c r="G164" s="653"/>
      <c r="H164" s="654"/>
      <c r="I164" s="655"/>
      <c r="J164" s="656"/>
      <c r="K164" s="656"/>
      <c r="L164" s="648">
        <f t="shared" si="12"/>
        <v>0</v>
      </c>
      <c r="M164" s="651">
        <f t="shared" si="13"/>
        <v>0</v>
      </c>
      <c r="N164" s="665">
        <f t="shared" si="14"/>
        <v>0</v>
      </c>
      <c r="O164" s="669"/>
      <c r="P164" s="669"/>
      <c r="Q164" s="667"/>
      <c r="R164" s="661">
        <f t="shared" si="15"/>
        <v>0</v>
      </c>
      <c r="S164" s="661">
        <f t="shared" si="16"/>
        <v>0</v>
      </c>
      <c r="T164" s="658"/>
      <c r="U164" s="658"/>
      <c r="V164" s="659"/>
      <c r="W164" s="1645"/>
      <c r="X164" s="324" t="s">
        <v>6652</v>
      </c>
      <c r="Y164" s="1645"/>
      <c r="Z164" s="1656"/>
      <c r="AA164" s="1645"/>
      <c r="AB164" s="1646"/>
      <c r="AC164" s="1647"/>
      <c r="AD164" s="719">
        <v>155</v>
      </c>
      <c r="AE164" s="711" t="s">
        <v>6653</v>
      </c>
      <c r="AF164" s="735" t="s">
        <v>6654</v>
      </c>
      <c r="AG164" s="735" t="s">
        <v>6655</v>
      </c>
      <c r="AH164" s="735" t="s">
        <v>6656</v>
      </c>
      <c r="AI164" s="735" t="s">
        <v>6657</v>
      </c>
      <c r="AJ164" s="735" t="s">
        <v>6658</v>
      </c>
      <c r="AK164" s="736" t="s">
        <v>6659</v>
      </c>
      <c r="AL164" s="737" t="s">
        <v>6660</v>
      </c>
      <c r="AM164" s="738" t="s">
        <v>6661</v>
      </c>
      <c r="AN164" s="738" t="s">
        <v>6662</v>
      </c>
      <c r="AO164" s="648" t="s">
        <v>6663</v>
      </c>
      <c r="AP164" s="651" t="s">
        <v>6664</v>
      </c>
      <c r="AQ164" s="651" t="s">
        <v>6665</v>
      </c>
      <c r="AR164" s="669"/>
      <c r="AS164" s="669"/>
      <c r="AT164" s="712" t="s">
        <v>6666</v>
      </c>
      <c r="AU164" s="595" t="s">
        <v>6667</v>
      </c>
      <c r="AV164" s="595" t="s">
        <v>6668</v>
      </c>
      <c r="AW164" s="609" t="s">
        <v>6669</v>
      </c>
      <c r="AX164" s="609" t="s">
        <v>6670</v>
      </c>
      <c r="AY164" s="753" t="s">
        <v>6671</v>
      </c>
    </row>
    <row r="165" spans="2:51" ht="15" hidden="1" customHeight="1" outlineLevel="1">
      <c r="B165" s="643" t="s">
        <v>6672</v>
      </c>
      <c r="C165" s="653"/>
      <c r="D165" s="653"/>
      <c r="E165" s="653"/>
      <c r="F165" s="653"/>
      <c r="G165" s="653"/>
      <c r="H165" s="654"/>
      <c r="I165" s="655"/>
      <c r="J165" s="656"/>
      <c r="K165" s="656"/>
      <c r="L165" s="648">
        <f t="shared" si="12"/>
        <v>0</v>
      </c>
      <c r="M165" s="651">
        <f t="shared" si="13"/>
        <v>0</v>
      </c>
      <c r="N165" s="665">
        <f t="shared" si="14"/>
        <v>0</v>
      </c>
      <c r="O165" s="669"/>
      <c r="P165" s="669"/>
      <c r="Q165" s="667"/>
      <c r="R165" s="661">
        <f t="shared" si="15"/>
        <v>0</v>
      </c>
      <c r="S165" s="661">
        <f t="shared" si="16"/>
        <v>0</v>
      </c>
      <c r="T165" s="658"/>
      <c r="U165" s="658"/>
      <c r="V165" s="659"/>
      <c r="W165" s="1645"/>
      <c r="X165" s="324" t="s">
        <v>6673</v>
      </c>
      <c r="Y165" s="1645"/>
      <c r="Z165" s="1656"/>
      <c r="AA165" s="1645"/>
      <c r="AB165" s="1646"/>
      <c r="AC165" s="1647"/>
      <c r="AD165" s="719">
        <v>156</v>
      </c>
      <c r="AE165" s="711" t="s">
        <v>6674</v>
      </c>
      <c r="AF165" s="735" t="s">
        <v>6675</v>
      </c>
      <c r="AG165" s="735" t="s">
        <v>6676</v>
      </c>
      <c r="AH165" s="735" t="s">
        <v>6677</v>
      </c>
      <c r="AI165" s="735" t="s">
        <v>6678</v>
      </c>
      <c r="AJ165" s="735" t="s">
        <v>6679</v>
      </c>
      <c r="AK165" s="736" t="s">
        <v>6680</v>
      </c>
      <c r="AL165" s="737" t="s">
        <v>6681</v>
      </c>
      <c r="AM165" s="738" t="s">
        <v>6682</v>
      </c>
      <c r="AN165" s="738" t="s">
        <v>6683</v>
      </c>
      <c r="AO165" s="648" t="s">
        <v>6684</v>
      </c>
      <c r="AP165" s="651" t="s">
        <v>6685</v>
      </c>
      <c r="AQ165" s="651" t="s">
        <v>6686</v>
      </c>
      <c r="AR165" s="669"/>
      <c r="AS165" s="669"/>
      <c r="AT165" s="712" t="s">
        <v>6687</v>
      </c>
      <c r="AU165" s="595" t="s">
        <v>6688</v>
      </c>
      <c r="AV165" s="595" t="s">
        <v>6689</v>
      </c>
      <c r="AW165" s="609" t="s">
        <v>6690</v>
      </c>
      <c r="AX165" s="609" t="s">
        <v>6691</v>
      </c>
      <c r="AY165" s="753" t="s">
        <v>6692</v>
      </c>
    </row>
    <row r="166" spans="2:51" ht="15" hidden="1" customHeight="1" outlineLevel="1">
      <c r="B166" s="643" t="s">
        <v>6693</v>
      </c>
      <c r="C166" s="653"/>
      <c r="D166" s="653"/>
      <c r="E166" s="653"/>
      <c r="F166" s="653"/>
      <c r="G166" s="653"/>
      <c r="H166" s="654"/>
      <c r="I166" s="655"/>
      <c r="J166" s="656"/>
      <c r="K166" s="656"/>
      <c r="L166" s="648">
        <f t="shared" si="12"/>
        <v>0</v>
      </c>
      <c r="M166" s="651">
        <f t="shared" si="13"/>
        <v>0</v>
      </c>
      <c r="N166" s="665">
        <f t="shared" si="14"/>
        <v>0</v>
      </c>
      <c r="O166" s="669"/>
      <c r="P166" s="669"/>
      <c r="Q166" s="667"/>
      <c r="R166" s="661">
        <f t="shared" si="15"/>
        <v>0</v>
      </c>
      <c r="S166" s="661">
        <f t="shared" si="16"/>
        <v>0</v>
      </c>
      <c r="T166" s="658"/>
      <c r="U166" s="658"/>
      <c r="V166" s="659"/>
      <c r="W166" s="1645"/>
      <c r="X166" s="324" t="s">
        <v>6694</v>
      </c>
      <c r="Y166" s="1645"/>
      <c r="Z166" s="1656"/>
      <c r="AA166" s="1645"/>
      <c r="AB166" s="1646"/>
      <c r="AC166" s="1647"/>
      <c r="AD166" s="719">
        <v>157</v>
      </c>
      <c r="AE166" s="711" t="s">
        <v>6695</v>
      </c>
      <c r="AF166" s="735" t="s">
        <v>6696</v>
      </c>
      <c r="AG166" s="735" t="s">
        <v>6697</v>
      </c>
      <c r="AH166" s="735" t="s">
        <v>6698</v>
      </c>
      <c r="AI166" s="735" t="s">
        <v>6699</v>
      </c>
      <c r="AJ166" s="735" t="s">
        <v>6700</v>
      </c>
      <c r="AK166" s="736" t="s">
        <v>6701</v>
      </c>
      <c r="AL166" s="737" t="s">
        <v>6702</v>
      </c>
      <c r="AM166" s="738" t="s">
        <v>6703</v>
      </c>
      <c r="AN166" s="738" t="s">
        <v>6704</v>
      </c>
      <c r="AO166" s="648" t="s">
        <v>6705</v>
      </c>
      <c r="AP166" s="651" t="s">
        <v>6706</v>
      </c>
      <c r="AQ166" s="651" t="s">
        <v>6707</v>
      </c>
      <c r="AR166" s="669"/>
      <c r="AS166" s="669"/>
      <c r="AT166" s="712" t="s">
        <v>6708</v>
      </c>
      <c r="AU166" s="595" t="s">
        <v>6709</v>
      </c>
      <c r="AV166" s="595" t="s">
        <v>6710</v>
      </c>
      <c r="AW166" s="609" t="s">
        <v>6711</v>
      </c>
      <c r="AX166" s="609" t="s">
        <v>6712</v>
      </c>
      <c r="AY166" s="753" t="s">
        <v>6713</v>
      </c>
    </row>
    <row r="167" spans="2:51" ht="15" hidden="1" customHeight="1" outlineLevel="1">
      <c r="B167" s="643" t="s">
        <v>6714</v>
      </c>
      <c r="C167" s="653"/>
      <c r="D167" s="653"/>
      <c r="E167" s="653"/>
      <c r="F167" s="653"/>
      <c r="G167" s="653"/>
      <c r="H167" s="654"/>
      <c r="I167" s="655"/>
      <c r="J167" s="656"/>
      <c r="K167" s="656"/>
      <c r="L167" s="648">
        <f t="shared" si="12"/>
        <v>0</v>
      </c>
      <c r="M167" s="651">
        <f t="shared" si="13"/>
        <v>0</v>
      </c>
      <c r="N167" s="665">
        <f t="shared" si="14"/>
        <v>0</v>
      </c>
      <c r="O167" s="669"/>
      <c r="P167" s="669"/>
      <c r="Q167" s="667"/>
      <c r="R167" s="661">
        <f t="shared" si="15"/>
        <v>0</v>
      </c>
      <c r="S167" s="661">
        <f t="shared" si="16"/>
        <v>0</v>
      </c>
      <c r="T167" s="658"/>
      <c r="U167" s="658"/>
      <c r="V167" s="659"/>
      <c r="W167" s="1645"/>
      <c r="X167" s="324" t="s">
        <v>6715</v>
      </c>
      <c r="Y167" s="1645"/>
      <c r="Z167" s="1656"/>
      <c r="AA167" s="1645"/>
      <c r="AB167" s="1646"/>
      <c r="AC167" s="1647"/>
      <c r="AD167" s="719">
        <v>158</v>
      </c>
      <c r="AE167" s="711" t="s">
        <v>6716</v>
      </c>
      <c r="AF167" s="735" t="s">
        <v>6717</v>
      </c>
      <c r="AG167" s="735" t="s">
        <v>6718</v>
      </c>
      <c r="AH167" s="735" t="s">
        <v>6719</v>
      </c>
      <c r="AI167" s="735" t="s">
        <v>6720</v>
      </c>
      <c r="AJ167" s="735" t="s">
        <v>6721</v>
      </c>
      <c r="AK167" s="736" t="s">
        <v>6722</v>
      </c>
      <c r="AL167" s="737" t="s">
        <v>6723</v>
      </c>
      <c r="AM167" s="738" t="s">
        <v>6724</v>
      </c>
      <c r="AN167" s="738" t="s">
        <v>6725</v>
      </c>
      <c r="AO167" s="648" t="s">
        <v>6726</v>
      </c>
      <c r="AP167" s="651" t="s">
        <v>6727</v>
      </c>
      <c r="AQ167" s="651" t="s">
        <v>6728</v>
      </c>
      <c r="AR167" s="669"/>
      <c r="AS167" s="669"/>
      <c r="AT167" s="712" t="s">
        <v>6729</v>
      </c>
      <c r="AU167" s="595" t="s">
        <v>6730</v>
      </c>
      <c r="AV167" s="595" t="s">
        <v>6731</v>
      </c>
      <c r="AW167" s="609" t="s">
        <v>6732</v>
      </c>
      <c r="AX167" s="609" t="s">
        <v>6733</v>
      </c>
      <c r="AY167" s="753" t="s">
        <v>6734</v>
      </c>
    </row>
    <row r="168" spans="2:51" ht="15" hidden="1" customHeight="1" outlineLevel="1">
      <c r="B168" s="643" t="s">
        <v>6735</v>
      </c>
      <c r="C168" s="653"/>
      <c r="D168" s="653"/>
      <c r="E168" s="653"/>
      <c r="F168" s="653"/>
      <c r="G168" s="653"/>
      <c r="H168" s="654"/>
      <c r="I168" s="655"/>
      <c r="J168" s="656"/>
      <c r="K168" s="656"/>
      <c r="L168" s="648">
        <f t="shared" si="12"/>
        <v>0</v>
      </c>
      <c r="M168" s="651">
        <f t="shared" si="13"/>
        <v>0</v>
      </c>
      <c r="N168" s="665">
        <f t="shared" si="14"/>
        <v>0</v>
      </c>
      <c r="O168" s="669"/>
      <c r="P168" s="669"/>
      <c r="Q168" s="667"/>
      <c r="R168" s="661">
        <f t="shared" si="15"/>
        <v>0</v>
      </c>
      <c r="S168" s="661">
        <f t="shared" si="16"/>
        <v>0</v>
      </c>
      <c r="T168" s="658"/>
      <c r="U168" s="658"/>
      <c r="V168" s="659"/>
      <c r="W168" s="1645"/>
      <c r="X168" s="324" t="s">
        <v>6736</v>
      </c>
      <c r="Y168" s="1645"/>
      <c r="Z168" s="1656"/>
      <c r="AA168" s="1645"/>
      <c r="AB168" s="1646"/>
      <c r="AC168" s="1647"/>
      <c r="AD168" s="719">
        <v>159</v>
      </c>
      <c r="AE168" s="711" t="s">
        <v>6737</v>
      </c>
      <c r="AF168" s="735" t="s">
        <v>6738</v>
      </c>
      <c r="AG168" s="735" t="s">
        <v>6739</v>
      </c>
      <c r="AH168" s="735" t="s">
        <v>6740</v>
      </c>
      <c r="AI168" s="735" t="s">
        <v>6741</v>
      </c>
      <c r="AJ168" s="735" t="s">
        <v>6742</v>
      </c>
      <c r="AK168" s="736" t="s">
        <v>6743</v>
      </c>
      <c r="AL168" s="737" t="s">
        <v>6744</v>
      </c>
      <c r="AM168" s="738" t="s">
        <v>6745</v>
      </c>
      <c r="AN168" s="738" t="s">
        <v>6746</v>
      </c>
      <c r="AO168" s="648" t="s">
        <v>6747</v>
      </c>
      <c r="AP168" s="651" t="s">
        <v>6748</v>
      </c>
      <c r="AQ168" s="651" t="s">
        <v>6749</v>
      </c>
      <c r="AR168" s="669"/>
      <c r="AS168" s="669"/>
      <c r="AT168" s="712" t="s">
        <v>6750</v>
      </c>
      <c r="AU168" s="595" t="s">
        <v>6751</v>
      </c>
      <c r="AV168" s="595" t="s">
        <v>6752</v>
      </c>
      <c r="AW168" s="609" t="s">
        <v>6753</v>
      </c>
      <c r="AX168" s="609" t="s">
        <v>6754</v>
      </c>
      <c r="AY168" s="753" t="s">
        <v>6755</v>
      </c>
    </row>
    <row r="169" spans="2:51" ht="15" hidden="1" customHeight="1" outlineLevel="1">
      <c r="B169" s="643" t="s">
        <v>6756</v>
      </c>
      <c r="C169" s="653"/>
      <c r="D169" s="653"/>
      <c r="E169" s="653"/>
      <c r="F169" s="653"/>
      <c r="G169" s="653"/>
      <c r="H169" s="654"/>
      <c r="I169" s="655"/>
      <c r="J169" s="656"/>
      <c r="K169" s="656"/>
      <c r="L169" s="648">
        <f t="shared" si="12"/>
        <v>0</v>
      </c>
      <c r="M169" s="651">
        <f t="shared" si="13"/>
        <v>0</v>
      </c>
      <c r="N169" s="665">
        <f t="shared" si="14"/>
        <v>0</v>
      </c>
      <c r="O169" s="669"/>
      <c r="P169" s="669"/>
      <c r="Q169" s="667"/>
      <c r="R169" s="661">
        <f t="shared" si="15"/>
        <v>0</v>
      </c>
      <c r="S169" s="661">
        <f t="shared" si="16"/>
        <v>0</v>
      </c>
      <c r="T169" s="658"/>
      <c r="U169" s="658"/>
      <c r="V169" s="659"/>
      <c r="W169" s="1645"/>
      <c r="X169" s="324" t="s">
        <v>6757</v>
      </c>
      <c r="Y169" s="1645"/>
      <c r="Z169" s="1656"/>
      <c r="AA169" s="1645"/>
      <c r="AB169" s="1646"/>
      <c r="AC169" s="1647"/>
      <c r="AD169" s="719">
        <v>160</v>
      </c>
      <c r="AE169" s="711" t="s">
        <v>6758</v>
      </c>
      <c r="AF169" s="735" t="s">
        <v>6759</v>
      </c>
      <c r="AG169" s="735" t="s">
        <v>6760</v>
      </c>
      <c r="AH169" s="735" t="s">
        <v>6761</v>
      </c>
      <c r="AI169" s="735" t="s">
        <v>6762</v>
      </c>
      <c r="AJ169" s="735" t="s">
        <v>6763</v>
      </c>
      <c r="AK169" s="736" t="s">
        <v>6764</v>
      </c>
      <c r="AL169" s="737" t="s">
        <v>6765</v>
      </c>
      <c r="AM169" s="738" t="s">
        <v>6766</v>
      </c>
      <c r="AN169" s="738" t="s">
        <v>6767</v>
      </c>
      <c r="AO169" s="648" t="s">
        <v>6768</v>
      </c>
      <c r="AP169" s="651" t="s">
        <v>6769</v>
      </c>
      <c r="AQ169" s="651" t="s">
        <v>6770</v>
      </c>
      <c r="AR169" s="669"/>
      <c r="AS169" s="669"/>
      <c r="AT169" s="712" t="s">
        <v>6771</v>
      </c>
      <c r="AU169" s="595" t="s">
        <v>6772</v>
      </c>
      <c r="AV169" s="595" t="s">
        <v>6773</v>
      </c>
      <c r="AW169" s="609" t="s">
        <v>6774</v>
      </c>
      <c r="AX169" s="609" t="s">
        <v>6775</v>
      </c>
      <c r="AY169" s="753" t="s">
        <v>6776</v>
      </c>
    </row>
    <row r="170" spans="2:51" ht="15" hidden="1" customHeight="1" outlineLevel="1">
      <c r="B170" s="643" t="s">
        <v>6777</v>
      </c>
      <c r="C170" s="653"/>
      <c r="D170" s="653"/>
      <c r="E170" s="653"/>
      <c r="F170" s="653"/>
      <c r="G170" s="653"/>
      <c r="H170" s="654"/>
      <c r="I170" s="655"/>
      <c r="J170" s="656"/>
      <c r="K170" s="656"/>
      <c r="L170" s="648">
        <f t="shared" ref="L170:L201" si="17">I170*J170</f>
        <v>0</v>
      </c>
      <c r="M170" s="651">
        <f t="shared" si="13"/>
        <v>0</v>
      </c>
      <c r="N170" s="665">
        <f t="shared" si="14"/>
        <v>0</v>
      </c>
      <c r="O170" s="669"/>
      <c r="P170" s="669"/>
      <c r="Q170" s="667"/>
      <c r="R170" s="661">
        <f t="shared" si="15"/>
        <v>0</v>
      </c>
      <c r="S170" s="661">
        <f t="shared" si="16"/>
        <v>0</v>
      </c>
      <c r="T170" s="658"/>
      <c r="U170" s="658"/>
      <c r="V170" s="659"/>
      <c r="W170" s="1645"/>
      <c r="X170" s="324" t="s">
        <v>6778</v>
      </c>
      <c r="Y170" s="1645"/>
      <c r="Z170" s="1656"/>
      <c r="AA170" s="1645"/>
      <c r="AB170" s="1646"/>
      <c r="AC170" s="1647"/>
      <c r="AD170" s="719">
        <v>161</v>
      </c>
      <c r="AE170" s="711" t="s">
        <v>6779</v>
      </c>
      <c r="AF170" s="735" t="s">
        <v>6780</v>
      </c>
      <c r="AG170" s="735" t="s">
        <v>6781</v>
      </c>
      <c r="AH170" s="735" t="s">
        <v>6782</v>
      </c>
      <c r="AI170" s="735" t="s">
        <v>6783</v>
      </c>
      <c r="AJ170" s="735" t="s">
        <v>6784</v>
      </c>
      <c r="AK170" s="736" t="s">
        <v>6785</v>
      </c>
      <c r="AL170" s="737" t="s">
        <v>6786</v>
      </c>
      <c r="AM170" s="738" t="s">
        <v>6787</v>
      </c>
      <c r="AN170" s="738" t="s">
        <v>6788</v>
      </c>
      <c r="AO170" s="648" t="s">
        <v>6789</v>
      </c>
      <c r="AP170" s="651" t="s">
        <v>6790</v>
      </c>
      <c r="AQ170" s="651" t="s">
        <v>6791</v>
      </c>
      <c r="AR170" s="669"/>
      <c r="AS170" s="669"/>
      <c r="AT170" s="712" t="s">
        <v>6792</v>
      </c>
      <c r="AU170" s="595" t="s">
        <v>6793</v>
      </c>
      <c r="AV170" s="595" t="s">
        <v>6794</v>
      </c>
      <c r="AW170" s="609" t="s">
        <v>6795</v>
      </c>
      <c r="AX170" s="609" t="s">
        <v>6796</v>
      </c>
      <c r="AY170" s="753" t="s">
        <v>6797</v>
      </c>
    </row>
    <row r="171" spans="2:51" ht="15" hidden="1" customHeight="1" outlineLevel="1">
      <c r="B171" s="643" t="s">
        <v>6798</v>
      </c>
      <c r="C171" s="653"/>
      <c r="D171" s="653"/>
      <c r="E171" s="653"/>
      <c r="F171" s="653"/>
      <c r="G171" s="653"/>
      <c r="H171" s="654"/>
      <c r="I171" s="655"/>
      <c r="J171" s="656"/>
      <c r="K171" s="656"/>
      <c r="L171" s="648">
        <f t="shared" si="17"/>
        <v>0</v>
      </c>
      <c r="M171" s="651">
        <f t="shared" si="13"/>
        <v>0</v>
      </c>
      <c r="N171" s="665">
        <f t="shared" si="14"/>
        <v>0</v>
      </c>
      <c r="O171" s="669"/>
      <c r="P171" s="669"/>
      <c r="Q171" s="667"/>
      <c r="R171" s="661">
        <f t="shared" si="15"/>
        <v>0</v>
      </c>
      <c r="S171" s="661">
        <f t="shared" si="16"/>
        <v>0</v>
      </c>
      <c r="T171" s="658"/>
      <c r="U171" s="658"/>
      <c r="V171" s="659"/>
      <c r="W171" s="1645"/>
      <c r="X171" s="324" t="s">
        <v>6799</v>
      </c>
      <c r="Y171" s="1645"/>
      <c r="Z171" s="1656"/>
      <c r="AA171" s="1645"/>
      <c r="AB171" s="1646"/>
      <c r="AC171" s="1647"/>
      <c r="AD171" s="719">
        <v>162</v>
      </c>
      <c r="AE171" s="711" t="s">
        <v>6800</v>
      </c>
      <c r="AF171" s="735" t="s">
        <v>6801</v>
      </c>
      <c r="AG171" s="735" t="s">
        <v>6802</v>
      </c>
      <c r="AH171" s="735" t="s">
        <v>6803</v>
      </c>
      <c r="AI171" s="735" t="s">
        <v>6804</v>
      </c>
      <c r="AJ171" s="735" t="s">
        <v>6805</v>
      </c>
      <c r="AK171" s="736" t="s">
        <v>6806</v>
      </c>
      <c r="AL171" s="737" t="s">
        <v>6807</v>
      </c>
      <c r="AM171" s="738" t="s">
        <v>6808</v>
      </c>
      <c r="AN171" s="738" t="s">
        <v>6809</v>
      </c>
      <c r="AO171" s="648" t="s">
        <v>6810</v>
      </c>
      <c r="AP171" s="651" t="s">
        <v>6811</v>
      </c>
      <c r="AQ171" s="651" t="s">
        <v>6812</v>
      </c>
      <c r="AR171" s="669"/>
      <c r="AS171" s="669"/>
      <c r="AT171" s="712" t="s">
        <v>6813</v>
      </c>
      <c r="AU171" s="595" t="s">
        <v>6814</v>
      </c>
      <c r="AV171" s="595" t="s">
        <v>6815</v>
      </c>
      <c r="AW171" s="609" t="s">
        <v>6816</v>
      </c>
      <c r="AX171" s="609" t="s">
        <v>6817</v>
      </c>
      <c r="AY171" s="753" t="s">
        <v>6818</v>
      </c>
    </row>
    <row r="172" spans="2:51" ht="15" hidden="1" customHeight="1" outlineLevel="1">
      <c r="B172" s="643" t="s">
        <v>6819</v>
      </c>
      <c r="C172" s="653"/>
      <c r="D172" s="653"/>
      <c r="E172" s="653"/>
      <c r="F172" s="653"/>
      <c r="G172" s="653"/>
      <c r="H172" s="654"/>
      <c r="I172" s="655"/>
      <c r="J172" s="656"/>
      <c r="K172" s="656"/>
      <c r="L172" s="648">
        <f t="shared" si="17"/>
        <v>0</v>
      </c>
      <c r="M172" s="651">
        <f t="shared" si="13"/>
        <v>0</v>
      </c>
      <c r="N172" s="665">
        <f t="shared" si="14"/>
        <v>0</v>
      </c>
      <c r="O172" s="669"/>
      <c r="P172" s="669"/>
      <c r="Q172" s="667"/>
      <c r="R172" s="661">
        <f t="shared" si="15"/>
        <v>0</v>
      </c>
      <c r="S172" s="661">
        <f t="shared" si="16"/>
        <v>0</v>
      </c>
      <c r="T172" s="658"/>
      <c r="U172" s="658"/>
      <c r="V172" s="659"/>
      <c r="W172" s="1645"/>
      <c r="X172" s="324" t="s">
        <v>6820</v>
      </c>
      <c r="Y172" s="1645"/>
      <c r="Z172" s="1656"/>
      <c r="AA172" s="1645"/>
      <c r="AB172" s="1646"/>
      <c r="AC172" s="1647"/>
      <c r="AD172" s="719">
        <v>163</v>
      </c>
      <c r="AE172" s="711" t="s">
        <v>6821</v>
      </c>
      <c r="AF172" s="735" t="s">
        <v>6822</v>
      </c>
      <c r="AG172" s="735" t="s">
        <v>6823</v>
      </c>
      <c r="AH172" s="735" t="s">
        <v>6824</v>
      </c>
      <c r="AI172" s="735" t="s">
        <v>6825</v>
      </c>
      <c r="AJ172" s="735" t="s">
        <v>6826</v>
      </c>
      <c r="AK172" s="736" t="s">
        <v>6827</v>
      </c>
      <c r="AL172" s="737" t="s">
        <v>6828</v>
      </c>
      <c r="AM172" s="738" t="s">
        <v>6829</v>
      </c>
      <c r="AN172" s="738" t="s">
        <v>6830</v>
      </c>
      <c r="AO172" s="648" t="s">
        <v>6831</v>
      </c>
      <c r="AP172" s="651" t="s">
        <v>6832</v>
      </c>
      <c r="AQ172" s="651" t="s">
        <v>6833</v>
      </c>
      <c r="AR172" s="669"/>
      <c r="AS172" s="669"/>
      <c r="AT172" s="712" t="s">
        <v>6834</v>
      </c>
      <c r="AU172" s="595" t="s">
        <v>6835</v>
      </c>
      <c r="AV172" s="595" t="s">
        <v>6836</v>
      </c>
      <c r="AW172" s="609" t="s">
        <v>6837</v>
      </c>
      <c r="AX172" s="609" t="s">
        <v>6838</v>
      </c>
      <c r="AY172" s="753" t="s">
        <v>6839</v>
      </c>
    </row>
    <row r="173" spans="2:51" ht="15" hidden="1" customHeight="1" outlineLevel="1">
      <c r="B173" s="643" t="s">
        <v>6840</v>
      </c>
      <c r="C173" s="653"/>
      <c r="D173" s="653"/>
      <c r="E173" s="653"/>
      <c r="F173" s="653"/>
      <c r="G173" s="653"/>
      <c r="H173" s="654"/>
      <c r="I173" s="655"/>
      <c r="J173" s="656"/>
      <c r="K173" s="656"/>
      <c r="L173" s="648">
        <f t="shared" si="17"/>
        <v>0</v>
      </c>
      <c r="M173" s="651">
        <f t="shared" si="13"/>
        <v>0</v>
      </c>
      <c r="N173" s="665">
        <f t="shared" si="14"/>
        <v>0</v>
      </c>
      <c r="O173" s="669"/>
      <c r="P173" s="669"/>
      <c r="Q173" s="667"/>
      <c r="R173" s="661">
        <f t="shared" si="15"/>
        <v>0</v>
      </c>
      <c r="S173" s="661">
        <f t="shared" si="16"/>
        <v>0</v>
      </c>
      <c r="T173" s="658"/>
      <c r="U173" s="658"/>
      <c r="V173" s="659"/>
      <c r="W173" s="1645"/>
      <c r="X173" s="324" t="s">
        <v>6841</v>
      </c>
      <c r="Y173" s="1645"/>
      <c r="Z173" s="1656"/>
      <c r="AA173" s="1645"/>
      <c r="AB173" s="1646"/>
      <c r="AC173" s="1647"/>
      <c r="AD173" s="719">
        <v>164</v>
      </c>
      <c r="AE173" s="711" t="s">
        <v>6842</v>
      </c>
      <c r="AF173" s="735" t="s">
        <v>6843</v>
      </c>
      <c r="AG173" s="735" t="s">
        <v>6844</v>
      </c>
      <c r="AH173" s="735" t="s">
        <v>6845</v>
      </c>
      <c r="AI173" s="735" t="s">
        <v>6846</v>
      </c>
      <c r="AJ173" s="735" t="s">
        <v>6847</v>
      </c>
      <c r="AK173" s="736" t="s">
        <v>6848</v>
      </c>
      <c r="AL173" s="737" t="s">
        <v>6849</v>
      </c>
      <c r="AM173" s="738" t="s">
        <v>6850</v>
      </c>
      <c r="AN173" s="738" t="s">
        <v>6851</v>
      </c>
      <c r="AO173" s="648" t="s">
        <v>6852</v>
      </c>
      <c r="AP173" s="651" t="s">
        <v>6853</v>
      </c>
      <c r="AQ173" s="651" t="s">
        <v>6854</v>
      </c>
      <c r="AR173" s="669"/>
      <c r="AS173" s="669"/>
      <c r="AT173" s="712" t="s">
        <v>6855</v>
      </c>
      <c r="AU173" s="595" t="s">
        <v>6856</v>
      </c>
      <c r="AV173" s="595" t="s">
        <v>6857</v>
      </c>
      <c r="AW173" s="609" t="s">
        <v>6858</v>
      </c>
      <c r="AX173" s="609" t="s">
        <v>6859</v>
      </c>
      <c r="AY173" s="753" t="s">
        <v>6860</v>
      </c>
    </row>
    <row r="174" spans="2:51" ht="15" hidden="1" customHeight="1" outlineLevel="1">
      <c r="B174" s="643" t="s">
        <v>6861</v>
      </c>
      <c r="C174" s="653"/>
      <c r="D174" s="653"/>
      <c r="E174" s="653"/>
      <c r="F174" s="653"/>
      <c r="G174" s="653"/>
      <c r="H174" s="654"/>
      <c r="I174" s="655"/>
      <c r="J174" s="656"/>
      <c r="K174" s="656"/>
      <c r="L174" s="648">
        <f t="shared" si="17"/>
        <v>0</v>
      </c>
      <c r="M174" s="651">
        <f t="shared" si="13"/>
        <v>0</v>
      </c>
      <c r="N174" s="665">
        <f t="shared" si="14"/>
        <v>0</v>
      </c>
      <c r="O174" s="669"/>
      <c r="P174" s="669"/>
      <c r="Q174" s="667"/>
      <c r="R174" s="661">
        <f t="shared" si="15"/>
        <v>0</v>
      </c>
      <c r="S174" s="661">
        <f t="shared" si="16"/>
        <v>0</v>
      </c>
      <c r="T174" s="658"/>
      <c r="U174" s="658"/>
      <c r="V174" s="659"/>
      <c r="W174" s="1645"/>
      <c r="X174" s="324" t="s">
        <v>6862</v>
      </c>
      <c r="Y174" s="1645"/>
      <c r="Z174" s="1656"/>
      <c r="AA174" s="1645"/>
      <c r="AB174" s="1646"/>
      <c r="AC174" s="1647"/>
      <c r="AD174" s="719">
        <v>165</v>
      </c>
      <c r="AE174" s="711" t="s">
        <v>6863</v>
      </c>
      <c r="AF174" s="735" t="s">
        <v>6864</v>
      </c>
      <c r="AG174" s="735" t="s">
        <v>6865</v>
      </c>
      <c r="AH174" s="735" t="s">
        <v>6866</v>
      </c>
      <c r="AI174" s="735" t="s">
        <v>6867</v>
      </c>
      <c r="AJ174" s="735" t="s">
        <v>6868</v>
      </c>
      <c r="AK174" s="736" t="s">
        <v>6869</v>
      </c>
      <c r="AL174" s="737" t="s">
        <v>6870</v>
      </c>
      <c r="AM174" s="738" t="s">
        <v>6871</v>
      </c>
      <c r="AN174" s="738" t="s">
        <v>6872</v>
      </c>
      <c r="AO174" s="648" t="s">
        <v>6873</v>
      </c>
      <c r="AP174" s="651" t="s">
        <v>6874</v>
      </c>
      <c r="AQ174" s="651" t="s">
        <v>6875</v>
      </c>
      <c r="AR174" s="669"/>
      <c r="AS174" s="669"/>
      <c r="AT174" s="712" t="s">
        <v>6876</v>
      </c>
      <c r="AU174" s="595" t="s">
        <v>6877</v>
      </c>
      <c r="AV174" s="595" t="s">
        <v>6878</v>
      </c>
      <c r="AW174" s="609" t="s">
        <v>6879</v>
      </c>
      <c r="AX174" s="609" t="s">
        <v>6880</v>
      </c>
      <c r="AY174" s="753" t="s">
        <v>6881</v>
      </c>
    </row>
    <row r="175" spans="2:51" ht="15" hidden="1" customHeight="1" outlineLevel="1">
      <c r="B175" s="643" t="s">
        <v>6882</v>
      </c>
      <c r="C175" s="653"/>
      <c r="D175" s="653"/>
      <c r="E175" s="653"/>
      <c r="F175" s="653"/>
      <c r="G175" s="653"/>
      <c r="H175" s="654"/>
      <c r="I175" s="655"/>
      <c r="J175" s="656"/>
      <c r="K175" s="656"/>
      <c r="L175" s="648">
        <f t="shared" si="17"/>
        <v>0</v>
      </c>
      <c r="M175" s="651">
        <f t="shared" si="13"/>
        <v>0</v>
      </c>
      <c r="N175" s="665">
        <f t="shared" si="14"/>
        <v>0</v>
      </c>
      <c r="O175" s="669"/>
      <c r="P175" s="669"/>
      <c r="Q175" s="667"/>
      <c r="R175" s="661">
        <f t="shared" si="15"/>
        <v>0</v>
      </c>
      <c r="S175" s="661">
        <f t="shared" si="16"/>
        <v>0</v>
      </c>
      <c r="T175" s="658"/>
      <c r="U175" s="658"/>
      <c r="V175" s="659"/>
      <c r="W175" s="1645"/>
      <c r="X175" s="324" t="s">
        <v>6883</v>
      </c>
      <c r="Y175" s="1645"/>
      <c r="Z175" s="1656"/>
      <c r="AA175" s="1645"/>
      <c r="AB175" s="1646"/>
      <c r="AC175" s="1647"/>
      <c r="AD175" s="719">
        <v>166</v>
      </c>
      <c r="AE175" s="711" t="s">
        <v>6884</v>
      </c>
      <c r="AF175" s="735" t="s">
        <v>6885</v>
      </c>
      <c r="AG175" s="735" t="s">
        <v>6886</v>
      </c>
      <c r="AH175" s="735" t="s">
        <v>6887</v>
      </c>
      <c r="AI175" s="735" t="s">
        <v>6888</v>
      </c>
      <c r="AJ175" s="735" t="s">
        <v>6889</v>
      </c>
      <c r="AK175" s="736" t="s">
        <v>6890</v>
      </c>
      <c r="AL175" s="737" t="s">
        <v>6891</v>
      </c>
      <c r="AM175" s="738" t="s">
        <v>6892</v>
      </c>
      <c r="AN175" s="738" t="s">
        <v>6893</v>
      </c>
      <c r="AO175" s="648" t="s">
        <v>6894</v>
      </c>
      <c r="AP175" s="651" t="s">
        <v>6895</v>
      </c>
      <c r="AQ175" s="651" t="s">
        <v>6896</v>
      </c>
      <c r="AR175" s="669"/>
      <c r="AS175" s="669"/>
      <c r="AT175" s="712" t="s">
        <v>6897</v>
      </c>
      <c r="AU175" s="595" t="s">
        <v>6898</v>
      </c>
      <c r="AV175" s="595" t="s">
        <v>6899</v>
      </c>
      <c r="AW175" s="609" t="s">
        <v>6900</v>
      </c>
      <c r="AX175" s="609" t="s">
        <v>6901</v>
      </c>
      <c r="AY175" s="753" t="s">
        <v>6902</v>
      </c>
    </row>
    <row r="176" spans="2:51" ht="15" hidden="1" customHeight="1" outlineLevel="1">
      <c r="B176" s="643" t="s">
        <v>6903</v>
      </c>
      <c r="C176" s="653"/>
      <c r="D176" s="653"/>
      <c r="E176" s="653"/>
      <c r="F176" s="653"/>
      <c r="G176" s="653"/>
      <c r="H176" s="654"/>
      <c r="I176" s="655"/>
      <c r="J176" s="656"/>
      <c r="K176" s="656"/>
      <c r="L176" s="648">
        <f t="shared" si="17"/>
        <v>0</v>
      </c>
      <c r="M176" s="651">
        <f t="shared" si="13"/>
        <v>0</v>
      </c>
      <c r="N176" s="665">
        <f t="shared" si="14"/>
        <v>0</v>
      </c>
      <c r="O176" s="669"/>
      <c r="P176" s="669"/>
      <c r="Q176" s="667"/>
      <c r="R176" s="661">
        <f t="shared" si="15"/>
        <v>0</v>
      </c>
      <c r="S176" s="661">
        <f t="shared" si="16"/>
        <v>0</v>
      </c>
      <c r="T176" s="658"/>
      <c r="U176" s="658"/>
      <c r="V176" s="659"/>
      <c r="W176" s="1645"/>
      <c r="X176" s="324" t="s">
        <v>6904</v>
      </c>
      <c r="Y176" s="1645"/>
      <c r="Z176" s="1656"/>
      <c r="AA176" s="1645"/>
      <c r="AB176" s="1646"/>
      <c r="AC176" s="1647"/>
      <c r="AD176" s="719">
        <v>167</v>
      </c>
      <c r="AE176" s="711" t="s">
        <v>6905</v>
      </c>
      <c r="AF176" s="735" t="s">
        <v>6906</v>
      </c>
      <c r="AG176" s="735" t="s">
        <v>6907</v>
      </c>
      <c r="AH176" s="735" t="s">
        <v>6908</v>
      </c>
      <c r="AI176" s="735" t="s">
        <v>6909</v>
      </c>
      <c r="AJ176" s="735" t="s">
        <v>6910</v>
      </c>
      <c r="AK176" s="736" t="s">
        <v>6911</v>
      </c>
      <c r="AL176" s="737" t="s">
        <v>6912</v>
      </c>
      <c r="AM176" s="738" t="s">
        <v>6913</v>
      </c>
      <c r="AN176" s="738" t="s">
        <v>6914</v>
      </c>
      <c r="AO176" s="648" t="s">
        <v>6915</v>
      </c>
      <c r="AP176" s="651" t="s">
        <v>6916</v>
      </c>
      <c r="AQ176" s="651" t="s">
        <v>6917</v>
      </c>
      <c r="AR176" s="669"/>
      <c r="AS176" s="669"/>
      <c r="AT176" s="712" t="s">
        <v>6918</v>
      </c>
      <c r="AU176" s="595" t="s">
        <v>6919</v>
      </c>
      <c r="AV176" s="595" t="s">
        <v>6920</v>
      </c>
      <c r="AW176" s="609" t="s">
        <v>6921</v>
      </c>
      <c r="AX176" s="609" t="s">
        <v>6922</v>
      </c>
      <c r="AY176" s="753" t="s">
        <v>6923</v>
      </c>
    </row>
    <row r="177" spans="2:51" ht="15" hidden="1" customHeight="1" outlineLevel="1">
      <c r="B177" s="643" t="s">
        <v>6924</v>
      </c>
      <c r="C177" s="653"/>
      <c r="D177" s="653"/>
      <c r="E177" s="653"/>
      <c r="F177" s="653"/>
      <c r="G177" s="653"/>
      <c r="H177" s="654"/>
      <c r="I177" s="655"/>
      <c r="J177" s="656"/>
      <c r="K177" s="656"/>
      <c r="L177" s="648">
        <f t="shared" si="17"/>
        <v>0</v>
      </c>
      <c r="M177" s="651">
        <f t="shared" si="13"/>
        <v>0</v>
      </c>
      <c r="N177" s="665">
        <f t="shared" si="14"/>
        <v>0</v>
      </c>
      <c r="O177" s="669"/>
      <c r="P177" s="669"/>
      <c r="Q177" s="667"/>
      <c r="R177" s="661">
        <f t="shared" si="15"/>
        <v>0</v>
      </c>
      <c r="S177" s="661">
        <f t="shared" si="16"/>
        <v>0</v>
      </c>
      <c r="T177" s="658"/>
      <c r="U177" s="658"/>
      <c r="V177" s="659"/>
      <c r="W177" s="1645"/>
      <c r="X177" s="324" t="s">
        <v>6925</v>
      </c>
      <c r="Y177" s="1645"/>
      <c r="Z177" s="1656"/>
      <c r="AA177" s="1645"/>
      <c r="AB177" s="1646"/>
      <c r="AC177" s="1647"/>
      <c r="AD177" s="719">
        <v>168</v>
      </c>
      <c r="AE177" s="711" t="s">
        <v>6926</v>
      </c>
      <c r="AF177" s="735" t="s">
        <v>6927</v>
      </c>
      <c r="AG177" s="735" t="s">
        <v>6928</v>
      </c>
      <c r="AH177" s="735" t="s">
        <v>6929</v>
      </c>
      <c r="AI177" s="735" t="s">
        <v>6930</v>
      </c>
      <c r="AJ177" s="735" t="s">
        <v>6931</v>
      </c>
      <c r="AK177" s="736" t="s">
        <v>6932</v>
      </c>
      <c r="AL177" s="737" t="s">
        <v>6933</v>
      </c>
      <c r="AM177" s="738" t="s">
        <v>6934</v>
      </c>
      <c r="AN177" s="738" t="s">
        <v>6935</v>
      </c>
      <c r="AO177" s="648" t="s">
        <v>6936</v>
      </c>
      <c r="AP177" s="651" t="s">
        <v>6937</v>
      </c>
      <c r="AQ177" s="651" t="s">
        <v>6938</v>
      </c>
      <c r="AR177" s="669"/>
      <c r="AS177" s="669"/>
      <c r="AT177" s="712" t="s">
        <v>6939</v>
      </c>
      <c r="AU177" s="595" t="s">
        <v>6940</v>
      </c>
      <c r="AV177" s="595" t="s">
        <v>6941</v>
      </c>
      <c r="AW177" s="609" t="s">
        <v>6942</v>
      </c>
      <c r="AX177" s="609" t="s">
        <v>6943</v>
      </c>
      <c r="AY177" s="753" t="s">
        <v>6944</v>
      </c>
    </row>
    <row r="178" spans="2:51" ht="15" hidden="1" customHeight="1" outlineLevel="1">
      <c r="B178" s="643" t="s">
        <v>6945</v>
      </c>
      <c r="C178" s="653"/>
      <c r="D178" s="653"/>
      <c r="E178" s="653"/>
      <c r="F178" s="653"/>
      <c r="G178" s="653"/>
      <c r="H178" s="654"/>
      <c r="I178" s="655"/>
      <c r="J178" s="656"/>
      <c r="K178" s="656"/>
      <c r="L178" s="648">
        <f t="shared" si="17"/>
        <v>0</v>
      </c>
      <c r="M178" s="651">
        <f t="shared" si="13"/>
        <v>0</v>
      </c>
      <c r="N178" s="665">
        <f t="shared" si="14"/>
        <v>0</v>
      </c>
      <c r="O178" s="669"/>
      <c r="P178" s="669"/>
      <c r="Q178" s="667"/>
      <c r="R178" s="661">
        <f t="shared" si="15"/>
        <v>0</v>
      </c>
      <c r="S178" s="661">
        <f t="shared" si="16"/>
        <v>0</v>
      </c>
      <c r="T178" s="658"/>
      <c r="U178" s="658"/>
      <c r="V178" s="659"/>
      <c r="W178" s="1645"/>
      <c r="X178" s="324" t="s">
        <v>6946</v>
      </c>
      <c r="Y178" s="1645"/>
      <c r="Z178" s="1656"/>
      <c r="AA178" s="1645"/>
      <c r="AB178" s="1646"/>
      <c r="AC178" s="1647"/>
      <c r="AD178" s="719">
        <v>169</v>
      </c>
      <c r="AE178" s="711" t="s">
        <v>6947</v>
      </c>
      <c r="AF178" s="735" t="s">
        <v>6948</v>
      </c>
      <c r="AG178" s="735" t="s">
        <v>6949</v>
      </c>
      <c r="AH178" s="735" t="s">
        <v>6950</v>
      </c>
      <c r="AI178" s="735" t="s">
        <v>6951</v>
      </c>
      <c r="AJ178" s="735" t="s">
        <v>6952</v>
      </c>
      <c r="AK178" s="736" t="s">
        <v>6953</v>
      </c>
      <c r="AL178" s="737" t="s">
        <v>6954</v>
      </c>
      <c r="AM178" s="738" t="s">
        <v>6955</v>
      </c>
      <c r="AN178" s="738" t="s">
        <v>6956</v>
      </c>
      <c r="AO178" s="648" t="s">
        <v>6957</v>
      </c>
      <c r="AP178" s="651" t="s">
        <v>6958</v>
      </c>
      <c r="AQ178" s="651" t="s">
        <v>6959</v>
      </c>
      <c r="AR178" s="669"/>
      <c r="AS178" s="669"/>
      <c r="AT178" s="712" t="s">
        <v>6960</v>
      </c>
      <c r="AU178" s="595" t="s">
        <v>6961</v>
      </c>
      <c r="AV178" s="595" t="s">
        <v>6962</v>
      </c>
      <c r="AW178" s="609" t="s">
        <v>6963</v>
      </c>
      <c r="AX178" s="609" t="s">
        <v>6964</v>
      </c>
      <c r="AY178" s="753" t="s">
        <v>6965</v>
      </c>
    </row>
    <row r="179" spans="2:51" ht="15" hidden="1" customHeight="1" outlineLevel="1">
      <c r="B179" s="643" t="s">
        <v>6966</v>
      </c>
      <c r="C179" s="653"/>
      <c r="D179" s="653"/>
      <c r="E179" s="653"/>
      <c r="F179" s="653"/>
      <c r="G179" s="653"/>
      <c r="H179" s="654"/>
      <c r="I179" s="655"/>
      <c r="J179" s="656"/>
      <c r="K179" s="656"/>
      <c r="L179" s="648">
        <f t="shared" si="17"/>
        <v>0</v>
      </c>
      <c r="M179" s="651">
        <f t="shared" si="13"/>
        <v>0</v>
      </c>
      <c r="N179" s="665">
        <f t="shared" si="14"/>
        <v>0</v>
      </c>
      <c r="O179" s="669"/>
      <c r="P179" s="669"/>
      <c r="Q179" s="667"/>
      <c r="R179" s="661">
        <f t="shared" si="15"/>
        <v>0</v>
      </c>
      <c r="S179" s="661">
        <f t="shared" si="16"/>
        <v>0</v>
      </c>
      <c r="T179" s="658"/>
      <c r="U179" s="658"/>
      <c r="V179" s="659"/>
      <c r="W179" s="1645"/>
      <c r="X179" s="324" t="s">
        <v>6967</v>
      </c>
      <c r="Y179" s="1645"/>
      <c r="Z179" s="1656"/>
      <c r="AA179" s="1645"/>
      <c r="AB179" s="1646"/>
      <c r="AC179" s="1647"/>
      <c r="AD179" s="719">
        <v>170</v>
      </c>
      <c r="AE179" s="711" t="s">
        <v>6968</v>
      </c>
      <c r="AF179" s="735" t="s">
        <v>6969</v>
      </c>
      <c r="AG179" s="735" t="s">
        <v>6970</v>
      </c>
      <c r="AH179" s="735" t="s">
        <v>6971</v>
      </c>
      <c r="AI179" s="735" t="s">
        <v>6972</v>
      </c>
      <c r="AJ179" s="735" t="s">
        <v>6973</v>
      </c>
      <c r="AK179" s="736" t="s">
        <v>6974</v>
      </c>
      <c r="AL179" s="737" t="s">
        <v>6975</v>
      </c>
      <c r="AM179" s="738" t="s">
        <v>6976</v>
      </c>
      <c r="AN179" s="738" t="s">
        <v>6977</v>
      </c>
      <c r="AO179" s="648" t="s">
        <v>6978</v>
      </c>
      <c r="AP179" s="651" t="s">
        <v>6979</v>
      </c>
      <c r="AQ179" s="651" t="s">
        <v>6980</v>
      </c>
      <c r="AR179" s="669"/>
      <c r="AS179" s="669"/>
      <c r="AT179" s="712" t="s">
        <v>6981</v>
      </c>
      <c r="AU179" s="595" t="s">
        <v>6982</v>
      </c>
      <c r="AV179" s="595" t="s">
        <v>6983</v>
      </c>
      <c r="AW179" s="609" t="s">
        <v>6984</v>
      </c>
      <c r="AX179" s="609" t="s">
        <v>6985</v>
      </c>
      <c r="AY179" s="753" t="s">
        <v>6986</v>
      </c>
    </row>
    <row r="180" spans="2:51" ht="15" hidden="1" customHeight="1" outlineLevel="1">
      <c r="B180" s="643" t="s">
        <v>6987</v>
      </c>
      <c r="C180" s="653"/>
      <c r="D180" s="653"/>
      <c r="E180" s="653"/>
      <c r="F180" s="653"/>
      <c r="G180" s="653"/>
      <c r="H180" s="654"/>
      <c r="I180" s="655"/>
      <c r="J180" s="656"/>
      <c r="K180" s="656"/>
      <c r="L180" s="648">
        <f t="shared" si="17"/>
        <v>0</v>
      </c>
      <c r="M180" s="651">
        <f t="shared" si="13"/>
        <v>0</v>
      </c>
      <c r="N180" s="665">
        <f t="shared" si="14"/>
        <v>0</v>
      </c>
      <c r="O180" s="669"/>
      <c r="P180" s="669"/>
      <c r="Q180" s="667"/>
      <c r="R180" s="661">
        <f t="shared" si="15"/>
        <v>0</v>
      </c>
      <c r="S180" s="661">
        <f t="shared" si="16"/>
        <v>0</v>
      </c>
      <c r="T180" s="658"/>
      <c r="U180" s="658"/>
      <c r="V180" s="659"/>
      <c r="W180" s="1645"/>
      <c r="X180" s="324" t="s">
        <v>6988</v>
      </c>
      <c r="Y180" s="1645"/>
      <c r="Z180" s="1656"/>
      <c r="AA180" s="1645"/>
      <c r="AB180" s="1646"/>
      <c r="AC180" s="1647"/>
      <c r="AD180" s="719">
        <v>171</v>
      </c>
      <c r="AE180" s="711" t="s">
        <v>6989</v>
      </c>
      <c r="AF180" s="735" t="s">
        <v>6990</v>
      </c>
      <c r="AG180" s="735" t="s">
        <v>6991</v>
      </c>
      <c r="AH180" s="735" t="s">
        <v>6992</v>
      </c>
      <c r="AI180" s="735" t="s">
        <v>6993</v>
      </c>
      <c r="AJ180" s="735" t="s">
        <v>6994</v>
      </c>
      <c r="AK180" s="736" t="s">
        <v>6995</v>
      </c>
      <c r="AL180" s="737" t="s">
        <v>6996</v>
      </c>
      <c r="AM180" s="738" t="s">
        <v>6997</v>
      </c>
      <c r="AN180" s="738" t="s">
        <v>6998</v>
      </c>
      <c r="AO180" s="648" t="s">
        <v>6999</v>
      </c>
      <c r="AP180" s="651" t="s">
        <v>7000</v>
      </c>
      <c r="AQ180" s="651" t="s">
        <v>7001</v>
      </c>
      <c r="AR180" s="669"/>
      <c r="AS180" s="669"/>
      <c r="AT180" s="712" t="s">
        <v>7002</v>
      </c>
      <c r="AU180" s="595" t="s">
        <v>7003</v>
      </c>
      <c r="AV180" s="595" t="s">
        <v>7004</v>
      </c>
      <c r="AW180" s="609" t="s">
        <v>7005</v>
      </c>
      <c r="AX180" s="609" t="s">
        <v>7006</v>
      </c>
      <c r="AY180" s="753" t="s">
        <v>7007</v>
      </c>
    </row>
    <row r="181" spans="2:51" ht="15" hidden="1" customHeight="1" outlineLevel="1">
      <c r="B181" s="643" t="s">
        <v>7008</v>
      </c>
      <c r="C181" s="653"/>
      <c r="D181" s="653"/>
      <c r="E181" s="653"/>
      <c r="F181" s="653"/>
      <c r="G181" s="653"/>
      <c r="H181" s="654"/>
      <c r="I181" s="655"/>
      <c r="J181" s="656"/>
      <c r="K181" s="656"/>
      <c r="L181" s="648">
        <f t="shared" si="17"/>
        <v>0</v>
      </c>
      <c r="M181" s="651">
        <f t="shared" si="13"/>
        <v>0</v>
      </c>
      <c r="N181" s="665">
        <f t="shared" si="14"/>
        <v>0</v>
      </c>
      <c r="O181" s="669"/>
      <c r="P181" s="669"/>
      <c r="Q181" s="667"/>
      <c r="R181" s="661">
        <f t="shared" si="15"/>
        <v>0</v>
      </c>
      <c r="S181" s="661">
        <f t="shared" si="16"/>
        <v>0</v>
      </c>
      <c r="T181" s="658"/>
      <c r="U181" s="658"/>
      <c r="V181" s="659"/>
      <c r="W181" s="1645"/>
      <c r="X181" s="324" t="s">
        <v>7009</v>
      </c>
      <c r="Y181" s="1645"/>
      <c r="Z181" s="1656"/>
      <c r="AA181" s="1645"/>
      <c r="AB181" s="1646"/>
      <c r="AC181" s="1647"/>
      <c r="AD181" s="719">
        <v>172</v>
      </c>
      <c r="AE181" s="711" t="s">
        <v>7010</v>
      </c>
      <c r="AF181" s="735" t="s">
        <v>7011</v>
      </c>
      <c r="AG181" s="735" t="s">
        <v>7012</v>
      </c>
      <c r="AH181" s="735" t="s">
        <v>7013</v>
      </c>
      <c r="AI181" s="735" t="s">
        <v>7014</v>
      </c>
      <c r="AJ181" s="735" t="s">
        <v>7015</v>
      </c>
      <c r="AK181" s="736" t="s">
        <v>7016</v>
      </c>
      <c r="AL181" s="737" t="s">
        <v>7017</v>
      </c>
      <c r="AM181" s="738" t="s">
        <v>7018</v>
      </c>
      <c r="AN181" s="738" t="s">
        <v>7019</v>
      </c>
      <c r="AO181" s="648" t="s">
        <v>7020</v>
      </c>
      <c r="AP181" s="651" t="s">
        <v>7021</v>
      </c>
      <c r="AQ181" s="651" t="s">
        <v>7022</v>
      </c>
      <c r="AR181" s="669"/>
      <c r="AS181" s="669"/>
      <c r="AT181" s="712" t="s">
        <v>7023</v>
      </c>
      <c r="AU181" s="595" t="s">
        <v>7024</v>
      </c>
      <c r="AV181" s="595" t="s">
        <v>7025</v>
      </c>
      <c r="AW181" s="609" t="s">
        <v>7026</v>
      </c>
      <c r="AX181" s="609" t="s">
        <v>7027</v>
      </c>
      <c r="AY181" s="753" t="s">
        <v>7028</v>
      </c>
    </row>
    <row r="182" spans="2:51" ht="15" hidden="1" customHeight="1" outlineLevel="1">
      <c r="B182" s="643" t="s">
        <v>7029</v>
      </c>
      <c r="C182" s="653"/>
      <c r="D182" s="653"/>
      <c r="E182" s="653"/>
      <c r="F182" s="653"/>
      <c r="G182" s="653"/>
      <c r="H182" s="654"/>
      <c r="I182" s="655"/>
      <c r="J182" s="656"/>
      <c r="K182" s="656"/>
      <c r="L182" s="648">
        <f t="shared" si="17"/>
        <v>0</v>
      </c>
      <c r="M182" s="651">
        <f t="shared" si="13"/>
        <v>0</v>
      </c>
      <c r="N182" s="665">
        <f t="shared" si="14"/>
        <v>0</v>
      </c>
      <c r="O182" s="669"/>
      <c r="P182" s="669"/>
      <c r="Q182" s="667"/>
      <c r="R182" s="661">
        <f t="shared" si="15"/>
        <v>0</v>
      </c>
      <c r="S182" s="661">
        <f t="shared" si="16"/>
        <v>0</v>
      </c>
      <c r="T182" s="658"/>
      <c r="U182" s="658"/>
      <c r="V182" s="659"/>
      <c r="W182" s="1645"/>
      <c r="X182" s="324" t="s">
        <v>7030</v>
      </c>
      <c r="Y182" s="1645"/>
      <c r="Z182" s="1656"/>
      <c r="AA182" s="1645"/>
      <c r="AB182" s="1646"/>
      <c r="AC182" s="1647"/>
      <c r="AD182" s="719">
        <v>173</v>
      </c>
      <c r="AE182" s="711" t="s">
        <v>7031</v>
      </c>
      <c r="AF182" s="735" t="s">
        <v>7032</v>
      </c>
      <c r="AG182" s="735" t="s">
        <v>7033</v>
      </c>
      <c r="AH182" s="735" t="s">
        <v>7034</v>
      </c>
      <c r="AI182" s="735" t="s">
        <v>7035</v>
      </c>
      <c r="AJ182" s="735" t="s">
        <v>7036</v>
      </c>
      <c r="AK182" s="736" t="s">
        <v>7037</v>
      </c>
      <c r="AL182" s="737" t="s">
        <v>7038</v>
      </c>
      <c r="AM182" s="738" t="s">
        <v>7039</v>
      </c>
      <c r="AN182" s="738" t="s">
        <v>7040</v>
      </c>
      <c r="AO182" s="648" t="s">
        <v>7041</v>
      </c>
      <c r="AP182" s="651" t="s">
        <v>7042</v>
      </c>
      <c r="AQ182" s="651" t="s">
        <v>7043</v>
      </c>
      <c r="AR182" s="669"/>
      <c r="AS182" s="669"/>
      <c r="AT182" s="712" t="s">
        <v>7044</v>
      </c>
      <c r="AU182" s="595" t="s">
        <v>7045</v>
      </c>
      <c r="AV182" s="595" t="s">
        <v>7046</v>
      </c>
      <c r="AW182" s="609" t="s">
        <v>7047</v>
      </c>
      <c r="AX182" s="609" t="s">
        <v>7048</v>
      </c>
      <c r="AY182" s="753" t="s">
        <v>7049</v>
      </c>
    </row>
    <row r="183" spans="2:51" ht="15" hidden="1" customHeight="1" outlineLevel="1">
      <c r="B183" s="643" t="s">
        <v>7050</v>
      </c>
      <c r="C183" s="653"/>
      <c r="D183" s="653"/>
      <c r="E183" s="653"/>
      <c r="F183" s="653"/>
      <c r="G183" s="653"/>
      <c r="H183" s="654"/>
      <c r="I183" s="655"/>
      <c r="J183" s="656"/>
      <c r="K183" s="656"/>
      <c r="L183" s="648">
        <f t="shared" si="17"/>
        <v>0</v>
      </c>
      <c r="M183" s="651">
        <f t="shared" si="13"/>
        <v>0</v>
      </c>
      <c r="N183" s="665">
        <f t="shared" si="14"/>
        <v>0</v>
      </c>
      <c r="O183" s="669"/>
      <c r="P183" s="669"/>
      <c r="Q183" s="667"/>
      <c r="R183" s="661">
        <f t="shared" si="15"/>
        <v>0</v>
      </c>
      <c r="S183" s="661">
        <f t="shared" si="16"/>
        <v>0</v>
      </c>
      <c r="T183" s="658"/>
      <c r="U183" s="658"/>
      <c r="V183" s="659"/>
      <c r="W183" s="1645"/>
      <c r="X183" s="324" t="s">
        <v>7051</v>
      </c>
      <c r="Y183" s="1645"/>
      <c r="Z183" s="1656"/>
      <c r="AA183" s="1645"/>
      <c r="AB183" s="1646"/>
      <c r="AC183" s="1647"/>
      <c r="AD183" s="719">
        <v>174</v>
      </c>
      <c r="AE183" s="711" t="s">
        <v>7052</v>
      </c>
      <c r="AF183" s="735" t="s">
        <v>7053</v>
      </c>
      <c r="AG183" s="735" t="s">
        <v>7054</v>
      </c>
      <c r="AH183" s="735" t="s">
        <v>7055</v>
      </c>
      <c r="AI183" s="735" t="s">
        <v>7056</v>
      </c>
      <c r="AJ183" s="735" t="s">
        <v>7057</v>
      </c>
      <c r="AK183" s="736" t="s">
        <v>7058</v>
      </c>
      <c r="AL183" s="737" t="s">
        <v>7059</v>
      </c>
      <c r="AM183" s="738" t="s">
        <v>7060</v>
      </c>
      <c r="AN183" s="738" t="s">
        <v>7061</v>
      </c>
      <c r="AO183" s="648" t="s">
        <v>7062</v>
      </c>
      <c r="AP183" s="651" t="s">
        <v>7063</v>
      </c>
      <c r="AQ183" s="651" t="s">
        <v>7064</v>
      </c>
      <c r="AR183" s="669"/>
      <c r="AS183" s="669"/>
      <c r="AT183" s="712" t="s">
        <v>7065</v>
      </c>
      <c r="AU183" s="595" t="s">
        <v>7066</v>
      </c>
      <c r="AV183" s="595" t="s">
        <v>7067</v>
      </c>
      <c r="AW183" s="609" t="s">
        <v>7068</v>
      </c>
      <c r="AX183" s="609" t="s">
        <v>7069</v>
      </c>
      <c r="AY183" s="753" t="s">
        <v>7070</v>
      </c>
    </row>
    <row r="184" spans="2:51" ht="15" hidden="1" customHeight="1" outlineLevel="1">
      <c r="B184" s="643" t="s">
        <v>7071</v>
      </c>
      <c r="C184" s="653"/>
      <c r="D184" s="653"/>
      <c r="E184" s="653"/>
      <c r="F184" s="653"/>
      <c r="G184" s="653"/>
      <c r="H184" s="654"/>
      <c r="I184" s="655"/>
      <c r="J184" s="656"/>
      <c r="K184" s="656"/>
      <c r="L184" s="648">
        <f t="shared" si="17"/>
        <v>0</v>
      </c>
      <c r="M184" s="651">
        <f t="shared" si="13"/>
        <v>0</v>
      </c>
      <c r="N184" s="665">
        <f t="shared" si="14"/>
        <v>0</v>
      </c>
      <c r="O184" s="669"/>
      <c r="P184" s="669"/>
      <c r="Q184" s="667"/>
      <c r="R184" s="661">
        <f t="shared" si="15"/>
        <v>0</v>
      </c>
      <c r="S184" s="661">
        <f t="shared" si="16"/>
        <v>0</v>
      </c>
      <c r="T184" s="658"/>
      <c r="U184" s="658"/>
      <c r="V184" s="659"/>
      <c r="W184" s="1645"/>
      <c r="X184" s="324" t="s">
        <v>7072</v>
      </c>
      <c r="Y184" s="1645"/>
      <c r="Z184" s="1656"/>
      <c r="AA184" s="1645"/>
      <c r="AB184" s="1646"/>
      <c r="AC184" s="1647"/>
      <c r="AD184" s="719">
        <v>175</v>
      </c>
      <c r="AE184" s="711" t="s">
        <v>7073</v>
      </c>
      <c r="AF184" s="735" t="s">
        <v>7074</v>
      </c>
      <c r="AG184" s="735" t="s">
        <v>7075</v>
      </c>
      <c r="AH184" s="735" t="s">
        <v>7076</v>
      </c>
      <c r="AI184" s="735" t="s">
        <v>7077</v>
      </c>
      <c r="AJ184" s="735" t="s">
        <v>7078</v>
      </c>
      <c r="AK184" s="736" t="s">
        <v>7079</v>
      </c>
      <c r="AL184" s="737" t="s">
        <v>7080</v>
      </c>
      <c r="AM184" s="738" t="s">
        <v>7081</v>
      </c>
      <c r="AN184" s="738" t="s">
        <v>7082</v>
      </c>
      <c r="AO184" s="648" t="s">
        <v>7083</v>
      </c>
      <c r="AP184" s="651" t="s">
        <v>7084</v>
      </c>
      <c r="AQ184" s="651" t="s">
        <v>7085</v>
      </c>
      <c r="AR184" s="669"/>
      <c r="AS184" s="669"/>
      <c r="AT184" s="712" t="s">
        <v>7086</v>
      </c>
      <c r="AU184" s="595" t="s">
        <v>7087</v>
      </c>
      <c r="AV184" s="595" t="s">
        <v>7088</v>
      </c>
      <c r="AW184" s="609" t="s">
        <v>7089</v>
      </c>
      <c r="AX184" s="609" t="s">
        <v>7090</v>
      </c>
      <c r="AY184" s="753" t="s">
        <v>7091</v>
      </c>
    </row>
    <row r="185" spans="2:51" ht="15" hidden="1" customHeight="1" outlineLevel="1">
      <c r="B185" s="643" t="s">
        <v>7092</v>
      </c>
      <c r="C185" s="653"/>
      <c r="D185" s="653"/>
      <c r="E185" s="653"/>
      <c r="F185" s="653"/>
      <c r="G185" s="653"/>
      <c r="H185" s="654"/>
      <c r="I185" s="655"/>
      <c r="J185" s="656"/>
      <c r="K185" s="656"/>
      <c r="L185" s="648">
        <f t="shared" si="17"/>
        <v>0</v>
      </c>
      <c r="M185" s="651">
        <f t="shared" si="13"/>
        <v>0</v>
      </c>
      <c r="N185" s="665">
        <f t="shared" si="14"/>
        <v>0</v>
      </c>
      <c r="O185" s="669"/>
      <c r="P185" s="669"/>
      <c r="Q185" s="667"/>
      <c r="R185" s="661">
        <f t="shared" si="15"/>
        <v>0</v>
      </c>
      <c r="S185" s="661">
        <f t="shared" si="16"/>
        <v>0</v>
      </c>
      <c r="T185" s="658"/>
      <c r="U185" s="658"/>
      <c r="V185" s="659"/>
      <c r="W185" s="1645"/>
      <c r="X185" s="324" t="s">
        <v>7093</v>
      </c>
      <c r="Y185" s="1645"/>
      <c r="Z185" s="1656"/>
      <c r="AA185" s="1645"/>
      <c r="AB185" s="1646"/>
      <c r="AC185" s="1647"/>
      <c r="AD185" s="719">
        <v>176</v>
      </c>
      <c r="AE185" s="711" t="s">
        <v>7094</v>
      </c>
      <c r="AF185" s="735" t="s">
        <v>7095</v>
      </c>
      <c r="AG185" s="735" t="s">
        <v>7096</v>
      </c>
      <c r="AH185" s="735" t="s">
        <v>7097</v>
      </c>
      <c r="AI185" s="735" t="s">
        <v>7098</v>
      </c>
      <c r="AJ185" s="735" t="s">
        <v>7099</v>
      </c>
      <c r="AK185" s="736" t="s">
        <v>7100</v>
      </c>
      <c r="AL185" s="737" t="s">
        <v>7101</v>
      </c>
      <c r="AM185" s="738" t="s">
        <v>7102</v>
      </c>
      <c r="AN185" s="738" t="s">
        <v>7103</v>
      </c>
      <c r="AO185" s="648" t="s">
        <v>7104</v>
      </c>
      <c r="AP185" s="651" t="s">
        <v>7105</v>
      </c>
      <c r="AQ185" s="651" t="s">
        <v>7106</v>
      </c>
      <c r="AR185" s="669"/>
      <c r="AS185" s="669"/>
      <c r="AT185" s="712" t="s">
        <v>7107</v>
      </c>
      <c r="AU185" s="595" t="s">
        <v>7108</v>
      </c>
      <c r="AV185" s="595" t="s">
        <v>7109</v>
      </c>
      <c r="AW185" s="609" t="s">
        <v>7110</v>
      </c>
      <c r="AX185" s="609" t="s">
        <v>7111</v>
      </c>
      <c r="AY185" s="753" t="s">
        <v>7112</v>
      </c>
    </row>
    <row r="186" spans="2:51" ht="15" hidden="1" customHeight="1" outlineLevel="1">
      <c r="B186" s="643" t="s">
        <v>7113</v>
      </c>
      <c r="C186" s="653"/>
      <c r="D186" s="653"/>
      <c r="E186" s="653"/>
      <c r="F186" s="653"/>
      <c r="G186" s="653"/>
      <c r="H186" s="654"/>
      <c r="I186" s="655"/>
      <c r="J186" s="656"/>
      <c r="K186" s="656"/>
      <c r="L186" s="648">
        <f t="shared" si="17"/>
        <v>0</v>
      </c>
      <c r="M186" s="651">
        <f t="shared" si="13"/>
        <v>0</v>
      </c>
      <c r="N186" s="665">
        <f t="shared" si="14"/>
        <v>0</v>
      </c>
      <c r="O186" s="669"/>
      <c r="P186" s="669"/>
      <c r="Q186" s="667"/>
      <c r="R186" s="661">
        <f t="shared" si="15"/>
        <v>0</v>
      </c>
      <c r="S186" s="661">
        <f t="shared" si="16"/>
        <v>0</v>
      </c>
      <c r="T186" s="658"/>
      <c r="U186" s="658"/>
      <c r="V186" s="659"/>
      <c r="W186" s="1645"/>
      <c r="X186" s="324" t="s">
        <v>7114</v>
      </c>
      <c r="Y186" s="1645"/>
      <c r="Z186" s="1656"/>
      <c r="AA186" s="1645"/>
      <c r="AB186" s="1646"/>
      <c r="AC186" s="1647"/>
      <c r="AD186" s="719">
        <v>177</v>
      </c>
      <c r="AE186" s="711" t="s">
        <v>7115</v>
      </c>
      <c r="AF186" s="735" t="s">
        <v>7116</v>
      </c>
      <c r="AG186" s="735" t="s">
        <v>7117</v>
      </c>
      <c r="AH186" s="735" t="s">
        <v>7118</v>
      </c>
      <c r="AI186" s="735" t="s">
        <v>7119</v>
      </c>
      <c r="AJ186" s="735" t="s">
        <v>7120</v>
      </c>
      <c r="AK186" s="736" t="s">
        <v>7121</v>
      </c>
      <c r="AL186" s="737" t="s">
        <v>7122</v>
      </c>
      <c r="AM186" s="738" t="s">
        <v>7123</v>
      </c>
      <c r="AN186" s="738" t="s">
        <v>7124</v>
      </c>
      <c r="AO186" s="648" t="s">
        <v>7125</v>
      </c>
      <c r="AP186" s="651" t="s">
        <v>7126</v>
      </c>
      <c r="AQ186" s="651" t="s">
        <v>7127</v>
      </c>
      <c r="AR186" s="669"/>
      <c r="AS186" s="669"/>
      <c r="AT186" s="712" t="s">
        <v>7128</v>
      </c>
      <c r="AU186" s="595" t="s">
        <v>7129</v>
      </c>
      <c r="AV186" s="595" t="s">
        <v>7130</v>
      </c>
      <c r="AW186" s="609" t="s">
        <v>7131</v>
      </c>
      <c r="AX186" s="609" t="s">
        <v>7132</v>
      </c>
      <c r="AY186" s="753" t="s">
        <v>7133</v>
      </c>
    </row>
    <row r="187" spans="2:51" ht="15" hidden="1" customHeight="1" outlineLevel="1">
      <c r="B187" s="643" t="s">
        <v>7134</v>
      </c>
      <c r="C187" s="653"/>
      <c r="D187" s="653"/>
      <c r="E187" s="653"/>
      <c r="F187" s="653"/>
      <c r="G187" s="653"/>
      <c r="H187" s="654"/>
      <c r="I187" s="655"/>
      <c r="J187" s="656"/>
      <c r="K187" s="656"/>
      <c r="L187" s="648">
        <f t="shared" si="17"/>
        <v>0</v>
      </c>
      <c r="M187" s="651">
        <f t="shared" si="13"/>
        <v>0</v>
      </c>
      <c r="N187" s="665">
        <f t="shared" si="14"/>
        <v>0</v>
      </c>
      <c r="O187" s="669"/>
      <c r="P187" s="669"/>
      <c r="Q187" s="667"/>
      <c r="R187" s="661">
        <f t="shared" si="15"/>
        <v>0</v>
      </c>
      <c r="S187" s="661">
        <f t="shared" si="16"/>
        <v>0</v>
      </c>
      <c r="T187" s="658"/>
      <c r="U187" s="658"/>
      <c r="V187" s="659"/>
      <c r="W187" s="1645"/>
      <c r="X187" s="324" t="s">
        <v>7135</v>
      </c>
      <c r="Y187" s="1645"/>
      <c r="Z187" s="1656"/>
      <c r="AA187" s="1645"/>
      <c r="AB187" s="1646"/>
      <c r="AC187" s="1647"/>
      <c r="AD187" s="719">
        <v>178</v>
      </c>
      <c r="AE187" s="711" t="s">
        <v>7136</v>
      </c>
      <c r="AF187" s="735" t="s">
        <v>7137</v>
      </c>
      <c r="AG187" s="735" t="s">
        <v>7138</v>
      </c>
      <c r="AH187" s="735" t="s">
        <v>7139</v>
      </c>
      <c r="AI187" s="735" t="s">
        <v>7140</v>
      </c>
      <c r="AJ187" s="735" t="s">
        <v>7141</v>
      </c>
      <c r="AK187" s="736" t="s">
        <v>7142</v>
      </c>
      <c r="AL187" s="737" t="s">
        <v>7143</v>
      </c>
      <c r="AM187" s="738" t="s">
        <v>7144</v>
      </c>
      <c r="AN187" s="738" t="s">
        <v>7145</v>
      </c>
      <c r="AO187" s="648" t="s">
        <v>7146</v>
      </c>
      <c r="AP187" s="651" t="s">
        <v>7147</v>
      </c>
      <c r="AQ187" s="651" t="s">
        <v>7148</v>
      </c>
      <c r="AR187" s="669"/>
      <c r="AS187" s="669"/>
      <c r="AT187" s="712" t="s">
        <v>7149</v>
      </c>
      <c r="AU187" s="595" t="s">
        <v>7150</v>
      </c>
      <c r="AV187" s="595" t="s">
        <v>7151</v>
      </c>
      <c r="AW187" s="609" t="s">
        <v>7152</v>
      </c>
      <c r="AX187" s="609" t="s">
        <v>7153</v>
      </c>
      <c r="AY187" s="753" t="s">
        <v>7154</v>
      </c>
    </row>
    <row r="188" spans="2:51" ht="15" hidden="1" customHeight="1" outlineLevel="1">
      <c r="B188" s="643" t="s">
        <v>7155</v>
      </c>
      <c r="C188" s="653"/>
      <c r="D188" s="653"/>
      <c r="E188" s="653"/>
      <c r="F188" s="653"/>
      <c r="G188" s="653"/>
      <c r="H188" s="654"/>
      <c r="I188" s="655"/>
      <c r="J188" s="656"/>
      <c r="K188" s="656"/>
      <c r="L188" s="648">
        <f t="shared" si="17"/>
        <v>0</v>
      </c>
      <c r="M188" s="651">
        <f t="shared" si="13"/>
        <v>0</v>
      </c>
      <c r="N188" s="665">
        <f t="shared" si="14"/>
        <v>0</v>
      </c>
      <c r="O188" s="669"/>
      <c r="P188" s="669"/>
      <c r="Q188" s="667"/>
      <c r="R188" s="661">
        <f t="shared" si="15"/>
        <v>0</v>
      </c>
      <c r="S188" s="661">
        <f t="shared" si="16"/>
        <v>0</v>
      </c>
      <c r="T188" s="658"/>
      <c r="U188" s="658"/>
      <c r="V188" s="659"/>
      <c r="W188" s="1645"/>
      <c r="X188" s="324" t="s">
        <v>7156</v>
      </c>
      <c r="Y188" s="1645"/>
      <c r="Z188" s="1656"/>
      <c r="AA188" s="1645"/>
      <c r="AB188" s="1646"/>
      <c r="AC188" s="1647"/>
      <c r="AD188" s="719">
        <v>179</v>
      </c>
      <c r="AE188" s="711" t="s">
        <v>7157</v>
      </c>
      <c r="AF188" s="735" t="s">
        <v>7158</v>
      </c>
      <c r="AG188" s="735" t="s">
        <v>7159</v>
      </c>
      <c r="AH188" s="735" t="s">
        <v>7160</v>
      </c>
      <c r="AI188" s="735" t="s">
        <v>7161</v>
      </c>
      <c r="AJ188" s="735" t="s">
        <v>7162</v>
      </c>
      <c r="AK188" s="736" t="s">
        <v>7163</v>
      </c>
      <c r="AL188" s="737" t="s">
        <v>7164</v>
      </c>
      <c r="AM188" s="738" t="s">
        <v>7165</v>
      </c>
      <c r="AN188" s="738" t="s">
        <v>7166</v>
      </c>
      <c r="AO188" s="648" t="s">
        <v>7167</v>
      </c>
      <c r="AP188" s="651" t="s">
        <v>7168</v>
      </c>
      <c r="AQ188" s="651" t="s">
        <v>7169</v>
      </c>
      <c r="AR188" s="669"/>
      <c r="AS188" s="669"/>
      <c r="AT188" s="712" t="s">
        <v>7170</v>
      </c>
      <c r="AU188" s="595" t="s">
        <v>7171</v>
      </c>
      <c r="AV188" s="595" t="s">
        <v>7172</v>
      </c>
      <c r="AW188" s="609" t="s">
        <v>7173</v>
      </c>
      <c r="AX188" s="609" t="s">
        <v>7174</v>
      </c>
      <c r="AY188" s="753" t="s">
        <v>7175</v>
      </c>
    </row>
    <row r="189" spans="2:51" ht="15" hidden="1" customHeight="1" outlineLevel="1">
      <c r="B189" s="643" t="s">
        <v>7176</v>
      </c>
      <c r="C189" s="653"/>
      <c r="D189" s="653"/>
      <c r="E189" s="653"/>
      <c r="F189" s="653"/>
      <c r="G189" s="653"/>
      <c r="H189" s="654"/>
      <c r="I189" s="655"/>
      <c r="J189" s="656"/>
      <c r="K189" s="656"/>
      <c r="L189" s="648">
        <f t="shared" si="17"/>
        <v>0</v>
      </c>
      <c r="M189" s="651">
        <f t="shared" si="13"/>
        <v>0</v>
      </c>
      <c r="N189" s="665">
        <f t="shared" si="14"/>
        <v>0</v>
      </c>
      <c r="O189" s="669"/>
      <c r="P189" s="669"/>
      <c r="Q189" s="667"/>
      <c r="R189" s="661">
        <f t="shared" si="15"/>
        <v>0</v>
      </c>
      <c r="S189" s="661">
        <f t="shared" si="16"/>
        <v>0</v>
      </c>
      <c r="T189" s="658"/>
      <c r="U189" s="658"/>
      <c r="V189" s="659"/>
      <c r="W189" s="1645"/>
      <c r="X189" s="324" t="s">
        <v>7177</v>
      </c>
      <c r="Y189" s="1645"/>
      <c r="Z189" s="1656"/>
      <c r="AA189" s="1645"/>
      <c r="AB189" s="1646"/>
      <c r="AC189" s="1647"/>
      <c r="AD189" s="719">
        <v>180</v>
      </c>
      <c r="AE189" s="711" t="s">
        <v>7178</v>
      </c>
      <c r="AF189" s="735" t="s">
        <v>7179</v>
      </c>
      <c r="AG189" s="735" t="s">
        <v>7180</v>
      </c>
      <c r="AH189" s="735" t="s">
        <v>7181</v>
      </c>
      <c r="AI189" s="735" t="s">
        <v>7182</v>
      </c>
      <c r="AJ189" s="735" t="s">
        <v>7183</v>
      </c>
      <c r="AK189" s="736" t="s">
        <v>7184</v>
      </c>
      <c r="AL189" s="737" t="s">
        <v>7185</v>
      </c>
      <c r="AM189" s="738" t="s">
        <v>7186</v>
      </c>
      <c r="AN189" s="738" t="s">
        <v>7187</v>
      </c>
      <c r="AO189" s="648" t="s">
        <v>7188</v>
      </c>
      <c r="AP189" s="651" t="s">
        <v>7189</v>
      </c>
      <c r="AQ189" s="651" t="s">
        <v>7190</v>
      </c>
      <c r="AR189" s="669"/>
      <c r="AS189" s="669"/>
      <c r="AT189" s="712" t="s">
        <v>7191</v>
      </c>
      <c r="AU189" s="595" t="s">
        <v>7192</v>
      </c>
      <c r="AV189" s="595" t="s">
        <v>7193</v>
      </c>
      <c r="AW189" s="609" t="s">
        <v>7194</v>
      </c>
      <c r="AX189" s="609" t="s">
        <v>7195</v>
      </c>
      <c r="AY189" s="753" t="s">
        <v>7196</v>
      </c>
    </row>
    <row r="190" spans="2:51" ht="15" hidden="1" customHeight="1" outlineLevel="1">
      <c r="B190" s="643" t="s">
        <v>7197</v>
      </c>
      <c r="C190" s="653"/>
      <c r="D190" s="653"/>
      <c r="E190" s="653"/>
      <c r="F190" s="653"/>
      <c r="G190" s="653"/>
      <c r="H190" s="654"/>
      <c r="I190" s="655"/>
      <c r="J190" s="656"/>
      <c r="K190" s="656"/>
      <c r="L190" s="648">
        <f t="shared" si="17"/>
        <v>0</v>
      </c>
      <c r="M190" s="651">
        <f t="shared" si="13"/>
        <v>0</v>
      </c>
      <c r="N190" s="665">
        <f t="shared" si="14"/>
        <v>0</v>
      </c>
      <c r="O190" s="669"/>
      <c r="P190" s="669"/>
      <c r="Q190" s="667"/>
      <c r="R190" s="661">
        <f t="shared" si="15"/>
        <v>0</v>
      </c>
      <c r="S190" s="661">
        <f t="shared" si="16"/>
        <v>0</v>
      </c>
      <c r="T190" s="658"/>
      <c r="U190" s="658"/>
      <c r="V190" s="659"/>
      <c r="W190" s="1645"/>
      <c r="X190" s="324" t="s">
        <v>7198</v>
      </c>
      <c r="Y190" s="1645"/>
      <c r="Z190" s="1656"/>
      <c r="AA190" s="1645"/>
      <c r="AB190" s="1646"/>
      <c r="AC190" s="1647"/>
      <c r="AD190" s="719">
        <v>181</v>
      </c>
      <c r="AE190" s="711" t="s">
        <v>7199</v>
      </c>
      <c r="AF190" s="735" t="s">
        <v>7200</v>
      </c>
      <c r="AG190" s="735" t="s">
        <v>7201</v>
      </c>
      <c r="AH190" s="735" t="s">
        <v>7202</v>
      </c>
      <c r="AI190" s="735" t="s">
        <v>7203</v>
      </c>
      <c r="AJ190" s="735" t="s">
        <v>7204</v>
      </c>
      <c r="AK190" s="736" t="s">
        <v>7205</v>
      </c>
      <c r="AL190" s="737" t="s">
        <v>7206</v>
      </c>
      <c r="AM190" s="738" t="s">
        <v>7207</v>
      </c>
      <c r="AN190" s="738" t="s">
        <v>7208</v>
      </c>
      <c r="AO190" s="648" t="s">
        <v>7209</v>
      </c>
      <c r="AP190" s="651" t="s">
        <v>7210</v>
      </c>
      <c r="AQ190" s="651" t="s">
        <v>7211</v>
      </c>
      <c r="AR190" s="669"/>
      <c r="AS190" s="669"/>
      <c r="AT190" s="712" t="s">
        <v>7212</v>
      </c>
      <c r="AU190" s="595" t="s">
        <v>7213</v>
      </c>
      <c r="AV190" s="595" t="s">
        <v>7214</v>
      </c>
      <c r="AW190" s="609" t="s">
        <v>7215</v>
      </c>
      <c r="AX190" s="609" t="s">
        <v>7216</v>
      </c>
      <c r="AY190" s="753" t="s">
        <v>7217</v>
      </c>
    </row>
    <row r="191" spans="2:51" ht="15" hidden="1" customHeight="1" outlineLevel="1">
      <c r="B191" s="643" t="s">
        <v>7218</v>
      </c>
      <c r="C191" s="653"/>
      <c r="D191" s="653"/>
      <c r="E191" s="653"/>
      <c r="F191" s="653"/>
      <c r="G191" s="653"/>
      <c r="H191" s="654"/>
      <c r="I191" s="655"/>
      <c r="J191" s="656"/>
      <c r="K191" s="656"/>
      <c r="L191" s="648">
        <f t="shared" si="17"/>
        <v>0</v>
      </c>
      <c r="M191" s="651">
        <f t="shared" si="13"/>
        <v>0</v>
      </c>
      <c r="N191" s="665">
        <f t="shared" si="14"/>
        <v>0</v>
      </c>
      <c r="O191" s="669"/>
      <c r="P191" s="669"/>
      <c r="Q191" s="667"/>
      <c r="R191" s="661">
        <f t="shared" si="15"/>
        <v>0</v>
      </c>
      <c r="S191" s="661">
        <f t="shared" si="16"/>
        <v>0</v>
      </c>
      <c r="T191" s="658"/>
      <c r="U191" s="658"/>
      <c r="V191" s="659"/>
      <c r="W191" s="1645"/>
      <c r="X191" s="324" t="s">
        <v>7219</v>
      </c>
      <c r="Y191" s="1645"/>
      <c r="Z191" s="1656"/>
      <c r="AA191" s="1645"/>
      <c r="AB191" s="1646"/>
      <c r="AC191" s="1647"/>
      <c r="AD191" s="719">
        <v>182</v>
      </c>
      <c r="AE191" s="711" t="s">
        <v>7220</v>
      </c>
      <c r="AF191" s="735" t="s">
        <v>7221</v>
      </c>
      <c r="AG191" s="735" t="s">
        <v>7222</v>
      </c>
      <c r="AH191" s="735" t="s">
        <v>7223</v>
      </c>
      <c r="AI191" s="735" t="s">
        <v>7224</v>
      </c>
      <c r="AJ191" s="735" t="s">
        <v>7225</v>
      </c>
      <c r="AK191" s="736" t="s">
        <v>7226</v>
      </c>
      <c r="AL191" s="737" t="s">
        <v>7227</v>
      </c>
      <c r="AM191" s="738" t="s">
        <v>7228</v>
      </c>
      <c r="AN191" s="738" t="s">
        <v>7229</v>
      </c>
      <c r="AO191" s="648" t="s">
        <v>7230</v>
      </c>
      <c r="AP191" s="651" t="s">
        <v>7231</v>
      </c>
      <c r="AQ191" s="651" t="s">
        <v>7232</v>
      </c>
      <c r="AR191" s="669"/>
      <c r="AS191" s="669"/>
      <c r="AT191" s="712" t="s">
        <v>7233</v>
      </c>
      <c r="AU191" s="595" t="s">
        <v>7234</v>
      </c>
      <c r="AV191" s="595" t="s">
        <v>7235</v>
      </c>
      <c r="AW191" s="609" t="s">
        <v>7236</v>
      </c>
      <c r="AX191" s="609" t="s">
        <v>7237</v>
      </c>
      <c r="AY191" s="753" t="s">
        <v>7238</v>
      </c>
    </row>
    <row r="192" spans="2:51" ht="15" hidden="1" customHeight="1" outlineLevel="1">
      <c r="B192" s="643" t="s">
        <v>7239</v>
      </c>
      <c r="C192" s="653"/>
      <c r="D192" s="653"/>
      <c r="E192" s="653"/>
      <c r="F192" s="653"/>
      <c r="G192" s="653"/>
      <c r="H192" s="654"/>
      <c r="I192" s="655"/>
      <c r="J192" s="656"/>
      <c r="K192" s="656"/>
      <c r="L192" s="648">
        <f t="shared" si="17"/>
        <v>0</v>
      </c>
      <c r="M192" s="651">
        <f t="shared" si="13"/>
        <v>0</v>
      </c>
      <c r="N192" s="665">
        <f t="shared" si="14"/>
        <v>0</v>
      </c>
      <c r="O192" s="669"/>
      <c r="P192" s="669"/>
      <c r="Q192" s="667"/>
      <c r="R192" s="661">
        <f t="shared" si="15"/>
        <v>0</v>
      </c>
      <c r="S192" s="661">
        <f t="shared" si="16"/>
        <v>0</v>
      </c>
      <c r="T192" s="658"/>
      <c r="U192" s="658"/>
      <c r="V192" s="659"/>
      <c r="W192" s="1645"/>
      <c r="X192" s="324" t="s">
        <v>7240</v>
      </c>
      <c r="Y192" s="1645"/>
      <c r="Z192" s="1656"/>
      <c r="AA192" s="1645"/>
      <c r="AB192" s="1646"/>
      <c r="AC192" s="1647"/>
      <c r="AD192" s="719">
        <v>183</v>
      </c>
      <c r="AE192" s="711" t="s">
        <v>7241</v>
      </c>
      <c r="AF192" s="735" t="s">
        <v>7242</v>
      </c>
      <c r="AG192" s="735" t="s">
        <v>7243</v>
      </c>
      <c r="AH192" s="735" t="s">
        <v>7244</v>
      </c>
      <c r="AI192" s="735" t="s">
        <v>7245</v>
      </c>
      <c r="AJ192" s="735" t="s">
        <v>7246</v>
      </c>
      <c r="AK192" s="736" t="s">
        <v>7247</v>
      </c>
      <c r="AL192" s="737" t="s">
        <v>7248</v>
      </c>
      <c r="AM192" s="738" t="s">
        <v>7249</v>
      </c>
      <c r="AN192" s="738" t="s">
        <v>7250</v>
      </c>
      <c r="AO192" s="648" t="s">
        <v>7251</v>
      </c>
      <c r="AP192" s="651" t="s">
        <v>7252</v>
      </c>
      <c r="AQ192" s="651" t="s">
        <v>7253</v>
      </c>
      <c r="AR192" s="669"/>
      <c r="AS192" s="669"/>
      <c r="AT192" s="712" t="s">
        <v>7254</v>
      </c>
      <c r="AU192" s="595" t="s">
        <v>7255</v>
      </c>
      <c r="AV192" s="595" t="s">
        <v>7256</v>
      </c>
      <c r="AW192" s="609" t="s">
        <v>7257</v>
      </c>
      <c r="AX192" s="609" t="s">
        <v>7258</v>
      </c>
      <c r="AY192" s="753" t="s">
        <v>7259</v>
      </c>
    </row>
    <row r="193" spans="2:51" ht="15" hidden="1" customHeight="1" outlineLevel="1">
      <c r="B193" s="643" t="s">
        <v>7260</v>
      </c>
      <c r="C193" s="653"/>
      <c r="D193" s="653"/>
      <c r="E193" s="653"/>
      <c r="F193" s="653"/>
      <c r="G193" s="653"/>
      <c r="H193" s="654"/>
      <c r="I193" s="655"/>
      <c r="J193" s="656"/>
      <c r="K193" s="656"/>
      <c r="L193" s="648">
        <f t="shared" si="17"/>
        <v>0</v>
      </c>
      <c r="M193" s="651">
        <f t="shared" si="13"/>
        <v>0</v>
      </c>
      <c r="N193" s="665">
        <f t="shared" si="14"/>
        <v>0</v>
      </c>
      <c r="O193" s="669"/>
      <c r="P193" s="669"/>
      <c r="Q193" s="667"/>
      <c r="R193" s="661">
        <f t="shared" si="15"/>
        <v>0</v>
      </c>
      <c r="S193" s="661">
        <f t="shared" si="16"/>
        <v>0</v>
      </c>
      <c r="T193" s="658"/>
      <c r="U193" s="658"/>
      <c r="V193" s="659"/>
      <c r="W193" s="1645"/>
      <c r="X193" s="324" t="s">
        <v>7261</v>
      </c>
      <c r="Y193" s="1645"/>
      <c r="Z193" s="1656"/>
      <c r="AA193" s="1645"/>
      <c r="AB193" s="1646"/>
      <c r="AC193" s="1647"/>
      <c r="AD193" s="719">
        <v>184</v>
      </c>
      <c r="AE193" s="711" t="s">
        <v>7262</v>
      </c>
      <c r="AF193" s="735" t="s">
        <v>7263</v>
      </c>
      <c r="AG193" s="735" t="s">
        <v>7264</v>
      </c>
      <c r="AH193" s="735" t="s">
        <v>7265</v>
      </c>
      <c r="AI193" s="735" t="s">
        <v>7266</v>
      </c>
      <c r="AJ193" s="735" t="s">
        <v>7267</v>
      </c>
      <c r="AK193" s="736" t="s">
        <v>7268</v>
      </c>
      <c r="AL193" s="737" t="s">
        <v>7269</v>
      </c>
      <c r="AM193" s="738" t="s">
        <v>7270</v>
      </c>
      <c r="AN193" s="738" t="s">
        <v>7271</v>
      </c>
      <c r="AO193" s="648" t="s">
        <v>7272</v>
      </c>
      <c r="AP193" s="651" t="s">
        <v>7273</v>
      </c>
      <c r="AQ193" s="651" t="s">
        <v>7274</v>
      </c>
      <c r="AR193" s="669"/>
      <c r="AS193" s="669"/>
      <c r="AT193" s="712" t="s">
        <v>7275</v>
      </c>
      <c r="AU193" s="595" t="s">
        <v>7276</v>
      </c>
      <c r="AV193" s="595" t="s">
        <v>7277</v>
      </c>
      <c r="AW193" s="609" t="s">
        <v>7278</v>
      </c>
      <c r="AX193" s="609" t="s">
        <v>7279</v>
      </c>
      <c r="AY193" s="753" t="s">
        <v>7280</v>
      </c>
    </row>
    <row r="194" spans="2:51" ht="15" hidden="1" customHeight="1" outlineLevel="1">
      <c r="B194" s="643" t="s">
        <v>7281</v>
      </c>
      <c r="C194" s="653"/>
      <c r="D194" s="653"/>
      <c r="E194" s="653"/>
      <c r="F194" s="653"/>
      <c r="G194" s="653"/>
      <c r="H194" s="654"/>
      <c r="I194" s="655"/>
      <c r="J194" s="656"/>
      <c r="K194" s="656"/>
      <c r="L194" s="648">
        <f t="shared" si="17"/>
        <v>0</v>
      </c>
      <c r="M194" s="651">
        <f t="shared" si="13"/>
        <v>0</v>
      </c>
      <c r="N194" s="665">
        <f t="shared" si="14"/>
        <v>0</v>
      </c>
      <c r="O194" s="669"/>
      <c r="P194" s="669"/>
      <c r="Q194" s="667"/>
      <c r="R194" s="661">
        <f t="shared" si="15"/>
        <v>0</v>
      </c>
      <c r="S194" s="661">
        <f t="shared" si="16"/>
        <v>0</v>
      </c>
      <c r="T194" s="658"/>
      <c r="U194" s="658"/>
      <c r="V194" s="659"/>
      <c r="W194" s="1645"/>
      <c r="X194" s="324" t="s">
        <v>7282</v>
      </c>
      <c r="Y194" s="1645"/>
      <c r="Z194" s="1656"/>
      <c r="AA194" s="1645"/>
      <c r="AB194" s="1646"/>
      <c r="AC194" s="1647"/>
      <c r="AD194" s="719">
        <v>185</v>
      </c>
      <c r="AE194" s="711" t="s">
        <v>7283</v>
      </c>
      <c r="AF194" s="735" t="s">
        <v>7284</v>
      </c>
      <c r="AG194" s="735" t="s">
        <v>7285</v>
      </c>
      <c r="AH194" s="735" t="s">
        <v>7286</v>
      </c>
      <c r="AI194" s="735" t="s">
        <v>7287</v>
      </c>
      <c r="AJ194" s="735" t="s">
        <v>7288</v>
      </c>
      <c r="AK194" s="736" t="s">
        <v>7289</v>
      </c>
      <c r="AL194" s="737" t="s">
        <v>7290</v>
      </c>
      <c r="AM194" s="738" t="s">
        <v>7291</v>
      </c>
      <c r="AN194" s="738" t="s">
        <v>7292</v>
      </c>
      <c r="AO194" s="648" t="s">
        <v>7293</v>
      </c>
      <c r="AP194" s="651" t="s">
        <v>7294</v>
      </c>
      <c r="AQ194" s="651" t="s">
        <v>7295</v>
      </c>
      <c r="AR194" s="669"/>
      <c r="AS194" s="669"/>
      <c r="AT194" s="712" t="s">
        <v>7296</v>
      </c>
      <c r="AU194" s="595" t="s">
        <v>7297</v>
      </c>
      <c r="AV194" s="595" t="s">
        <v>7298</v>
      </c>
      <c r="AW194" s="609" t="s">
        <v>7299</v>
      </c>
      <c r="AX194" s="609" t="s">
        <v>7300</v>
      </c>
      <c r="AY194" s="753" t="s">
        <v>7301</v>
      </c>
    </row>
    <row r="195" spans="2:51" ht="15" hidden="1" customHeight="1" outlineLevel="1">
      <c r="B195" s="643" t="s">
        <v>7302</v>
      </c>
      <c r="C195" s="653"/>
      <c r="D195" s="653"/>
      <c r="E195" s="653"/>
      <c r="F195" s="653"/>
      <c r="G195" s="653"/>
      <c r="H195" s="654"/>
      <c r="I195" s="655"/>
      <c r="J195" s="656"/>
      <c r="K195" s="656"/>
      <c r="L195" s="648">
        <f t="shared" si="17"/>
        <v>0</v>
      </c>
      <c r="M195" s="651">
        <f t="shared" si="13"/>
        <v>0</v>
      </c>
      <c r="N195" s="665">
        <f t="shared" si="14"/>
        <v>0</v>
      </c>
      <c r="O195" s="669"/>
      <c r="P195" s="669"/>
      <c r="Q195" s="667"/>
      <c r="R195" s="661">
        <f t="shared" si="15"/>
        <v>0</v>
      </c>
      <c r="S195" s="661">
        <f t="shared" si="16"/>
        <v>0</v>
      </c>
      <c r="T195" s="658"/>
      <c r="U195" s="658"/>
      <c r="V195" s="659"/>
      <c r="W195" s="1645"/>
      <c r="X195" s="324" t="s">
        <v>7303</v>
      </c>
      <c r="Y195" s="1645"/>
      <c r="Z195" s="1656"/>
      <c r="AA195" s="1645"/>
      <c r="AB195" s="1646"/>
      <c r="AC195" s="1647"/>
      <c r="AD195" s="719">
        <v>186</v>
      </c>
      <c r="AE195" s="711" t="s">
        <v>7304</v>
      </c>
      <c r="AF195" s="735" t="s">
        <v>7305</v>
      </c>
      <c r="AG195" s="735" t="s">
        <v>7306</v>
      </c>
      <c r="AH195" s="735" t="s">
        <v>7307</v>
      </c>
      <c r="AI195" s="735" t="s">
        <v>7308</v>
      </c>
      <c r="AJ195" s="735" t="s">
        <v>7309</v>
      </c>
      <c r="AK195" s="736" t="s">
        <v>7310</v>
      </c>
      <c r="AL195" s="737" t="s">
        <v>7311</v>
      </c>
      <c r="AM195" s="738" t="s">
        <v>7312</v>
      </c>
      <c r="AN195" s="738" t="s">
        <v>7313</v>
      </c>
      <c r="AO195" s="648" t="s">
        <v>7314</v>
      </c>
      <c r="AP195" s="651" t="s">
        <v>7315</v>
      </c>
      <c r="AQ195" s="651" t="s">
        <v>7316</v>
      </c>
      <c r="AR195" s="669"/>
      <c r="AS195" s="669"/>
      <c r="AT195" s="712" t="s">
        <v>7317</v>
      </c>
      <c r="AU195" s="595" t="s">
        <v>7318</v>
      </c>
      <c r="AV195" s="595" t="s">
        <v>7319</v>
      </c>
      <c r="AW195" s="609" t="s">
        <v>7320</v>
      </c>
      <c r="AX195" s="609" t="s">
        <v>7321</v>
      </c>
      <c r="AY195" s="753" t="s">
        <v>7322</v>
      </c>
    </row>
    <row r="196" spans="2:51" ht="15" hidden="1" customHeight="1" outlineLevel="1">
      <c r="B196" s="643" t="s">
        <v>7323</v>
      </c>
      <c r="C196" s="653"/>
      <c r="D196" s="653"/>
      <c r="E196" s="653"/>
      <c r="F196" s="653"/>
      <c r="G196" s="653"/>
      <c r="H196" s="654"/>
      <c r="I196" s="655"/>
      <c r="J196" s="656"/>
      <c r="K196" s="656"/>
      <c r="L196" s="648">
        <f t="shared" si="17"/>
        <v>0</v>
      </c>
      <c r="M196" s="651">
        <f t="shared" si="13"/>
        <v>0</v>
      </c>
      <c r="N196" s="665">
        <f t="shared" si="14"/>
        <v>0</v>
      </c>
      <c r="O196" s="669"/>
      <c r="P196" s="669"/>
      <c r="Q196" s="667"/>
      <c r="R196" s="661">
        <f t="shared" si="15"/>
        <v>0</v>
      </c>
      <c r="S196" s="661">
        <f t="shared" si="16"/>
        <v>0</v>
      </c>
      <c r="T196" s="658"/>
      <c r="U196" s="658"/>
      <c r="V196" s="659"/>
      <c r="W196" s="1645"/>
      <c r="X196" s="324" t="s">
        <v>7324</v>
      </c>
      <c r="Y196" s="1645"/>
      <c r="Z196" s="1656"/>
      <c r="AA196" s="1645"/>
      <c r="AB196" s="1646"/>
      <c r="AC196" s="1647"/>
      <c r="AD196" s="719">
        <v>187</v>
      </c>
      <c r="AE196" s="711" t="s">
        <v>7325</v>
      </c>
      <c r="AF196" s="735" t="s">
        <v>7326</v>
      </c>
      <c r="AG196" s="735" t="s">
        <v>7327</v>
      </c>
      <c r="AH196" s="735" t="s">
        <v>7328</v>
      </c>
      <c r="AI196" s="735" t="s">
        <v>7329</v>
      </c>
      <c r="AJ196" s="735" t="s">
        <v>7330</v>
      </c>
      <c r="AK196" s="736" t="s">
        <v>7331</v>
      </c>
      <c r="AL196" s="737" t="s">
        <v>7332</v>
      </c>
      <c r="AM196" s="738" t="s">
        <v>7333</v>
      </c>
      <c r="AN196" s="738" t="s">
        <v>7334</v>
      </c>
      <c r="AO196" s="648" t="s">
        <v>7335</v>
      </c>
      <c r="AP196" s="651" t="s">
        <v>7336</v>
      </c>
      <c r="AQ196" s="651" t="s">
        <v>7337</v>
      </c>
      <c r="AR196" s="669"/>
      <c r="AS196" s="669"/>
      <c r="AT196" s="712" t="s">
        <v>7338</v>
      </c>
      <c r="AU196" s="595" t="s">
        <v>7339</v>
      </c>
      <c r="AV196" s="595" t="s">
        <v>7340</v>
      </c>
      <c r="AW196" s="609" t="s">
        <v>7341</v>
      </c>
      <c r="AX196" s="609" t="s">
        <v>7342</v>
      </c>
      <c r="AY196" s="753" t="s">
        <v>7343</v>
      </c>
    </row>
    <row r="197" spans="2:51" ht="15" hidden="1" customHeight="1" outlineLevel="1">
      <c r="B197" s="643" t="s">
        <v>7344</v>
      </c>
      <c r="C197" s="653"/>
      <c r="D197" s="653"/>
      <c r="E197" s="653"/>
      <c r="F197" s="653"/>
      <c r="G197" s="653"/>
      <c r="H197" s="654"/>
      <c r="I197" s="655"/>
      <c r="J197" s="656"/>
      <c r="K197" s="656"/>
      <c r="L197" s="648">
        <f t="shared" si="17"/>
        <v>0</v>
      </c>
      <c r="M197" s="651">
        <f t="shared" si="13"/>
        <v>0</v>
      </c>
      <c r="N197" s="665">
        <f t="shared" si="14"/>
        <v>0</v>
      </c>
      <c r="O197" s="669"/>
      <c r="P197" s="669"/>
      <c r="Q197" s="667"/>
      <c r="R197" s="661">
        <f t="shared" si="15"/>
        <v>0</v>
      </c>
      <c r="S197" s="661">
        <f t="shared" si="16"/>
        <v>0</v>
      </c>
      <c r="T197" s="658"/>
      <c r="U197" s="658"/>
      <c r="V197" s="659"/>
      <c r="W197" s="1645"/>
      <c r="X197" s="324" t="s">
        <v>7345</v>
      </c>
      <c r="Y197" s="1645"/>
      <c r="Z197" s="1656"/>
      <c r="AA197" s="1645"/>
      <c r="AB197" s="1646"/>
      <c r="AC197" s="1647"/>
      <c r="AD197" s="719">
        <v>188</v>
      </c>
      <c r="AE197" s="711" t="s">
        <v>7346</v>
      </c>
      <c r="AF197" s="735" t="s">
        <v>7347</v>
      </c>
      <c r="AG197" s="735" t="s">
        <v>7348</v>
      </c>
      <c r="AH197" s="735" t="s">
        <v>7349</v>
      </c>
      <c r="AI197" s="735" t="s">
        <v>7350</v>
      </c>
      <c r="AJ197" s="735" t="s">
        <v>7351</v>
      </c>
      <c r="AK197" s="736" t="s">
        <v>7352</v>
      </c>
      <c r="AL197" s="737" t="s">
        <v>7353</v>
      </c>
      <c r="AM197" s="738" t="s">
        <v>7354</v>
      </c>
      <c r="AN197" s="738" t="s">
        <v>7355</v>
      </c>
      <c r="AO197" s="648" t="s">
        <v>7356</v>
      </c>
      <c r="AP197" s="651" t="s">
        <v>7357</v>
      </c>
      <c r="AQ197" s="651" t="s">
        <v>7358</v>
      </c>
      <c r="AR197" s="669"/>
      <c r="AS197" s="669"/>
      <c r="AT197" s="712" t="s">
        <v>7359</v>
      </c>
      <c r="AU197" s="595" t="s">
        <v>7360</v>
      </c>
      <c r="AV197" s="595" t="s">
        <v>7361</v>
      </c>
      <c r="AW197" s="609" t="s">
        <v>7362</v>
      </c>
      <c r="AX197" s="609" t="s">
        <v>7363</v>
      </c>
      <c r="AY197" s="753" t="s">
        <v>7364</v>
      </c>
    </row>
    <row r="198" spans="2:51" ht="15" hidden="1" customHeight="1" outlineLevel="1">
      <c r="B198" s="643" t="s">
        <v>7365</v>
      </c>
      <c r="C198" s="653"/>
      <c r="D198" s="653"/>
      <c r="E198" s="653"/>
      <c r="F198" s="653"/>
      <c r="G198" s="653"/>
      <c r="H198" s="654"/>
      <c r="I198" s="655"/>
      <c r="J198" s="656"/>
      <c r="K198" s="656"/>
      <c r="L198" s="648">
        <f t="shared" si="17"/>
        <v>0</v>
      </c>
      <c r="M198" s="651">
        <f t="shared" si="13"/>
        <v>0</v>
      </c>
      <c r="N198" s="665">
        <f t="shared" si="14"/>
        <v>0</v>
      </c>
      <c r="O198" s="669"/>
      <c r="P198" s="669"/>
      <c r="Q198" s="667"/>
      <c r="R198" s="661">
        <f t="shared" si="15"/>
        <v>0</v>
      </c>
      <c r="S198" s="661">
        <f t="shared" si="16"/>
        <v>0</v>
      </c>
      <c r="T198" s="658"/>
      <c r="U198" s="658"/>
      <c r="V198" s="659"/>
      <c r="W198" s="1645"/>
      <c r="X198" s="324" t="s">
        <v>7366</v>
      </c>
      <c r="Y198" s="1645"/>
      <c r="Z198" s="1656"/>
      <c r="AA198" s="1645"/>
      <c r="AB198" s="1646"/>
      <c r="AC198" s="1647"/>
      <c r="AD198" s="719">
        <v>189</v>
      </c>
      <c r="AE198" s="711" t="s">
        <v>7367</v>
      </c>
      <c r="AF198" s="735" t="s">
        <v>7368</v>
      </c>
      <c r="AG198" s="735" t="s">
        <v>7369</v>
      </c>
      <c r="AH198" s="735" t="s">
        <v>7370</v>
      </c>
      <c r="AI198" s="735" t="s">
        <v>7371</v>
      </c>
      <c r="AJ198" s="735" t="s">
        <v>7372</v>
      </c>
      <c r="AK198" s="736" t="s">
        <v>7373</v>
      </c>
      <c r="AL198" s="737" t="s">
        <v>7374</v>
      </c>
      <c r="AM198" s="738" t="s">
        <v>7375</v>
      </c>
      <c r="AN198" s="738" t="s">
        <v>7376</v>
      </c>
      <c r="AO198" s="648" t="s">
        <v>7377</v>
      </c>
      <c r="AP198" s="651" t="s">
        <v>7378</v>
      </c>
      <c r="AQ198" s="651" t="s">
        <v>7379</v>
      </c>
      <c r="AR198" s="669"/>
      <c r="AS198" s="669"/>
      <c r="AT198" s="712" t="s">
        <v>7380</v>
      </c>
      <c r="AU198" s="595" t="s">
        <v>7381</v>
      </c>
      <c r="AV198" s="595" t="s">
        <v>7382</v>
      </c>
      <c r="AW198" s="609" t="s">
        <v>7383</v>
      </c>
      <c r="AX198" s="609" t="s">
        <v>7384</v>
      </c>
      <c r="AY198" s="753" t="s">
        <v>7385</v>
      </c>
    </row>
    <row r="199" spans="2:51" ht="15" hidden="1" customHeight="1" outlineLevel="1">
      <c r="B199" s="643" t="s">
        <v>7386</v>
      </c>
      <c r="C199" s="653"/>
      <c r="D199" s="653"/>
      <c r="E199" s="653"/>
      <c r="F199" s="653"/>
      <c r="G199" s="653"/>
      <c r="H199" s="654"/>
      <c r="I199" s="655"/>
      <c r="J199" s="656"/>
      <c r="K199" s="656"/>
      <c r="L199" s="648">
        <f t="shared" si="17"/>
        <v>0</v>
      </c>
      <c r="M199" s="651">
        <f t="shared" si="13"/>
        <v>0</v>
      </c>
      <c r="N199" s="665">
        <f t="shared" si="14"/>
        <v>0</v>
      </c>
      <c r="O199" s="669"/>
      <c r="P199" s="669"/>
      <c r="Q199" s="667"/>
      <c r="R199" s="661">
        <f t="shared" si="15"/>
        <v>0</v>
      </c>
      <c r="S199" s="661">
        <f t="shared" si="16"/>
        <v>0</v>
      </c>
      <c r="T199" s="658"/>
      <c r="U199" s="658"/>
      <c r="V199" s="659"/>
      <c r="W199" s="1645"/>
      <c r="X199" s="324" t="s">
        <v>7387</v>
      </c>
      <c r="Y199" s="1645"/>
      <c r="Z199" s="1656"/>
      <c r="AA199" s="1645"/>
      <c r="AB199" s="1646"/>
      <c r="AC199" s="1647"/>
      <c r="AD199" s="719">
        <v>190</v>
      </c>
      <c r="AE199" s="711" t="s">
        <v>7388</v>
      </c>
      <c r="AF199" s="735" t="s">
        <v>7389</v>
      </c>
      <c r="AG199" s="735" t="s">
        <v>7390</v>
      </c>
      <c r="AH199" s="735" t="s">
        <v>7391</v>
      </c>
      <c r="AI199" s="735" t="s">
        <v>7392</v>
      </c>
      <c r="AJ199" s="735" t="s">
        <v>7393</v>
      </c>
      <c r="AK199" s="736" t="s">
        <v>7394</v>
      </c>
      <c r="AL199" s="737" t="s">
        <v>7395</v>
      </c>
      <c r="AM199" s="738" t="s">
        <v>7396</v>
      </c>
      <c r="AN199" s="738" t="s">
        <v>7397</v>
      </c>
      <c r="AO199" s="648" t="s">
        <v>7398</v>
      </c>
      <c r="AP199" s="651" t="s">
        <v>7399</v>
      </c>
      <c r="AQ199" s="651" t="s">
        <v>7400</v>
      </c>
      <c r="AR199" s="669"/>
      <c r="AS199" s="669"/>
      <c r="AT199" s="712" t="s">
        <v>7401</v>
      </c>
      <c r="AU199" s="595" t="s">
        <v>7402</v>
      </c>
      <c r="AV199" s="595" t="s">
        <v>7403</v>
      </c>
      <c r="AW199" s="609" t="s">
        <v>7404</v>
      </c>
      <c r="AX199" s="609" t="s">
        <v>7405</v>
      </c>
      <c r="AY199" s="753" t="s">
        <v>7406</v>
      </c>
    </row>
    <row r="200" spans="2:51" ht="15" hidden="1" customHeight="1" outlineLevel="1">
      <c r="B200" s="643" t="s">
        <v>7407</v>
      </c>
      <c r="C200" s="653"/>
      <c r="D200" s="653"/>
      <c r="E200" s="653"/>
      <c r="F200" s="653"/>
      <c r="G200" s="653"/>
      <c r="H200" s="654"/>
      <c r="I200" s="655"/>
      <c r="J200" s="656"/>
      <c r="K200" s="656"/>
      <c r="L200" s="648">
        <f t="shared" si="17"/>
        <v>0</v>
      </c>
      <c r="M200" s="651">
        <f t="shared" si="13"/>
        <v>0</v>
      </c>
      <c r="N200" s="665">
        <f t="shared" si="14"/>
        <v>0</v>
      </c>
      <c r="O200" s="669"/>
      <c r="P200" s="669"/>
      <c r="Q200" s="667"/>
      <c r="R200" s="661">
        <f t="shared" si="15"/>
        <v>0</v>
      </c>
      <c r="S200" s="661">
        <f t="shared" si="16"/>
        <v>0</v>
      </c>
      <c r="T200" s="658"/>
      <c r="U200" s="658"/>
      <c r="V200" s="659"/>
      <c r="W200" s="1645"/>
      <c r="X200" s="324" t="s">
        <v>7408</v>
      </c>
      <c r="Y200" s="1645"/>
      <c r="Z200" s="1656"/>
      <c r="AA200" s="1645"/>
      <c r="AB200" s="1646"/>
      <c r="AC200" s="1647"/>
      <c r="AD200" s="719">
        <v>191</v>
      </c>
      <c r="AE200" s="711" t="s">
        <v>7409</v>
      </c>
      <c r="AF200" s="735" t="s">
        <v>7410</v>
      </c>
      <c r="AG200" s="735" t="s">
        <v>7411</v>
      </c>
      <c r="AH200" s="735" t="s">
        <v>7412</v>
      </c>
      <c r="AI200" s="735" t="s">
        <v>7413</v>
      </c>
      <c r="AJ200" s="735" t="s">
        <v>7414</v>
      </c>
      <c r="AK200" s="736" t="s">
        <v>7415</v>
      </c>
      <c r="AL200" s="737" t="s">
        <v>7416</v>
      </c>
      <c r="AM200" s="738" t="s">
        <v>7417</v>
      </c>
      <c r="AN200" s="738" t="s">
        <v>7418</v>
      </c>
      <c r="AO200" s="648" t="s">
        <v>7419</v>
      </c>
      <c r="AP200" s="651" t="s">
        <v>7420</v>
      </c>
      <c r="AQ200" s="651" t="s">
        <v>7421</v>
      </c>
      <c r="AR200" s="669"/>
      <c r="AS200" s="669"/>
      <c r="AT200" s="712" t="s">
        <v>7422</v>
      </c>
      <c r="AU200" s="595" t="s">
        <v>7423</v>
      </c>
      <c r="AV200" s="595" t="s">
        <v>7424</v>
      </c>
      <c r="AW200" s="609" t="s">
        <v>7425</v>
      </c>
      <c r="AX200" s="609" t="s">
        <v>7426</v>
      </c>
      <c r="AY200" s="753" t="s">
        <v>7427</v>
      </c>
    </row>
    <row r="201" spans="2:51" ht="15" hidden="1" customHeight="1" outlineLevel="1">
      <c r="B201" s="643" t="s">
        <v>7428</v>
      </c>
      <c r="C201" s="653"/>
      <c r="D201" s="653"/>
      <c r="E201" s="653"/>
      <c r="F201" s="653"/>
      <c r="G201" s="653"/>
      <c r="H201" s="654"/>
      <c r="I201" s="655"/>
      <c r="J201" s="656"/>
      <c r="K201" s="656"/>
      <c r="L201" s="648">
        <f t="shared" si="17"/>
        <v>0</v>
      </c>
      <c r="M201" s="651">
        <f t="shared" si="13"/>
        <v>0</v>
      </c>
      <c r="N201" s="665">
        <f t="shared" si="14"/>
        <v>0</v>
      </c>
      <c r="O201" s="669"/>
      <c r="P201" s="669"/>
      <c r="Q201" s="667"/>
      <c r="R201" s="661">
        <f t="shared" si="15"/>
        <v>0</v>
      </c>
      <c r="S201" s="661">
        <f t="shared" si="16"/>
        <v>0</v>
      </c>
      <c r="T201" s="658"/>
      <c r="U201" s="658"/>
      <c r="V201" s="659"/>
      <c r="W201" s="1645"/>
      <c r="X201" s="324" t="s">
        <v>7429</v>
      </c>
      <c r="Y201" s="1645"/>
      <c r="Z201" s="1656"/>
      <c r="AA201" s="1645"/>
      <c r="AB201" s="1646"/>
      <c r="AC201" s="1647"/>
      <c r="AD201" s="719">
        <v>192</v>
      </c>
      <c r="AE201" s="711" t="s">
        <v>7430</v>
      </c>
      <c r="AF201" s="735" t="s">
        <v>7431</v>
      </c>
      <c r="AG201" s="735" t="s">
        <v>7432</v>
      </c>
      <c r="AH201" s="735" t="s">
        <v>7433</v>
      </c>
      <c r="AI201" s="735" t="s">
        <v>7434</v>
      </c>
      <c r="AJ201" s="735" t="s">
        <v>7435</v>
      </c>
      <c r="AK201" s="736" t="s">
        <v>7436</v>
      </c>
      <c r="AL201" s="737" t="s">
        <v>7437</v>
      </c>
      <c r="AM201" s="738" t="s">
        <v>7438</v>
      </c>
      <c r="AN201" s="738" t="s">
        <v>7439</v>
      </c>
      <c r="AO201" s="648" t="s">
        <v>7440</v>
      </c>
      <c r="AP201" s="651" t="s">
        <v>7441</v>
      </c>
      <c r="AQ201" s="651" t="s">
        <v>7442</v>
      </c>
      <c r="AR201" s="669"/>
      <c r="AS201" s="669"/>
      <c r="AT201" s="712" t="s">
        <v>7443</v>
      </c>
      <c r="AU201" s="595" t="s">
        <v>7444</v>
      </c>
      <c r="AV201" s="595" t="s">
        <v>7445</v>
      </c>
      <c r="AW201" s="609" t="s">
        <v>7446</v>
      </c>
      <c r="AX201" s="609" t="s">
        <v>7447</v>
      </c>
      <c r="AY201" s="753" t="s">
        <v>7448</v>
      </c>
    </row>
    <row r="202" spans="2:51" ht="15" hidden="1" customHeight="1" outlineLevel="1">
      <c r="B202" s="643" t="s">
        <v>7449</v>
      </c>
      <c r="C202" s="653"/>
      <c r="D202" s="653"/>
      <c r="E202" s="653"/>
      <c r="F202" s="653"/>
      <c r="G202" s="653"/>
      <c r="H202" s="654"/>
      <c r="I202" s="655"/>
      <c r="J202" s="656"/>
      <c r="K202" s="656"/>
      <c r="L202" s="648">
        <f t="shared" ref="L202:L209" si="18">I202*J202</f>
        <v>0</v>
      </c>
      <c r="M202" s="651">
        <f t="shared" ref="M202:M209" si="19">IF(Q202=0,0,((1+Q202)/(1+$C$824))-1)</f>
        <v>0</v>
      </c>
      <c r="N202" s="665">
        <f t="shared" ref="N202:N209" si="20">IF(Q202=0,0,((1+Q202)/(1+$C$825))-1)</f>
        <v>0</v>
      </c>
      <c r="O202" s="669"/>
      <c r="P202" s="669"/>
      <c r="Q202" s="667"/>
      <c r="R202" s="661">
        <f t="shared" ref="R202:R209" si="21">Q202*K202</f>
        <v>0</v>
      </c>
      <c r="S202" s="661">
        <f t="shared" ref="S202:S209" si="22">R202</f>
        <v>0</v>
      </c>
      <c r="T202" s="658"/>
      <c r="U202" s="658"/>
      <c r="V202" s="659"/>
      <c r="W202" s="1645"/>
      <c r="X202" s="324" t="s">
        <v>7450</v>
      </c>
      <c r="Y202" s="1645"/>
      <c r="Z202" s="1656"/>
      <c r="AA202" s="1645"/>
      <c r="AB202" s="1646"/>
      <c r="AC202" s="1647"/>
      <c r="AD202" s="719">
        <v>193</v>
      </c>
      <c r="AE202" s="711" t="s">
        <v>7451</v>
      </c>
      <c r="AF202" s="735" t="s">
        <v>7452</v>
      </c>
      <c r="AG202" s="735" t="s">
        <v>7453</v>
      </c>
      <c r="AH202" s="735" t="s">
        <v>7454</v>
      </c>
      <c r="AI202" s="735" t="s">
        <v>7455</v>
      </c>
      <c r="AJ202" s="735" t="s">
        <v>7456</v>
      </c>
      <c r="AK202" s="736" t="s">
        <v>7457</v>
      </c>
      <c r="AL202" s="737" t="s">
        <v>7458</v>
      </c>
      <c r="AM202" s="738" t="s">
        <v>7459</v>
      </c>
      <c r="AN202" s="738" t="s">
        <v>7460</v>
      </c>
      <c r="AO202" s="648" t="s">
        <v>7461</v>
      </c>
      <c r="AP202" s="651" t="s">
        <v>7462</v>
      </c>
      <c r="AQ202" s="651" t="s">
        <v>7463</v>
      </c>
      <c r="AR202" s="669"/>
      <c r="AS202" s="669"/>
      <c r="AT202" s="712" t="s">
        <v>7464</v>
      </c>
      <c r="AU202" s="595" t="s">
        <v>7465</v>
      </c>
      <c r="AV202" s="595" t="s">
        <v>7466</v>
      </c>
      <c r="AW202" s="609" t="s">
        <v>7467</v>
      </c>
      <c r="AX202" s="609" t="s">
        <v>7468</v>
      </c>
      <c r="AY202" s="753" t="s">
        <v>7469</v>
      </c>
    </row>
    <row r="203" spans="2:51" ht="15" hidden="1" customHeight="1" outlineLevel="1">
      <c r="B203" s="643" t="s">
        <v>7470</v>
      </c>
      <c r="C203" s="653"/>
      <c r="D203" s="653"/>
      <c r="E203" s="653"/>
      <c r="F203" s="653"/>
      <c r="G203" s="653"/>
      <c r="H203" s="654"/>
      <c r="I203" s="655"/>
      <c r="J203" s="656"/>
      <c r="K203" s="656"/>
      <c r="L203" s="648">
        <f t="shared" si="18"/>
        <v>0</v>
      </c>
      <c r="M203" s="651">
        <f t="shared" si="19"/>
        <v>0</v>
      </c>
      <c r="N203" s="665">
        <f t="shared" si="20"/>
        <v>0</v>
      </c>
      <c r="O203" s="669"/>
      <c r="P203" s="669"/>
      <c r="Q203" s="667"/>
      <c r="R203" s="661">
        <f t="shared" si="21"/>
        <v>0</v>
      </c>
      <c r="S203" s="661">
        <f t="shared" si="22"/>
        <v>0</v>
      </c>
      <c r="T203" s="658"/>
      <c r="U203" s="658"/>
      <c r="V203" s="659"/>
      <c r="W203" s="1645"/>
      <c r="X203" s="324" t="s">
        <v>7471</v>
      </c>
      <c r="Y203" s="1645"/>
      <c r="Z203" s="1656"/>
      <c r="AA203" s="1645"/>
      <c r="AB203" s="1646"/>
      <c r="AC203" s="1647"/>
      <c r="AD203" s="719">
        <v>194</v>
      </c>
      <c r="AE203" s="711" t="s">
        <v>7472</v>
      </c>
      <c r="AF203" s="735" t="s">
        <v>7473</v>
      </c>
      <c r="AG203" s="735" t="s">
        <v>7474</v>
      </c>
      <c r="AH203" s="735" t="s">
        <v>7475</v>
      </c>
      <c r="AI203" s="735" t="s">
        <v>7476</v>
      </c>
      <c r="AJ203" s="735" t="s">
        <v>7477</v>
      </c>
      <c r="AK203" s="736" t="s">
        <v>7478</v>
      </c>
      <c r="AL203" s="737" t="s">
        <v>7479</v>
      </c>
      <c r="AM203" s="738" t="s">
        <v>7480</v>
      </c>
      <c r="AN203" s="738" t="s">
        <v>7481</v>
      </c>
      <c r="AO203" s="648" t="s">
        <v>7482</v>
      </c>
      <c r="AP203" s="651" t="s">
        <v>7483</v>
      </c>
      <c r="AQ203" s="651" t="s">
        <v>7484</v>
      </c>
      <c r="AR203" s="669"/>
      <c r="AS203" s="669"/>
      <c r="AT203" s="712" t="s">
        <v>7485</v>
      </c>
      <c r="AU203" s="595" t="s">
        <v>7486</v>
      </c>
      <c r="AV203" s="595" t="s">
        <v>7487</v>
      </c>
      <c r="AW203" s="609" t="s">
        <v>7488</v>
      </c>
      <c r="AX203" s="609" t="s">
        <v>7489</v>
      </c>
      <c r="AY203" s="753" t="s">
        <v>7490</v>
      </c>
    </row>
    <row r="204" spans="2:51" ht="15" hidden="1" customHeight="1" outlineLevel="1">
      <c r="B204" s="643" t="s">
        <v>7491</v>
      </c>
      <c r="C204" s="653"/>
      <c r="D204" s="653"/>
      <c r="E204" s="653"/>
      <c r="F204" s="653"/>
      <c r="G204" s="653"/>
      <c r="H204" s="654"/>
      <c r="I204" s="655"/>
      <c r="J204" s="656"/>
      <c r="K204" s="656"/>
      <c r="L204" s="648">
        <f t="shared" si="18"/>
        <v>0</v>
      </c>
      <c r="M204" s="651">
        <f t="shared" si="19"/>
        <v>0</v>
      </c>
      <c r="N204" s="665">
        <f t="shared" si="20"/>
        <v>0</v>
      </c>
      <c r="O204" s="669"/>
      <c r="P204" s="669"/>
      <c r="Q204" s="667"/>
      <c r="R204" s="661">
        <f t="shared" si="21"/>
        <v>0</v>
      </c>
      <c r="S204" s="661">
        <f t="shared" si="22"/>
        <v>0</v>
      </c>
      <c r="T204" s="658"/>
      <c r="U204" s="658"/>
      <c r="V204" s="659"/>
      <c r="W204" s="1645"/>
      <c r="X204" s="324" t="s">
        <v>7492</v>
      </c>
      <c r="Y204" s="1645"/>
      <c r="Z204" s="1656"/>
      <c r="AA204" s="1645"/>
      <c r="AB204" s="1646"/>
      <c r="AC204" s="1647"/>
      <c r="AD204" s="719">
        <v>195</v>
      </c>
      <c r="AE204" s="711" t="s">
        <v>7493</v>
      </c>
      <c r="AF204" s="735" t="s">
        <v>7494</v>
      </c>
      <c r="AG204" s="735" t="s">
        <v>7495</v>
      </c>
      <c r="AH204" s="735" t="s">
        <v>7496</v>
      </c>
      <c r="AI204" s="735" t="s">
        <v>7497</v>
      </c>
      <c r="AJ204" s="735" t="s">
        <v>7498</v>
      </c>
      <c r="AK204" s="736" t="s">
        <v>7499</v>
      </c>
      <c r="AL204" s="737" t="s">
        <v>7500</v>
      </c>
      <c r="AM204" s="738" t="s">
        <v>7501</v>
      </c>
      <c r="AN204" s="738" t="s">
        <v>7502</v>
      </c>
      <c r="AO204" s="648" t="s">
        <v>7503</v>
      </c>
      <c r="AP204" s="651" t="s">
        <v>7504</v>
      </c>
      <c r="AQ204" s="651" t="s">
        <v>7505</v>
      </c>
      <c r="AR204" s="669"/>
      <c r="AS204" s="669"/>
      <c r="AT204" s="712" t="s">
        <v>7506</v>
      </c>
      <c r="AU204" s="595" t="s">
        <v>7507</v>
      </c>
      <c r="AV204" s="595" t="s">
        <v>7508</v>
      </c>
      <c r="AW204" s="609" t="s">
        <v>7509</v>
      </c>
      <c r="AX204" s="609" t="s">
        <v>7510</v>
      </c>
      <c r="AY204" s="753" t="s">
        <v>7511</v>
      </c>
    </row>
    <row r="205" spans="2:51" ht="15" hidden="1" customHeight="1" outlineLevel="1">
      <c r="B205" s="643" t="s">
        <v>7512</v>
      </c>
      <c r="C205" s="653"/>
      <c r="D205" s="653"/>
      <c r="E205" s="653"/>
      <c r="F205" s="653"/>
      <c r="G205" s="653"/>
      <c r="H205" s="654"/>
      <c r="I205" s="655"/>
      <c r="J205" s="656"/>
      <c r="K205" s="656"/>
      <c r="L205" s="648">
        <f t="shared" si="18"/>
        <v>0</v>
      </c>
      <c r="M205" s="651">
        <f t="shared" si="19"/>
        <v>0</v>
      </c>
      <c r="N205" s="665">
        <f t="shared" si="20"/>
        <v>0</v>
      </c>
      <c r="O205" s="669"/>
      <c r="P205" s="669"/>
      <c r="Q205" s="667"/>
      <c r="R205" s="661">
        <f t="shared" si="21"/>
        <v>0</v>
      </c>
      <c r="S205" s="661">
        <f t="shared" si="22"/>
        <v>0</v>
      </c>
      <c r="T205" s="658"/>
      <c r="U205" s="658"/>
      <c r="V205" s="659"/>
      <c r="W205" s="1645"/>
      <c r="X205" s="324" t="s">
        <v>7513</v>
      </c>
      <c r="Y205" s="1645"/>
      <c r="Z205" s="1656"/>
      <c r="AA205" s="1645"/>
      <c r="AB205" s="1646"/>
      <c r="AC205" s="1647"/>
      <c r="AD205" s="719">
        <v>196</v>
      </c>
      <c r="AE205" s="711" t="s">
        <v>7514</v>
      </c>
      <c r="AF205" s="735" t="s">
        <v>7515</v>
      </c>
      <c r="AG205" s="735" t="s">
        <v>7516</v>
      </c>
      <c r="AH205" s="735" t="s">
        <v>7517</v>
      </c>
      <c r="AI205" s="735" t="s">
        <v>7518</v>
      </c>
      <c r="AJ205" s="735" t="s">
        <v>7519</v>
      </c>
      <c r="AK205" s="736" t="s">
        <v>7520</v>
      </c>
      <c r="AL205" s="737" t="s">
        <v>7521</v>
      </c>
      <c r="AM205" s="738" t="s">
        <v>7522</v>
      </c>
      <c r="AN205" s="738" t="s">
        <v>7523</v>
      </c>
      <c r="AO205" s="648" t="s">
        <v>7524</v>
      </c>
      <c r="AP205" s="651" t="s">
        <v>7525</v>
      </c>
      <c r="AQ205" s="651" t="s">
        <v>7526</v>
      </c>
      <c r="AR205" s="669"/>
      <c r="AS205" s="669"/>
      <c r="AT205" s="712" t="s">
        <v>7527</v>
      </c>
      <c r="AU205" s="595" t="s">
        <v>7528</v>
      </c>
      <c r="AV205" s="595" t="s">
        <v>7529</v>
      </c>
      <c r="AW205" s="609" t="s">
        <v>7530</v>
      </c>
      <c r="AX205" s="609" t="s">
        <v>7531</v>
      </c>
      <c r="AY205" s="753" t="s">
        <v>7532</v>
      </c>
    </row>
    <row r="206" spans="2:51" ht="15" hidden="1" customHeight="1" outlineLevel="1">
      <c r="B206" s="643" t="s">
        <v>7533</v>
      </c>
      <c r="C206" s="653"/>
      <c r="D206" s="653"/>
      <c r="E206" s="653"/>
      <c r="F206" s="653"/>
      <c r="G206" s="653"/>
      <c r="H206" s="654"/>
      <c r="I206" s="655"/>
      <c r="J206" s="656"/>
      <c r="K206" s="656"/>
      <c r="L206" s="648">
        <f t="shared" si="18"/>
        <v>0</v>
      </c>
      <c r="M206" s="651">
        <f t="shared" si="19"/>
        <v>0</v>
      </c>
      <c r="N206" s="665">
        <f t="shared" si="20"/>
        <v>0</v>
      </c>
      <c r="O206" s="669"/>
      <c r="P206" s="669"/>
      <c r="Q206" s="667"/>
      <c r="R206" s="661">
        <f t="shared" si="21"/>
        <v>0</v>
      </c>
      <c r="S206" s="661">
        <f t="shared" si="22"/>
        <v>0</v>
      </c>
      <c r="T206" s="658"/>
      <c r="U206" s="658"/>
      <c r="V206" s="659"/>
      <c r="W206" s="1645"/>
      <c r="X206" s="324" t="s">
        <v>7534</v>
      </c>
      <c r="Y206" s="1645"/>
      <c r="Z206" s="1656"/>
      <c r="AA206" s="1645"/>
      <c r="AB206" s="1646"/>
      <c r="AC206" s="1647"/>
      <c r="AD206" s="719">
        <v>197</v>
      </c>
      <c r="AE206" s="711" t="s">
        <v>7535</v>
      </c>
      <c r="AF206" s="735" t="s">
        <v>7536</v>
      </c>
      <c r="AG206" s="735" t="s">
        <v>7537</v>
      </c>
      <c r="AH206" s="735" t="s">
        <v>7538</v>
      </c>
      <c r="AI206" s="735" t="s">
        <v>7539</v>
      </c>
      <c r="AJ206" s="735" t="s">
        <v>7540</v>
      </c>
      <c r="AK206" s="736" t="s">
        <v>7541</v>
      </c>
      <c r="AL206" s="737" t="s">
        <v>7542</v>
      </c>
      <c r="AM206" s="738" t="s">
        <v>7543</v>
      </c>
      <c r="AN206" s="738" t="s">
        <v>7544</v>
      </c>
      <c r="AO206" s="648" t="s">
        <v>7545</v>
      </c>
      <c r="AP206" s="651" t="s">
        <v>7546</v>
      </c>
      <c r="AQ206" s="651" t="s">
        <v>7547</v>
      </c>
      <c r="AR206" s="669"/>
      <c r="AS206" s="669"/>
      <c r="AT206" s="712" t="s">
        <v>7548</v>
      </c>
      <c r="AU206" s="595" t="s">
        <v>7549</v>
      </c>
      <c r="AV206" s="595" t="s">
        <v>7550</v>
      </c>
      <c r="AW206" s="609" t="s">
        <v>7551</v>
      </c>
      <c r="AX206" s="609" t="s">
        <v>7552</v>
      </c>
      <c r="AY206" s="753" t="s">
        <v>7553</v>
      </c>
    </row>
    <row r="207" spans="2:51" ht="15" hidden="1" customHeight="1" outlineLevel="1">
      <c r="B207" s="643" t="s">
        <v>7554</v>
      </c>
      <c r="C207" s="653"/>
      <c r="D207" s="653"/>
      <c r="E207" s="653"/>
      <c r="F207" s="653"/>
      <c r="G207" s="653"/>
      <c r="H207" s="654"/>
      <c r="I207" s="655"/>
      <c r="J207" s="656"/>
      <c r="K207" s="656"/>
      <c r="L207" s="648">
        <f t="shared" si="18"/>
        <v>0</v>
      </c>
      <c r="M207" s="651">
        <f t="shared" si="19"/>
        <v>0</v>
      </c>
      <c r="N207" s="665">
        <f t="shared" si="20"/>
        <v>0</v>
      </c>
      <c r="O207" s="669"/>
      <c r="P207" s="669"/>
      <c r="Q207" s="667"/>
      <c r="R207" s="661">
        <f t="shared" si="21"/>
        <v>0</v>
      </c>
      <c r="S207" s="661">
        <f t="shared" si="22"/>
        <v>0</v>
      </c>
      <c r="T207" s="658"/>
      <c r="U207" s="658"/>
      <c r="V207" s="659"/>
      <c r="W207" s="1645"/>
      <c r="X207" s="324" t="s">
        <v>7555</v>
      </c>
      <c r="Y207" s="1645"/>
      <c r="Z207" s="1656"/>
      <c r="AA207" s="1645"/>
      <c r="AB207" s="1646"/>
      <c r="AC207" s="1647"/>
      <c r="AD207" s="719">
        <v>198</v>
      </c>
      <c r="AE207" s="711" t="s">
        <v>7556</v>
      </c>
      <c r="AF207" s="735" t="s">
        <v>7557</v>
      </c>
      <c r="AG207" s="735" t="s">
        <v>7558</v>
      </c>
      <c r="AH207" s="735" t="s">
        <v>7559</v>
      </c>
      <c r="AI207" s="735" t="s">
        <v>7560</v>
      </c>
      <c r="AJ207" s="735" t="s">
        <v>7561</v>
      </c>
      <c r="AK207" s="736" t="s">
        <v>7562</v>
      </c>
      <c r="AL207" s="737" t="s">
        <v>7563</v>
      </c>
      <c r="AM207" s="738" t="s">
        <v>7564</v>
      </c>
      <c r="AN207" s="738" t="s">
        <v>7565</v>
      </c>
      <c r="AO207" s="648" t="s">
        <v>7566</v>
      </c>
      <c r="AP207" s="651" t="s">
        <v>7567</v>
      </c>
      <c r="AQ207" s="651" t="s">
        <v>7568</v>
      </c>
      <c r="AR207" s="669"/>
      <c r="AS207" s="669"/>
      <c r="AT207" s="712" t="s">
        <v>7569</v>
      </c>
      <c r="AU207" s="595" t="s">
        <v>7570</v>
      </c>
      <c r="AV207" s="595" t="s">
        <v>7571</v>
      </c>
      <c r="AW207" s="609" t="s">
        <v>7572</v>
      </c>
      <c r="AX207" s="609" t="s">
        <v>7573</v>
      </c>
      <c r="AY207" s="753" t="s">
        <v>7574</v>
      </c>
    </row>
    <row r="208" spans="2:51" ht="15" hidden="1" customHeight="1" outlineLevel="1">
      <c r="B208" s="643" t="s">
        <v>7575</v>
      </c>
      <c r="C208" s="653"/>
      <c r="D208" s="653"/>
      <c r="E208" s="653"/>
      <c r="F208" s="653"/>
      <c r="G208" s="653"/>
      <c r="H208" s="654"/>
      <c r="I208" s="655"/>
      <c r="J208" s="656"/>
      <c r="K208" s="656"/>
      <c r="L208" s="648">
        <f t="shared" si="18"/>
        <v>0</v>
      </c>
      <c r="M208" s="651">
        <f t="shared" si="19"/>
        <v>0</v>
      </c>
      <c r="N208" s="665">
        <f t="shared" si="20"/>
        <v>0</v>
      </c>
      <c r="O208" s="669"/>
      <c r="P208" s="669"/>
      <c r="Q208" s="667"/>
      <c r="R208" s="661">
        <f t="shared" si="21"/>
        <v>0</v>
      </c>
      <c r="S208" s="661">
        <f t="shared" si="22"/>
        <v>0</v>
      </c>
      <c r="T208" s="658"/>
      <c r="U208" s="658"/>
      <c r="V208" s="659"/>
      <c r="W208" s="1645"/>
      <c r="X208" s="324" t="s">
        <v>7576</v>
      </c>
      <c r="Y208" s="1645"/>
      <c r="Z208" s="1656"/>
      <c r="AA208" s="1645"/>
      <c r="AB208" s="1646"/>
      <c r="AC208" s="1647"/>
      <c r="AD208" s="719">
        <v>199</v>
      </c>
      <c r="AE208" s="711" t="s">
        <v>7577</v>
      </c>
      <c r="AF208" s="735" t="s">
        <v>7578</v>
      </c>
      <c r="AG208" s="735" t="s">
        <v>7579</v>
      </c>
      <c r="AH208" s="735" t="s">
        <v>7580</v>
      </c>
      <c r="AI208" s="735" t="s">
        <v>7581</v>
      </c>
      <c r="AJ208" s="735" t="s">
        <v>7582</v>
      </c>
      <c r="AK208" s="736" t="s">
        <v>7583</v>
      </c>
      <c r="AL208" s="737" t="s">
        <v>7584</v>
      </c>
      <c r="AM208" s="738" t="s">
        <v>7585</v>
      </c>
      <c r="AN208" s="738" t="s">
        <v>7586</v>
      </c>
      <c r="AO208" s="648" t="s">
        <v>7587</v>
      </c>
      <c r="AP208" s="651" t="s">
        <v>7588</v>
      </c>
      <c r="AQ208" s="651" t="s">
        <v>7589</v>
      </c>
      <c r="AR208" s="669"/>
      <c r="AS208" s="669"/>
      <c r="AT208" s="712" t="s">
        <v>7590</v>
      </c>
      <c r="AU208" s="595" t="s">
        <v>7591</v>
      </c>
      <c r="AV208" s="595" t="s">
        <v>7592</v>
      </c>
      <c r="AW208" s="609" t="s">
        <v>7593</v>
      </c>
      <c r="AX208" s="609" t="s">
        <v>7594</v>
      </c>
      <c r="AY208" s="753" t="s">
        <v>7595</v>
      </c>
    </row>
    <row r="209" spans="2:51" collapsed="1">
      <c r="B209" s="643" t="s">
        <v>7596</v>
      </c>
      <c r="C209" s="653"/>
      <c r="D209" s="653"/>
      <c r="E209" s="653"/>
      <c r="F209" s="653"/>
      <c r="G209" s="653"/>
      <c r="H209" s="654"/>
      <c r="I209" s="655"/>
      <c r="J209" s="656"/>
      <c r="K209" s="656"/>
      <c r="L209" s="648">
        <f t="shared" si="18"/>
        <v>0</v>
      </c>
      <c r="M209" s="651">
        <f t="shared" si="19"/>
        <v>0</v>
      </c>
      <c r="N209" s="665">
        <f t="shared" si="20"/>
        <v>0</v>
      </c>
      <c r="O209" s="669"/>
      <c r="P209" s="669"/>
      <c r="Q209" s="667"/>
      <c r="R209" s="661">
        <f t="shared" si="21"/>
        <v>0</v>
      </c>
      <c r="S209" s="661">
        <f t="shared" si="22"/>
        <v>0</v>
      </c>
      <c r="T209" s="658"/>
      <c r="U209" s="658"/>
      <c r="V209" s="659"/>
      <c r="W209" s="1645"/>
      <c r="X209" s="324" t="s">
        <v>7597</v>
      </c>
      <c r="Y209" s="1645"/>
      <c r="Z209" s="1656"/>
      <c r="AA209" s="1645"/>
      <c r="AB209" s="1646"/>
      <c r="AC209" s="1647"/>
      <c r="AD209" s="719">
        <v>200</v>
      </c>
      <c r="AE209" s="711" t="s">
        <v>7598</v>
      </c>
      <c r="AF209" s="735" t="s">
        <v>7599</v>
      </c>
      <c r="AG209" s="735" t="s">
        <v>7600</v>
      </c>
      <c r="AH209" s="735" t="s">
        <v>7601</v>
      </c>
      <c r="AI209" s="735" t="s">
        <v>7602</v>
      </c>
      <c r="AJ209" s="735" t="s">
        <v>7603</v>
      </c>
      <c r="AK209" s="736" t="s">
        <v>7604</v>
      </c>
      <c r="AL209" s="737" t="s">
        <v>7605</v>
      </c>
      <c r="AM209" s="738" t="s">
        <v>7606</v>
      </c>
      <c r="AN209" s="738" t="s">
        <v>7607</v>
      </c>
      <c r="AO209" s="648" t="s">
        <v>7608</v>
      </c>
      <c r="AP209" s="651" t="s">
        <v>7609</v>
      </c>
      <c r="AQ209" s="651" t="s">
        <v>7610</v>
      </c>
      <c r="AR209" s="669"/>
      <c r="AS209" s="669"/>
      <c r="AT209" s="712" t="s">
        <v>7611</v>
      </c>
      <c r="AU209" s="595" t="s">
        <v>7612</v>
      </c>
      <c r="AV209" s="595" t="s">
        <v>7613</v>
      </c>
      <c r="AW209" s="609" t="s">
        <v>7614</v>
      </c>
      <c r="AX209" s="609" t="s">
        <v>7615</v>
      </c>
      <c r="AY209" s="753" t="s">
        <v>7616</v>
      </c>
    </row>
    <row r="210" spans="2:51" ht="15.75" thickBot="1">
      <c r="B210" s="657" t="s">
        <v>7617</v>
      </c>
      <c r="C210" s="644"/>
      <c r="D210" s="672"/>
      <c r="E210" s="672"/>
      <c r="F210" s="672"/>
      <c r="G210" s="672"/>
      <c r="H210" s="672"/>
      <c r="I210" s="644"/>
      <c r="J210" s="645">
        <f>IFERROR(SUM(J10:J209), 0)</f>
        <v>2074.0129999999999</v>
      </c>
      <c r="K210" s="645">
        <f>IFERROR(SUM(K10:K209), 0)</f>
        <v>3769.0129999999999</v>
      </c>
      <c r="L210" s="646">
        <f>IFERROR(SUM(L10:L209), 0)</f>
        <v>10091.638799999999</v>
      </c>
      <c r="M210" s="644"/>
      <c r="N210" s="666"/>
      <c r="O210" s="644"/>
      <c r="P210" s="644"/>
      <c r="Q210" s="668"/>
      <c r="R210" s="645">
        <f>SUM(R10:R209)</f>
        <v>112.6702286</v>
      </c>
      <c r="S210" s="645">
        <f>SUM(S10:S209)</f>
        <v>112.6702286</v>
      </c>
      <c r="T210" s="645">
        <f>SUM(T10:T209)</f>
        <v>13.019</v>
      </c>
      <c r="U210" s="645">
        <f>SUM(U10:U209)</f>
        <v>-2915.9480000000008</v>
      </c>
      <c r="V210" s="662">
        <f>SUM(V10:V209)</f>
        <v>-3176.6220000000003</v>
      </c>
      <c r="W210" s="1645"/>
      <c r="X210" s="325" t="s">
        <v>7618</v>
      </c>
      <c r="Y210" s="1645"/>
      <c r="Z210" s="1657"/>
      <c r="AA210" s="1645"/>
      <c r="AB210" s="1646"/>
      <c r="AC210" s="1647"/>
      <c r="AD210" s="720">
        <v>201</v>
      </c>
      <c r="AE210" s="721" t="s">
        <v>7617</v>
      </c>
      <c r="AF210" s="644"/>
      <c r="AG210" s="741"/>
      <c r="AH210" s="741"/>
      <c r="AI210" s="741"/>
      <c r="AJ210" s="741"/>
      <c r="AK210" s="741"/>
      <c r="AL210" s="644"/>
      <c r="AM210" s="746" t="s">
        <v>7619</v>
      </c>
      <c r="AN210" s="746" t="s">
        <v>7620</v>
      </c>
      <c r="AO210" s="646" t="s">
        <v>7621</v>
      </c>
      <c r="AP210" s="644"/>
      <c r="AQ210" s="644"/>
      <c r="AR210" s="644"/>
      <c r="AS210" s="644"/>
      <c r="AT210" s="644"/>
      <c r="AU210" s="746" t="s">
        <v>7622</v>
      </c>
      <c r="AV210" s="746" t="s">
        <v>7623</v>
      </c>
      <c r="AW210" s="746" t="s">
        <v>7624</v>
      </c>
      <c r="AX210" s="746" t="s">
        <v>7625</v>
      </c>
      <c r="AY210" s="750" t="s">
        <v>7626</v>
      </c>
    </row>
    <row r="211" spans="2:51" ht="15.75" thickBot="1">
      <c r="B211" s="663"/>
      <c r="C211" s="302"/>
      <c r="D211" s="302"/>
      <c r="E211" s="302"/>
      <c r="F211" s="302"/>
      <c r="G211" s="302"/>
      <c r="H211" s="302"/>
      <c r="I211" s="302"/>
      <c r="J211" s="303"/>
      <c r="K211" s="303"/>
      <c r="L211" s="303"/>
      <c r="M211" s="302"/>
      <c r="N211" s="302"/>
      <c r="O211" s="302"/>
      <c r="P211" s="302"/>
      <c r="Q211" s="302"/>
      <c r="R211" s="303"/>
      <c r="S211" s="303"/>
      <c r="T211" s="302"/>
      <c r="U211" s="302"/>
      <c r="V211" s="302"/>
      <c r="W211" s="1645"/>
      <c r="X211" s="1645"/>
      <c r="Y211" s="1645"/>
      <c r="Z211" s="1645"/>
      <c r="AA211" s="1645"/>
      <c r="AB211" s="1646"/>
      <c r="AC211" s="1647"/>
      <c r="AD211" s="714"/>
      <c r="AE211" s="715"/>
      <c r="AF211" s="302"/>
      <c r="AG211" s="302"/>
      <c r="AH211" s="302"/>
      <c r="AI211" s="302"/>
      <c r="AJ211" s="302"/>
      <c r="AK211" s="302"/>
      <c r="AL211" s="302"/>
      <c r="AM211" s="303"/>
      <c r="AN211" s="303"/>
      <c r="AO211" s="303"/>
      <c r="AP211" s="302"/>
      <c r="AQ211" s="302"/>
      <c r="AR211" s="140"/>
      <c r="AS211" s="302"/>
      <c r="AT211" s="304"/>
      <c r="AU211" s="305"/>
      <c r="AV211" s="305"/>
      <c r="AW211" s="304"/>
      <c r="AX211" s="304"/>
      <c r="AY211" s="304"/>
    </row>
    <row r="212" spans="2:51" ht="15.75" thickBot="1">
      <c r="B212" s="316" t="s">
        <v>7627</v>
      </c>
      <c r="C212" s="306"/>
      <c r="D212" s="306"/>
      <c r="E212" s="306"/>
      <c r="F212" s="306"/>
      <c r="G212" s="306"/>
      <c r="H212" s="306"/>
      <c r="I212" s="302"/>
      <c r="J212" s="303"/>
      <c r="K212" s="303"/>
      <c r="L212" s="303"/>
      <c r="M212" s="302"/>
      <c r="N212" s="302"/>
      <c r="O212" s="302"/>
      <c r="P212" s="302"/>
      <c r="Q212" s="302"/>
      <c r="R212" s="303"/>
      <c r="S212" s="303"/>
      <c r="T212" s="302"/>
      <c r="U212" s="302"/>
      <c r="V212" s="302"/>
      <c r="W212" s="1645"/>
      <c r="X212" s="1645"/>
      <c r="Y212" s="1645"/>
      <c r="Z212" s="1645"/>
      <c r="AA212" s="1645"/>
      <c r="AB212" s="1646"/>
      <c r="AC212" s="1647"/>
      <c r="AD212" s="1487" t="s">
        <v>7628</v>
      </c>
      <c r="AE212" s="422" t="s">
        <v>7627</v>
      </c>
      <c r="AF212" s="306"/>
      <c r="AG212" s="306"/>
      <c r="AH212" s="306"/>
      <c r="AI212" s="306"/>
      <c r="AJ212" s="306"/>
      <c r="AK212" s="306"/>
      <c r="AL212" s="302"/>
      <c r="AM212" s="303"/>
      <c r="AN212" s="303"/>
      <c r="AO212" s="303"/>
      <c r="AP212" s="302"/>
      <c r="AQ212" s="302"/>
      <c r="AR212" s="140"/>
      <c r="AS212" s="302"/>
      <c r="AT212" s="304"/>
      <c r="AU212" s="305"/>
      <c r="AV212" s="305"/>
      <c r="AW212" s="304"/>
      <c r="AX212" s="304"/>
      <c r="AY212" s="304"/>
    </row>
    <row r="213" spans="2:51">
      <c r="B213" s="642" t="s">
        <v>7629</v>
      </c>
      <c r="C213" s="1761" t="s">
        <v>7630</v>
      </c>
      <c r="D213" s="1761" t="s">
        <v>3414</v>
      </c>
      <c r="E213" s="1761" t="s">
        <v>3390</v>
      </c>
      <c r="F213" s="1761" t="s">
        <v>3439</v>
      </c>
      <c r="G213" s="1761" t="s">
        <v>7631</v>
      </c>
      <c r="H213" s="1761"/>
      <c r="I213" s="1761">
        <v>0.2</v>
      </c>
      <c r="J213" s="1761">
        <v>74.102000000000004</v>
      </c>
      <c r="K213" s="1761">
        <v>74.102000000000004</v>
      </c>
      <c r="L213" s="647">
        <f t="shared" ref="L213:L260" si="23">I213*J213</f>
        <v>14.820400000000001</v>
      </c>
      <c r="M213" s="649">
        <f t="shared" ref="M213:M276" si="24">IF(Q213=0,0,((1+Q213)/(1+$C$824))-1)</f>
        <v>-4.9261083743841194E-3</v>
      </c>
      <c r="N213" s="649">
        <f t="shared" ref="N213:N276" si="25">IF(Q213=0,0,((1+Q213)/(1+$C$825))-1)</f>
        <v>2.9791459781529639E-3</v>
      </c>
      <c r="O213" s="1775">
        <v>1.1000000000000001E-3</v>
      </c>
      <c r="P213" s="1775">
        <v>8.8999999999999999E-3</v>
      </c>
      <c r="Q213" s="649">
        <f>P213+O213</f>
        <v>0.01</v>
      </c>
      <c r="R213" s="660">
        <f>Q213*K213</f>
        <v>0.74102000000000001</v>
      </c>
      <c r="S213" s="660">
        <f>R213</f>
        <v>0.74102000000000001</v>
      </c>
      <c r="T213" s="1761">
        <v>2.1999999999999999E-2</v>
      </c>
      <c r="U213" s="1761">
        <v>-118.446</v>
      </c>
      <c r="V213" s="1773">
        <v>0</v>
      </c>
      <c r="W213" s="1645"/>
      <c r="X213" s="323" t="s">
        <v>7632</v>
      </c>
      <c r="Y213" s="1645"/>
      <c r="Z213" s="1655"/>
      <c r="AA213" s="1645"/>
      <c r="AB213" s="1646"/>
      <c r="AC213" s="1647"/>
      <c r="AD213" s="716">
        <v>202</v>
      </c>
      <c r="AE213" s="717" t="s">
        <v>7633</v>
      </c>
      <c r="AF213" s="731" t="s">
        <v>7634</v>
      </c>
      <c r="AG213" s="731" t="s">
        <v>7635</v>
      </c>
      <c r="AH213" s="731" t="s">
        <v>7636</v>
      </c>
      <c r="AI213" s="731" t="s">
        <v>7637</v>
      </c>
      <c r="AJ213" s="731" t="s">
        <v>7638</v>
      </c>
      <c r="AK213" s="732" t="s">
        <v>7639</v>
      </c>
      <c r="AL213" s="733" t="s">
        <v>7640</v>
      </c>
      <c r="AM213" s="734" t="s">
        <v>7641</v>
      </c>
      <c r="AN213" s="734" t="s">
        <v>7642</v>
      </c>
      <c r="AO213" s="647" t="s">
        <v>7643</v>
      </c>
      <c r="AP213" s="649" t="s">
        <v>7644</v>
      </c>
      <c r="AQ213" s="649" t="s">
        <v>7645</v>
      </c>
      <c r="AR213" s="718" t="s">
        <v>7646</v>
      </c>
      <c r="AS213" s="718" t="s">
        <v>7647</v>
      </c>
      <c r="AT213" s="649" t="s">
        <v>7648</v>
      </c>
      <c r="AU213" s="476" t="s">
        <v>7649</v>
      </c>
      <c r="AV213" s="476" t="s">
        <v>7650</v>
      </c>
      <c r="AW213" s="608" t="s">
        <v>7651</v>
      </c>
      <c r="AX213" s="608" t="s">
        <v>7652</v>
      </c>
      <c r="AY213" s="752" t="s">
        <v>7653</v>
      </c>
    </row>
    <row r="214" spans="2:51" ht="15" customHeight="1" outlineLevel="1">
      <c r="B214" s="643" t="s">
        <v>3569</v>
      </c>
      <c r="C214" s="1762" t="s">
        <v>3570</v>
      </c>
      <c r="D214" s="1762" t="s">
        <v>3414</v>
      </c>
      <c r="E214" s="1762" t="s">
        <v>3390</v>
      </c>
      <c r="F214" s="1762" t="s">
        <v>3439</v>
      </c>
      <c r="G214" s="1762" t="s">
        <v>7654</v>
      </c>
      <c r="H214" s="1762"/>
      <c r="I214" s="1762">
        <v>2.5</v>
      </c>
      <c r="J214" s="1762">
        <v>103.498</v>
      </c>
      <c r="K214" s="1762">
        <v>103.498</v>
      </c>
      <c r="L214" s="648">
        <f t="shared" si="23"/>
        <v>258.745</v>
      </c>
      <c r="M214" s="651">
        <f t="shared" si="24"/>
        <v>-3.9408866995074288E-3</v>
      </c>
      <c r="N214" s="651">
        <f t="shared" si="25"/>
        <v>3.9721946375372852E-3</v>
      </c>
      <c r="O214" s="1776">
        <v>8.9999999999999998E-4</v>
      </c>
      <c r="P214" s="1776">
        <v>1.01E-2</v>
      </c>
      <c r="Q214" s="651">
        <f t="shared" ref="Q214:Q276" si="26">P214+O214</f>
        <v>1.0999999999999999E-2</v>
      </c>
      <c r="R214" s="661">
        <f t="shared" ref="R214:R276" si="27">Q214*K214</f>
        <v>1.1384779999999999</v>
      </c>
      <c r="S214" s="661">
        <f t="shared" ref="S214:S276" si="28">R214</f>
        <v>1.1384779999999999</v>
      </c>
      <c r="T214" s="1762">
        <v>0</v>
      </c>
      <c r="U214" s="1762">
        <v>0</v>
      </c>
      <c r="V214" s="1774">
        <v>-118.64100000000001</v>
      </c>
      <c r="W214" s="1645"/>
      <c r="X214" s="324" t="s">
        <v>7655</v>
      </c>
      <c r="Y214" s="1645"/>
      <c r="Z214" s="1656"/>
      <c r="AA214" s="1645"/>
      <c r="AB214" s="1646"/>
      <c r="AC214" s="1647"/>
      <c r="AD214" s="719">
        <v>203</v>
      </c>
      <c r="AE214" s="711" t="s">
        <v>7656</v>
      </c>
      <c r="AF214" s="735" t="s">
        <v>7657</v>
      </c>
      <c r="AG214" s="735" t="s">
        <v>7658</v>
      </c>
      <c r="AH214" s="735" t="s">
        <v>7659</v>
      </c>
      <c r="AI214" s="735" t="s">
        <v>7660</v>
      </c>
      <c r="AJ214" s="735" t="s">
        <v>7661</v>
      </c>
      <c r="AK214" s="736" t="s">
        <v>7662</v>
      </c>
      <c r="AL214" s="737" t="s">
        <v>7663</v>
      </c>
      <c r="AM214" s="738" t="s">
        <v>7664</v>
      </c>
      <c r="AN214" s="738" t="s">
        <v>7665</v>
      </c>
      <c r="AO214" s="648" t="s">
        <v>7666</v>
      </c>
      <c r="AP214" s="651" t="s">
        <v>7667</v>
      </c>
      <c r="AQ214" s="651" t="s">
        <v>7668</v>
      </c>
      <c r="AR214" s="712" t="s">
        <v>7669</v>
      </c>
      <c r="AS214" s="712" t="s">
        <v>7670</v>
      </c>
      <c r="AT214" s="651" t="s">
        <v>7671</v>
      </c>
      <c r="AU214" s="595" t="s">
        <v>7672</v>
      </c>
      <c r="AV214" s="595" t="s">
        <v>7673</v>
      </c>
      <c r="AW214" s="609" t="s">
        <v>7674</v>
      </c>
      <c r="AX214" s="609" t="s">
        <v>7675</v>
      </c>
      <c r="AY214" s="753" t="s">
        <v>7676</v>
      </c>
    </row>
    <row r="215" spans="2:51" ht="15" customHeight="1" outlineLevel="1">
      <c r="B215" s="643" t="s">
        <v>3613</v>
      </c>
      <c r="C215" s="1762" t="s">
        <v>3614</v>
      </c>
      <c r="D215" s="1762" t="s">
        <v>3414</v>
      </c>
      <c r="E215" s="1762" t="s">
        <v>3415</v>
      </c>
      <c r="F215" s="1762" t="s">
        <v>3439</v>
      </c>
      <c r="G215" s="1762" t="s">
        <v>7654</v>
      </c>
      <c r="H215" s="1762"/>
      <c r="I215" s="1762">
        <v>4.4000000000000004</v>
      </c>
      <c r="J215" s="1762">
        <v>11.747999999999999</v>
      </c>
      <c r="K215" s="1762">
        <v>11.747999999999999</v>
      </c>
      <c r="L215" s="648">
        <f t="shared" si="23"/>
        <v>51.691200000000002</v>
      </c>
      <c r="M215" s="651">
        <f t="shared" si="24"/>
        <v>-8.2758620689654672E-3</v>
      </c>
      <c r="N215" s="651">
        <f t="shared" si="25"/>
        <v>-3.9721946375370631E-4</v>
      </c>
      <c r="O215" s="1776">
        <v>8.9999999999999998E-4</v>
      </c>
      <c r="P215" s="1776">
        <v>5.7000000000000002E-3</v>
      </c>
      <c r="Q215" s="651">
        <f t="shared" si="26"/>
        <v>6.6E-3</v>
      </c>
      <c r="R215" s="661">
        <f t="shared" si="27"/>
        <v>7.7536799999999989E-2</v>
      </c>
      <c r="S215" s="661">
        <f t="shared" si="28"/>
        <v>7.7536799999999989E-2</v>
      </c>
      <c r="T215" s="1762">
        <v>0</v>
      </c>
      <c r="U215" s="1762">
        <v>0</v>
      </c>
      <c r="V215" s="1774">
        <v>0</v>
      </c>
      <c r="W215" s="1645"/>
      <c r="X215" s="324" t="s">
        <v>7677</v>
      </c>
      <c r="Y215" s="1645"/>
      <c r="Z215" s="1656"/>
      <c r="AA215" s="1645"/>
      <c r="AB215" s="1646"/>
      <c r="AC215" s="1647"/>
      <c r="AD215" s="719">
        <v>204</v>
      </c>
      <c r="AE215" s="711" t="s">
        <v>7678</v>
      </c>
      <c r="AF215" s="735" t="s">
        <v>7679</v>
      </c>
      <c r="AG215" s="735" t="s">
        <v>7680</v>
      </c>
      <c r="AH215" s="735" t="s">
        <v>7681</v>
      </c>
      <c r="AI215" s="735" t="s">
        <v>7682</v>
      </c>
      <c r="AJ215" s="735" t="s">
        <v>7683</v>
      </c>
      <c r="AK215" s="736" t="s">
        <v>7684</v>
      </c>
      <c r="AL215" s="737" t="s">
        <v>7685</v>
      </c>
      <c r="AM215" s="738" t="s">
        <v>7686</v>
      </c>
      <c r="AN215" s="738" t="s">
        <v>7687</v>
      </c>
      <c r="AO215" s="648" t="s">
        <v>7688</v>
      </c>
      <c r="AP215" s="651" t="s">
        <v>7689</v>
      </c>
      <c r="AQ215" s="651" t="s">
        <v>7690</v>
      </c>
      <c r="AR215" s="712" t="s">
        <v>7691</v>
      </c>
      <c r="AS215" s="712" t="s">
        <v>7692</v>
      </c>
      <c r="AT215" s="651" t="s">
        <v>7693</v>
      </c>
      <c r="AU215" s="595" t="s">
        <v>7694</v>
      </c>
      <c r="AV215" s="595" t="s">
        <v>7695</v>
      </c>
      <c r="AW215" s="609" t="s">
        <v>7696</v>
      </c>
      <c r="AX215" s="609" t="s">
        <v>7697</v>
      </c>
      <c r="AY215" s="753" t="s">
        <v>7698</v>
      </c>
    </row>
    <row r="216" spans="2:51" ht="15" customHeight="1" outlineLevel="1">
      <c r="B216" s="643" t="s">
        <v>3635</v>
      </c>
      <c r="C216" s="1762" t="s">
        <v>3636</v>
      </c>
      <c r="D216" s="1762" t="s">
        <v>3389</v>
      </c>
      <c r="E216" s="1762" t="s">
        <v>3415</v>
      </c>
      <c r="F216" s="1762" t="s">
        <v>3391</v>
      </c>
      <c r="G216" s="1762" t="s">
        <v>7631</v>
      </c>
      <c r="H216" s="1762"/>
      <c r="I216" s="1762">
        <v>4.9000000000000004</v>
      </c>
      <c r="J216" s="1762">
        <v>100</v>
      </c>
      <c r="K216" s="1762">
        <v>100</v>
      </c>
      <c r="L216" s="648">
        <f t="shared" si="23"/>
        <v>490.00000000000006</v>
      </c>
      <c r="M216" s="651">
        <f t="shared" si="24"/>
        <v>7.5862068965517615E-3</v>
      </c>
      <c r="N216" s="651">
        <f t="shared" si="25"/>
        <v>1.5590863952333667E-2</v>
      </c>
      <c r="O216" s="1776">
        <v>1.1000000000000001E-3</v>
      </c>
      <c r="P216" s="1776">
        <v>2.1600000000000001E-2</v>
      </c>
      <c r="Q216" s="651">
        <f t="shared" si="26"/>
        <v>2.2700000000000001E-2</v>
      </c>
      <c r="R216" s="661">
        <f t="shared" si="27"/>
        <v>2.27</v>
      </c>
      <c r="S216" s="661">
        <f t="shared" si="28"/>
        <v>2.27</v>
      </c>
      <c r="T216" s="1762">
        <v>0</v>
      </c>
      <c r="U216" s="1762">
        <v>0</v>
      </c>
      <c r="V216" s="1774">
        <v>0</v>
      </c>
      <c r="W216" s="1645"/>
      <c r="X216" s="324" t="s">
        <v>7699</v>
      </c>
      <c r="Y216" s="1645"/>
      <c r="Z216" s="1656"/>
      <c r="AA216" s="1645"/>
      <c r="AB216" s="1646"/>
      <c r="AC216" s="1647"/>
      <c r="AD216" s="719">
        <v>205</v>
      </c>
      <c r="AE216" s="711" t="s">
        <v>7700</v>
      </c>
      <c r="AF216" s="735" t="s">
        <v>7701</v>
      </c>
      <c r="AG216" s="735" t="s">
        <v>7702</v>
      </c>
      <c r="AH216" s="735" t="s">
        <v>7703</v>
      </c>
      <c r="AI216" s="735" t="s">
        <v>7704</v>
      </c>
      <c r="AJ216" s="735" t="s">
        <v>7705</v>
      </c>
      <c r="AK216" s="736" t="s">
        <v>7706</v>
      </c>
      <c r="AL216" s="737" t="s">
        <v>7707</v>
      </c>
      <c r="AM216" s="738" t="s">
        <v>7708</v>
      </c>
      <c r="AN216" s="738" t="s">
        <v>7709</v>
      </c>
      <c r="AO216" s="648" t="s">
        <v>7710</v>
      </c>
      <c r="AP216" s="651" t="s">
        <v>7711</v>
      </c>
      <c r="AQ216" s="651" t="s">
        <v>7712</v>
      </c>
      <c r="AR216" s="712" t="s">
        <v>7713</v>
      </c>
      <c r="AS216" s="712" t="s">
        <v>7714</v>
      </c>
      <c r="AT216" s="651" t="s">
        <v>7715</v>
      </c>
      <c r="AU216" s="595" t="s">
        <v>7716</v>
      </c>
      <c r="AV216" s="595" t="s">
        <v>7717</v>
      </c>
      <c r="AW216" s="609" t="s">
        <v>7718</v>
      </c>
      <c r="AX216" s="609" t="s">
        <v>7719</v>
      </c>
      <c r="AY216" s="753" t="s">
        <v>7720</v>
      </c>
    </row>
    <row r="217" spans="2:51" ht="15" customHeight="1" outlineLevel="1">
      <c r="B217" s="643" t="s">
        <v>7721</v>
      </c>
      <c r="C217" s="1762" t="s">
        <v>7722</v>
      </c>
      <c r="D217" s="1762" t="s">
        <v>3414</v>
      </c>
      <c r="E217" s="1762" t="s">
        <v>3415</v>
      </c>
      <c r="F217" s="1762" t="s">
        <v>3439</v>
      </c>
      <c r="G217" s="1762" t="s">
        <v>7631</v>
      </c>
      <c r="H217" s="1762"/>
      <c r="I217" s="1762">
        <v>7</v>
      </c>
      <c r="J217" s="1762">
        <v>7.4009999999999998</v>
      </c>
      <c r="K217" s="1762">
        <v>7.4009999999999998</v>
      </c>
      <c r="L217" s="648">
        <f t="shared" si="23"/>
        <v>51.807000000000002</v>
      </c>
      <c r="M217" s="651">
        <f t="shared" si="24"/>
        <v>1.5763546798029493E-2</v>
      </c>
      <c r="N217" s="651">
        <f t="shared" si="25"/>
        <v>2.3833167825223489E-2</v>
      </c>
      <c r="O217" s="1776">
        <v>1.1000000000000001E-3</v>
      </c>
      <c r="P217" s="1776">
        <v>2.9899999999999999E-2</v>
      </c>
      <c r="Q217" s="651">
        <f t="shared" si="26"/>
        <v>3.1E-2</v>
      </c>
      <c r="R217" s="661">
        <f t="shared" si="27"/>
        <v>0.229431</v>
      </c>
      <c r="S217" s="661">
        <f t="shared" si="28"/>
        <v>0.229431</v>
      </c>
      <c r="T217" s="1762">
        <v>0.14899999999999999</v>
      </c>
      <c r="U217" s="1762">
        <v>-77.472999999999999</v>
      </c>
      <c r="V217" s="1774">
        <v>0</v>
      </c>
      <c r="W217" s="1645"/>
      <c r="X217" s="324" t="s">
        <v>7723</v>
      </c>
      <c r="Y217" s="1645"/>
      <c r="Z217" s="1656"/>
      <c r="AA217" s="1645"/>
      <c r="AB217" s="1646"/>
      <c r="AC217" s="1647"/>
      <c r="AD217" s="719">
        <v>206</v>
      </c>
      <c r="AE217" s="711" t="s">
        <v>7724</v>
      </c>
      <c r="AF217" s="735" t="s">
        <v>7725</v>
      </c>
      <c r="AG217" s="735" t="s">
        <v>7726</v>
      </c>
      <c r="AH217" s="735" t="s">
        <v>7727</v>
      </c>
      <c r="AI217" s="735" t="s">
        <v>7728</v>
      </c>
      <c r="AJ217" s="735" t="s">
        <v>7729</v>
      </c>
      <c r="AK217" s="736" t="s">
        <v>7730</v>
      </c>
      <c r="AL217" s="737" t="s">
        <v>7731</v>
      </c>
      <c r="AM217" s="738" t="s">
        <v>7732</v>
      </c>
      <c r="AN217" s="738" t="s">
        <v>7733</v>
      </c>
      <c r="AO217" s="648" t="s">
        <v>7734</v>
      </c>
      <c r="AP217" s="651" t="s">
        <v>7735</v>
      </c>
      <c r="AQ217" s="651" t="s">
        <v>7736</v>
      </c>
      <c r="AR217" s="712" t="s">
        <v>7737</v>
      </c>
      <c r="AS217" s="712" t="s">
        <v>7738</v>
      </c>
      <c r="AT217" s="651" t="s">
        <v>7739</v>
      </c>
      <c r="AU217" s="595" t="s">
        <v>7740</v>
      </c>
      <c r="AV217" s="595" t="s">
        <v>7741</v>
      </c>
      <c r="AW217" s="609" t="s">
        <v>7742</v>
      </c>
      <c r="AX217" s="609" t="s">
        <v>7743</v>
      </c>
      <c r="AY217" s="753" t="s">
        <v>7744</v>
      </c>
    </row>
    <row r="218" spans="2:51" ht="15" customHeight="1" outlineLevel="1">
      <c r="B218" s="643" t="s">
        <v>3767</v>
      </c>
      <c r="C218" s="1762" t="s">
        <v>3768</v>
      </c>
      <c r="D218" s="1762" t="s">
        <v>3414</v>
      </c>
      <c r="E218" s="1762" t="s">
        <v>3415</v>
      </c>
      <c r="F218" s="1762" t="s">
        <v>3439</v>
      </c>
      <c r="G218" s="1762" t="s">
        <v>7631</v>
      </c>
      <c r="H218" s="1762"/>
      <c r="I218" s="1762">
        <v>9.3000000000000007</v>
      </c>
      <c r="J218" s="1762">
        <v>50</v>
      </c>
      <c r="K218" s="1762">
        <v>50</v>
      </c>
      <c r="L218" s="648">
        <f t="shared" si="23"/>
        <v>465.00000000000006</v>
      </c>
      <c r="M218" s="651">
        <f t="shared" si="24"/>
        <v>3.4876847290640445E-2</v>
      </c>
      <c r="N218" s="651">
        <f t="shared" si="25"/>
        <v>4.3098311817279189E-2</v>
      </c>
      <c r="O218" s="1776">
        <v>1.1000000000000001E-3</v>
      </c>
      <c r="P218" s="1776">
        <v>4.9299999999999997E-2</v>
      </c>
      <c r="Q218" s="651">
        <f t="shared" si="26"/>
        <v>5.0399999999999993E-2</v>
      </c>
      <c r="R218" s="661">
        <f t="shared" si="27"/>
        <v>2.5199999999999996</v>
      </c>
      <c r="S218" s="661">
        <f t="shared" si="28"/>
        <v>2.5199999999999996</v>
      </c>
      <c r="T218" s="1762">
        <v>0</v>
      </c>
      <c r="U218" s="1762">
        <v>0</v>
      </c>
      <c r="V218" s="1774">
        <v>-85.864000000000004</v>
      </c>
      <c r="W218" s="1645"/>
      <c r="X218" s="324" t="s">
        <v>7745</v>
      </c>
      <c r="Y218" s="1645"/>
      <c r="Z218" s="1656"/>
      <c r="AA218" s="1645"/>
      <c r="AB218" s="1646"/>
      <c r="AC218" s="1647"/>
      <c r="AD218" s="719">
        <v>207</v>
      </c>
      <c r="AE218" s="711" t="s">
        <v>7746</v>
      </c>
      <c r="AF218" s="735" t="s">
        <v>7747</v>
      </c>
      <c r="AG218" s="735" t="s">
        <v>7748</v>
      </c>
      <c r="AH218" s="735" t="s">
        <v>7749</v>
      </c>
      <c r="AI218" s="735" t="s">
        <v>7750</v>
      </c>
      <c r="AJ218" s="735" t="s">
        <v>7751</v>
      </c>
      <c r="AK218" s="736" t="s">
        <v>7752</v>
      </c>
      <c r="AL218" s="737" t="s">
        <v>7753</v>
      </c>
      <c r="AM218" s="738" t="s">
        <v>7754</v>
      </c>
      <c r="AN218" s="738" t="s">
        <v>7755</v>
      </c>
      <c r="AO218" s="648" t="s">
        <v>7756</v>
      </c>
      <c r="AP218" s="651" t="s">
        <v>7757</v>
      </c>
      <c r="AQ218" s="651" t="s">
        <v>7758</v>
      </c>
      <c r="AR218" s="712" t="s">
        <v>7759</v>
      </c>
      <c r="AS218" s="712" t="s">
        <v>7760</v>
      </c>
      <c r="AT218" s="651" t="s">
        <v>7761</v>
      </c>
      <c r="AU218" s="595" t="s">
        <v>7762</v>
      </c>
      <c r="AV218" s="595" t="s">
        <v>7763</v>
      </c>
      <c r="AW218" s="609" t="s">
        <v>7764</v>
      </c>
      <c r="AX218" s="609" t="s">
        <v>7765</v>
      </c>
      <c r="AY218" s="753" t="s">
        <v>7766</v>
      </c>
    </row>
    <row r="219" spans="2:51" ht="15" customHeight="1" outlineLevel="1">
      <c r="B219" s="643" t="s">
        <v>3811</v>
      </c>
      <c r="C219" s="1762" t="s">
        <v>3812</v>
      </c>
      <c r="D219" s="1762" t="s">
        <v>3414</v>
      </c>
      <c r="E219" s="1762" t="s">
        <v>3415</v>
      </c>
      <c r="F219" s="1762" t="s">
        <v>3439</v>
      </c>
      <c r="G219" s="1762" t="s">
        <v>7631</v>
      </c>
      <c r="H219" s="1762"/>
      <c r="I219" s="1762">
        <v>21.9</v>
      </c>
      <c r="J219" s="1762">
        <v>44.238999999999997</v>
      </c>
      <c r="K219" s="1762">
        <v>44.238999999999997</v>
      </c>
      <c r="L219" s="648">
        <f t="shared" si="23"/>
        <v>968.83409999999992</v>
      </c>
      <c r="M219" s="651">
        <f t="shared" si="24"/>
        <v>-5.3201970443348401E-3</v>
      </c>
      <c r="N219" s="651">
        <f t="shared" si="25"/>
        <v>2.5819265143993686E-3</v>
      </c>
      <c r="O219" s="1776">
        <v>1.1000000000000001E-3</v>
      </c>
      <c r="P219" s="1776">
        <v>8.5000000000000006E-3</v>
      </c>
      <c r="Q219" s="651">
        <f t="shared" si="26"/>
        <v>9.6000000000000009E-3</v>
      </c>
      <c r="R219" s="661">
        <f t="shared" si="27"/>
        <v>0.42469440000000003</v>
      </c>
      <c r="S219" s="661">
        <f t="shared" si="28"/>
        <v>0.42469440000000003</v>
      </c>
      <c r="T219" s="1762">
        <v>0</v>
      </c>
      <c r="U219" s="1762">
        <v>0</v>
      </c>
      <c r="V219" s="1774">
        <v>0</v>
      </c>
      <c r="W219" s="1645"/>
      <c r="X219" s="324" t="s">
        <v>7767</v>
      </c>
      <c r="Y219" s="1645"/>
      <c r="Z219" s="1656"/>
      <c r="AA219" s="1645"/>
      <c r="AB219" s="1646"/>
      <c r="AC219" s="1647"/>
      <c r="AD219" s="719">
        <v>208</v>
      </c>
      <c r="AE219" s="711" t="s">
        <v>7768</v>
      </c>
      <c r="AF219" s="735" t="s">
        <v>7769</v>
      </c>
      <c r="AG219" s="735" t="s">
        <v>7770</v>
      </c>
      <c r="AH219" s="735" t="s">
        <v>7771</v>
      </c>
      <c r="AI219" s="735" t="s">
        <v>7772</v>
      </c>
      <c r="AJ219" s="735" t="s">
        <v>7773</v>
      </c>
      <c r="AK219" s="736" t="s">
        <v>7774</v>
      </c>
      <c r="AL219" s="737" t="s">
        <v>7775</v>
      </c>
      <c r="AM219" s="738" t="s">
        <v>7776</v>
      </c>
      <c r="AN219" s="738" t="s">
        <v>7777</v>
      </c>
      <c r="AO219" s="648" t="s">
        <v>7778</v>
      </c>
      <c r="AP219" s="651" t="s">
        <v>7779</v>
      </c>
      <c r="AQ219" s="651" t="s">
        <v>7780</v>
      </c>
      <c r="AR219" s="712" t="s">
        <v>7781</v>
      </c>
      <c r="AS219" s="712" t="s">
        <v>7782</v>
      </c>
      <c r="AT219" s="651" t="s">
        <v>7783</v>
      </c>
      <c r="AU219" s="595" t="s">
        <v>7784</v>
      </c>
      <c r="AV219" s="595" t="s">
        <v>7785</v>
      </c>
      <c r="AW219" s="609" t="s">
        <v>7786</v>
      </c>
      <c r="AX219" s="609" t="s">
        <v>7787</v>
      </c>
      <c r="AY219" s="753" t="s">
        <v>7788</v>
      </c>
    </row>
    <row r="220" spans="2:51" ht="15" customHeight="1" outlineLevel="1">
      <c r="B220" s="643" t="s">
        <v>7789</v>
      </c>
      <c r="C220" s="1762"/>
      <c r="D220" s="1762" t="s">
        <v>3414</v>
      </c>
      <c r="E220" s="1762" t="s">
        <v>3415</v>
      </c>
      <c r="F220" s="1762" t="s">
        <v>3439</v>
      </c>
      <c r="G220" s="1762" t="s">
        <v>7790</v>
      </c>
      <c r="H220" s="1763">
        <v>44316</v>
      </c>
      <c r="I220" s="1762">
        <v>15.1</v>
      </c>
      <c r="J220" s="1762">
        <v>0</v>
      </c>
      <c r="K220" s="1762">
        <v>0</v>
      </c>
      <c r="L220" s="648">
        <f t="shared" si="23"/>
        <v>0</v>
      </c>
      <c r="M220" s="651">
        <f t="shared" si="24"/>
        <v>-2.5615763546796844E-3</v>
      </c>
      <c r="N220" s="651">
        <f t="shared" si="25"/>
        <v>5.3624627606754238E-3</v>
      </c>
      <c r="O220" s="1776">
        <v>0</v>
      </c>
      <c r="P220" s="1776">
        <v>1.24E-2</v>
      </c>
      <c r="Q220" s="651">
        <f t="shared" si="26"/>
        <v>1.24E-2</v>
      </c>
      <c r="R220" s="661">
        <f t="shared" si="27"/>
        <v>0</v>
      </c>
      <c r="S220" s="661">
        <f t="shared" si="28"/>
        <v>0</v>
      </c>
      <c r="T220" s="1762">
        <v>3.5000000000000003E-2</v>
      </c>
      <c r="U220" s="1762">
        <v>0.312</v>
      </c>
      <c r="V220" s="1774">
        <v>0</v>
      </c>
      <c r="W220" s="1645"/>
      <c r="X220" s="324" t="s">
        <v>7791</v>
      </c>
      <c r="Y220" s="1645"/>
      <c r="Z220" s="1656"/>
      <c r="AA220" s="1645"/>
      <c r="AB220" s="1646"/>
      <c r="AC220" s="1647"/>
      <c r="AD220" s="719">
        <v>209</v>
      </c>
      <c r="AE220" s="711" t="s">
        <v>7792</v>
      </c>
      <c r="AF220" s="735" t="s">
        <v>7793</v>
      </c>
      <c r="AG220" s="735" t="s">
        <v>7794</v>
      </c>
      <c r="AH220" s="735" t="s">
        <v>7795</v>
      </c>
      <c r="AI220" s="735" t="s">
        <v>7796</v>
      </c>
      <c r="AJ220" s="735" t="s">
        <v>7797</v>
      </c>
      <c r="AK220" s="736" t="s">
        <v>7798</v>
      </c>
      <c r="AL220" s="737" t="s">
        <v>7799</v>
      </c>
      <c r="AM220" s="738" t="s">
        <v>7800</v>
      </c>
      <c r="AN220" s="738" t="s">
        <v>7801</v>
      </c>
      <c r="AO220" s="648" t="s">
        <v>7802</v>
      </c>
      <c r="AP220" s="651" t="s">
        <v>7803</v>
      </c>
      <c r="AQ220" s="651" t="s">
        <v>7804</v>
      </c>
      <c r="AR220" s="712" t="s">
        <v>7805</v>
      </c>
      <c r="AS220" s="712" t="s">
        <v>7806</v>
      </c>
      <c r="AT220" s="651" t="s">
        <v>7807</v>
      </c>
      <c r="AU220" s="595" t="s">
        <v>7808</v>
      </c>
      <c r="AV220" s="595" t="s">
        <v>7809</v>
      </c>
      <c r="AW220" s="609" t="s">
        <v>7810</v>
      </c>
      <c r="AX220" s="609" t="s">
        <v>7811</v>
      </c>
      <c r="AY220" s="753" t="s">
        <v>7812</v>
      </c>
    </row>
    <row r="221" spans="2:51" ht="15" customHeight="1" outlineLevel="1">
      <c r="B221" s="643" t="s">
        <v>7813</v>
      </c>
      <c r="C221" s="1762"/>
      <c r="D221" s="1762" t="s">
        <v>3414</v>
      </c>
      <c r="E221" s="1762" t="s">
        <v>3415</v>
      </c>
      <c r="F221" s="1762" t="s">
        <v>3439</v>
      </c>
      <c r="G221" s="1762" t="s">
        <v>7790</v>
      </c>
      <c r="H221" s="1763">
        <v>44316</v>
      </c>
      <c r="I221" s="1762">
        <v>15.1</v>
      </c>
      <c r="J221" s="1762">
        <v>0</v>
      </c>
      <c r="K221" s="1762">
        <v>0</v>
      </c>
      <c r="L221" s="648">
        <f t="shared" si="23"/>
        <v>0</v>
      </c>
      <c r="M221" s="651">
        <f t="shared" si="24"/>
        <v>-2.5615763546796844E-3</v>
      </c>
      <c r="N221" s="651">
        <f t="shared" si="25"/>
        <v>5.3624627606754238E-3</v>
      </c>
      <c r="O221" s="1776">
        <v>0</v>
      </c>
      <c r="P221" s="1776">
        <v>1.24E-2</v>
      </c>
      <c r="Q221" s="651">
        <f t="shared" si="26"/>
        <v>1.24E-2</v>
      </c>
      <c r="R221" s="661">
        <f t="shared" si="27"/>
        <v>0</v>
      </c>
      <c r="S221" s="661">
        <f t="shared" si="28"/>
        <v>0</v>
      </c>
      <c r="T221" s="1762">
        <v>2.8000000000000001E-2</v>
      </c>
      <c r="U221" s="1762">
        <v>0.34599999999999997</v>
      </c>
      <c r="V221" s="1774">
        <v>0</v>
      </c>
      <c r="W221" s="1645"/>
      <c r="X221" s="324" t="s">
        <v>7814</v>
      </c>
      <c r="Y221" s="1645"/>
      <c r="Z221" s="1656"/>
      <c r="AA221" s="1645"/>
      <c r="AB221" s="1646"/>
      <c r="AC221" s="1647"/>
      <c r="AD221" s="719">
        <v>210</v>
      </c>
      <c r="AE221" s="711" t="s">
        <v>7815</v>
      </c>
      <c r="AF221" s="735" t="s">
        <v>7816</v>
      </c>
      <c r="AG221" s="735" t="s">
        <v>7817</v>
      </c>
      <c r="AH221" s="735" t="s">
        <v>7818</v>
      </c>
      <c r="AI221" s="735" t="s">
        <v>7819</v>
      </c>
      <c r="AJ221" s="735" t="s">
        <v>7820</v>
      </c>
      <c r="AK221" s="736" t="s">
        <v>7821</v>
      </c>
      <c r="AL221" s="737" t="s">
        <v>7822</v>
      </c>
      <c r="AM221" s="738" t="s">
        <v>7823</v>
      </c>
      <c r="AN221" s="738" t="s">
        <v>7824</v>
      </c>
      <c r="AO221" s="648" t="s">
        <v>7825</v>
      </c>
      <c r="AP221" s="651" t="s">
        <v>7826</v>
      </c>
      <c r="AQ221" s="651" t="s">
        <v>7827</v>
      </c>
      <c r="AR221" s="712" t="s">
        <v>7828</v>
      </c>
      <c r="AS221" s="712" t="s">
        <v>7829</v>
      </c>
      <c r="AT221" s="651" t="s">
        <v>7830</v>
      </c>
      <c r="AU221" s="595" t="s">
        <v>7831</v>
      </c>
      <c r="AV221" s="595" t="s">
        <v>7832</v>
      </c>
      <c r="AW221" s="609" t="s">
        <v>7833</v>
      </c>
      <c r="AX221" s="609" t="s">
        <v>7834</v>
      </c>
      <c r="AY221" s="753" t="s">
        <v>7835</v>
      </c>
    </row>
    <row r="222" spans="2:51" ht="15" customHeight="1" outlineLevel="1">
      <c r="B222" s="643" t="s">
        <v>7836</v>
      </c>
      <c r="C222" s="653"/>
      <c r="D222" s="653"/>
      <c r="E222" s="653"/>
      <c r="F222" s="653"/>
      <c r="G222" s="653"/>
      <c r="H222" s="654"/>
      <c r="I222" s="655"/>
      <c r="J222" s="656"/>
      <c r="K222" s="656"/>
      <c r="L222" s="648">
        <f t="shared" si="23"/>
        <v>0</v>
      </c>
      <c r="M222" s="651">
        <f t="shared" si="24"/>
        <v>0</v>
      </c>
      <c r="N222" s="651">
        <f t="shared" si="25"/>
        <v>0</v>
      </c>
      <c r="O222" s="671"/>
      <c r="P222" s="671"/>
      <c r="Q222" s="651">
        <f t="shared" si="26"/>
        <v>0</v>
      </c>
      <c r="R222" s="661">
        <f t="shared" si="27"/>
        <v>0</v>
      </c>
      <c r="S222" s="661">
        <f t="shared" si="28"/>
        <v>0</v>
      </c>
      <c r="T222" s="658"/>
      <c r="U222" s="658"/>
      <c r="V222" s="659"/>
      <c r="W222" s="1645"/>
      <c r="X222" s="324" t="s">
        <v>7837</v>
      </c>
      <c r="Y222" s="1645"/>
      <c r="Z222" s="1656"/>
      <c r="AA222" s="1645"/>
      <c r="AB222" s="1646"/>
      <c r="AC222" s="1647"/>
      <c r="AD222" s="719">
        <v>211</v>
      </c>
      <c r="AE222" s="711" t="s">
        <v>7838</v>
      </c>
      <c r="AF222" s="735" t="s">
        <v>7839</v>
      </c>
      <c r="AG222" s="735" t="s">
        <v>7840</v>
      </c>
      <c r="AH222" s="735" t="s">
        <v>7841</v>
      </c>
      <c r="AI222" s="735" t="s">
        <v>7842</v>
      </c>
      <c r="AJ222" s="735" t="s">
        <v>7843</v>
      </c>
      <c r="AK222" s="736" t="s">
        <v>7844</v>
      </c>
      <c r="AL222" s="737" t="s">
        <v>7845</v>
      </c>
      <c r="AM222" s="738" t="s">
        <v>7846</v>
      </c>
      <c r="AN222" s="738" t="s">
        <v>7847</v>
      </c>
      <c r="AO222" s="648" t="s">
        <v>7848</v>
      </c>
      <c r="AP222" s="651" t="s">
        <v>7849</v>
      </c>
      <c r="AQ222" s="651" t="s">
        <v>7850</v>
      </c>
      <c r="AR222" s="712" t="s">
        <v>7851</v>
      </c>
      <c r="AS222" s="712" t="s">
        <v>7852</v>
      </c>
      <c r="AT222" s="651" t="s">
        <v>7853</v>
      </c>
      <c r="AU222" s="595" t="s">
        <v>7854</v>
      </c>
      <c r="AV222" s="595" t="s">
        <v>7855</v>
      </c>
      <c r="AW222" s="609" t="s">
        <v>7856</v>
      </c>
      <c r="AX222" s="609" t="s">
        <v>7857</v>
      </c>
      <c r="AY222" s="753" t="s">
        <v>7858</v>
      </c>
    </row>
    <row r="223" spans="2:51" ht="15" customHeight="1" outlineLevel="1">
      <c r="B223" s="643" t="s">
        <v>7859</v>
      </c>
      <c r="C223" s="653"/>
      <c r="D223" s="653"/>
      <c r="E223" s="653"/>
      <c r="F223" s="653"/>
      <c r="G223" s="653"/>
      <c r="H223" s="654"/>
      <c r="I223" s="655"/>
      <c r="J223" s="656"/>
      <c r="K223" s="656"/>
      <c r="L223" s="648">
        <f t="shared" si="23"/>
        <v>0</v>
      </c>
      <c r="M223" s="651">
        <f t="shared" si="24"/>
        <v>0</v>
      </c>
      <c r="N223" s="651">
        <f t="shared" si="25"/>
        <v>0</v>
      </c>
      <c r="O223" s="671"/>
      <c r="P223" s="671"/>
      <c r="Q223" s="651">
        <f t="shared" si="26"/>
        <v>0</v>
      </c>
      <c r="R223" s="661">
        <f t="shared" si="27"/>
        <v>0</v>
      </c>
      <c r="S223" s="661">
        <f t="shared" si="28"/>
        <v>0</v>
      </c>
      <c r="T223" s="658"/>
      <c r="U223" s="658"/>
      <c r="V223" s="659"/>
      <c r="W223" s="1645"/>
      <c r="X223" s="324" t="s">
        <v>7860</v>
      </c>
      <c r="Y223" s="1645"/>
      <c r="Z223" s="1656"/>
      <c r="AA223" s="1645"/>
      <c r="AB223" s="1646"/>
      <c r="AC223" s="1647"/>
      <c r="AD223" s="719">
        <v>212</v>
      </c>
      <c r="AE223" s="711" t="s">
        <v>7861</v>
      </c>
      <c r="AF223" s="735" t="s">
        <v>7862</v>
      </c>
      <c r="AG223" s="735" t="s">
        <v>7863</v>
      </c>
      <c r="AH223" s="735" t="s">
        <v>7864</v>
      </c>
      <c r="AI223" s="735" t="s">
        <v>7865</v>
      </c>
      <c r="AJ223" s="735" t="s">
        <v>7866</v>
      </c>
      <c r="AK223" s="736" t="s">
        <v>7867</v>
      </c>
      <c r="AL223" s="737" t="s">
        <v>7868</v>
      </c>
      <c r="AM223" s="738" t="s">
        <v>7869</v>
      </c>
      <c r="AN223" s="738" t="s">
        <v>7870</v>
      </c>
      <c r="AO223" s="648" t="s">
        <v>7871</v>
      </c>
      <c r="AP223" s="651" t="s">
        <v>7872</v>
      </c>
      <c r="AQ223" s="651" t="s">
        <v>7873</v>
      </c>
      <c r="AR223" s="712" t="s">
        <v>7874</v>
      </c>
      <c r="AS223" s="712" t="s">
        <v>7875</v>
      </c>
      <c r="AT223" s="651" t="s">
        <v>7876</v>
      </c>
      <c r="AU223" s="595" t="s">
        <v>7877</v>
      </c>
      <c r="AV223" s="595" t="s">
        <v>7878</v>
      </c>
      <c r="AW223" s="609" t="s">
        <v>7879</v>
      </c>
      <c r="AX223" s="609" t="s">
        <v>7880</v>
      </c>
      <c r="AY223" s="753" t="s">
        <v>7881</v>
      </c>
    </row>
    <row r="224" spans="2:51" ht="15" customHeight="1" outlineLevel="1">
      <c r="B224" s="643" t="s">
        <v>7882</v>
      </c>
      <c r="C224" s="653"/>
      <c r="D224" s="653"/>
      <c r="E224" s="653"/>
      <c r="F224" s="653"/>
      <c r="G224" s="653"/>
      <c r="H224" s="654"/>
      <c r="I224" s="655"/>
      <c r="J224" s="656"/>
      <c r="K224" s="656"/>
      <c r="L224" s="648">
        <f t="shared" si="23"/>
        <v>0</v>
      </c>
      <c r="M224" s="651">
        <f t="shared" si="24"/>
        <v>0</v>
      </c>
      <c r="N224" s="651">
        <f t="shared" si="25"/>
        <v>0</v>
      </c>
      <c r="O224" s="671"/>
      <c r="P224" s="671"/>
      <c r="Q224" s="651">
        <f t="shared" si="26"/>
        <v>0</v>
      </c>
      <c r="R224" s="661">
        <f t="shared" si="27"/>
        <v>0</v>
      </c>
      <c r="S224" s="661">
        <f t="shared" si="28"/>
        <v>0</v>
      </c>
      <c r="T224" s="658"/>
      <c r="U224" s="658"/>
      <c r="V224" s="659"/>
      <c r="W224" s="1645"/>
      <c r="X224" s="324" t="s">
        <v>7883</v>
      </c>
      <c r="Y224" s="1645"/>
      <c r="Z224" s="1656"/>
      <c r="AA224" s="1645"/>
      <c r="AB224" s="1646"/>
      <c r="AC224" s="1647"/>
      <c r="AD224" s="719">
        <v>213</v>
      </c>
      <c r="AE224" s="711" t="s">
        <v>7884</v>
      </c>
      <c r="AF224" s="735" t="s">
        <v>7885</v>
      </c>
      <c r="AG224" s="735" t="s">
        <v>7886</v>
      </c>
      <c r="AH224" s="735" t="s">
        <v>7887</v>
      </c>
      <c r="AI224" s="735" t="s">
        <v>7888</v>
      </c>
      <c r="AJ224" s="735" t="s">
        <v>7889</v>
      </c>
      <c r="AK224" s="736" t="s">
        <v>7890</v>
      </c>
      <c r="AL224" s="737" t="s">
        <v>7891</v>
      </c>
      <c r="AM224" s="738" t="s">
        <v>7892</v>
      </c>
      <c r="AN224" s="738" t="s">
        <v>7893</v>
      </c>
      <c r="AO224" s="648" t="s">
        <v>7894</v>
      </c>
      <c r="AP224" s="651" t="s">
        <v>7895</v>
      </c>
      <c r="AQ224" s="651" t="s">
        <v>7896</v>
      </c>
      <c r="AR224" s="712" t="s">
        <v>7897</v>
      </c>
      <c r="AS224" s="712" t="s">
        <v>7898</v>
      </c>
      <c r="AT224" s="651" t="s">
        <v>7899</v>
      </c>
      <c r="AU224" s="595" t="s">
        <v>7900</v>
      </c>
      <c r="AV224" s="595" t="s">
        <v>7901</v>
      </c>
      <c r="AW224" s="609" t="s">
        <v>7902</v>
      </c>
      <c r="AX224" s="609" t="s">
        <v>7903</v>
      </c>
      <c r="AY224" s="753" t="s">
        <v>7904</v>
      </c>
    </row>
    <row r="225" spans="2:51" ht="15" customHeight="1" outlineLevel="1">
      <c r="B225" s="643" t="s">
        <v>7905</v>
      </c>
      <c r="C225" s="653"/>
      <c r="D225" s="653"/>
      <c r="E225" s="653"/>
      <c r="F225" s="653"/>
      <c r="G225" s="653"/>
      <c r="H225" s="654"/>
      <c r="I225" s="655"/>
      <c r="J225" s="656"/>
      <c r="K225" s="656"/>
      <c r="L225" s="648">
        <f t="shared" si="23"/>
        <v>0</v>
      </c>
      <c r="M225" s="651">
        <f t="shared" si="24"/>
        <v>0</v>
      </c>
      <c r="N225" s="651">
        <f t="shared" si="25"/>
        <v>0</v>
      </c>
      <c r="O225" s="671"/>
      <c r="P225" s="671"/>
      <c r="Q225" s="651">
        <f t="shared" si="26"/>
        <v>0</v>
      </c>
      <c r="R225" s="661">
        <f t="shared" si="27"/>
        <v>0</v>
      </c>
      <c r="S225" s="661">
        <f t="shared" si="28"/>
        <v>0</v>
      </c>
      <c r="T225" s="658"/>
      <c r="U225" s="658"/>
      <c r="V225" s="659"/>
      <c r="W225" s="1645"/>
      <c r="X225" s="324" t="s">
        <v>7906</v>
      </c>
      <c r="Y225" s="1645"/>
      <c r="Z225" s="1656"/>
      <c r="AA225" s="1645"/>
      <c r="AB225" s="1646"/>
      <c r="AC225" s="1647"/>
      <c r="AD225" s="719">
        <v>214</v>
      </c>
      <c r="AE225" s="711" t="s">
        <v>7907</v>
      </c>
      <c r="AF225" s="735" t="s">
        <v>7908</v>
      </c>
      <c r="AG225" s="735" t="s">
        <v>7909</v>
      </c>
      <c r="AH225" s="735" t="s">
        <v>7910</v>
      </c>
      <c r="AI225" s="735" t="s">
        <v>7911</v>
      </c>
      <c r="AJ225" s="735" t="s">
        <v>7912</v>
      </c>
      <c r="AK225" s="736" t="s">
        <v>7913</v>
      </c>
      <c r="AL225" s="737" t="s">
        <v>7914</v>
      </c>
      <c r="AM225" s="738" t="s">
        <v>7915</v>
      </c>
      <c r="AN225" s="738" t="s">
        <v>7916</v>
      </c>
      <c r="AO225" s="648" t="s">
        <v>7917</v>
      </c>
      <c r="AP225" s="651" t="s">
        <v>7918</v>
      </c>
      <c r="AQ225" s="651" t="s">
        <v>7919</v>
      </c>
      <c r="AR225" s="712" t="s">
        <v>7920</v>
      </c>
      <c r="AS225" s="712" t="s">
        <v>7921</v>
      </c>
      <c r="AT225" s="651" t="s">
        <v>7922</v>
      </c>
      <c r="AU225" s="595" t="s">
        <v>7923</v>
      </c>
      <c r="AV225" s="595" t="s">
        <v>7924</v>
      </c>
      <c r="AW225" s="609" t="s">
        <v>7925</v>
      </c>
      <c r="AX225" s="609" t="s">
        <v>7926</v>
      </c>
      <c r="AY225" s="753" t="s">
        <v>7927</v>
      </c>
    </row>
    <row r="226" spans="2:51" ht="15" customHeight="1" outlineLevel="1">
      <c r="B226" s="643" t="s">
        <v>7928</v>
      </c>
      <c r="C226" s="653"/>
      <c r="D226" s="653"/>
      <c r="E226" s="653"/>
      <c r="F226" s="653"/>
      <c r="G226" s="653"/>
      <c r="H226" s="654"/>
      <c r="I226" s="655"/>
      <c r="J226" s="656"/>
      <c r="K226" s="656"/>
      <c r="L226" s="648">
        <f t="shared" si="23"/>
        <v>0</v>
      </c>
      <c r="M226" s="651">
        <f t="shared" si="24"/>
        <v>0</v>
      </c>
      <c r="N226" s="651">
        <f t="shared" si="25"/>
        <v>0</v>
      </c>
      <c r="O226" s="671"/>
      <c r="P226" s="671"/>
      <c r="Q226" s="651">
        <f t="shared" si="26"/>
        <v>0</v>
      </c>
      <c r="R226" s="661">
        <f t="shared" si="27"/>
        <v>0</v>
      </c>
      <c r="S226" s="661">
        <f t="shared" si="28"/>
        <v>0</v>
      </c>
      <c r="T226" s="658"/>
      <c r="U226" s="658"/>
      <c r="V226" s="659"/>
      <c r="W226" s="1645"/>
      <c r="X226" s="324" t="s">
        <v>7929</v>
      </c>
      <c r="Y226" s="1645"/>
      <c r="Z226" s="1656"/>
      <c r="AA226" s="1645"/>
      <c r="AB226" s="1646"/>
      <c r="AC226" s="1647"/>
      <c r="AD226" s="719">
        <v>215</v>
      </c>
      <c r="AE226" s="711" t="s">
        <v>7930</v>
      </c>
      <c r="AF226" s="735" t="s">
        <v>7931</v>
      </c>
      <c r="AG226" s="735" t="s">
        <v>7932</v>
      </c>
      <c r="AH226" s="735" t="s">
        <v>7933</v>
      </c>
      <c r="AI226" s="735" t="s">
        <v>7934</v>
      </c>
      <c r="AJ226" s="735" t="s">
        <v>7935</v>
      </c>
      <c r="AK226" s="736" t="s">
        <v>7936</v>
      </c>
      <c r="AL226" s="737" t="s">
        <v>7937</v>
      </c>
      <c r="AM226" s="738" t="s">
        <v>7938</v>
      </c>
      <c r="AN226" s="738" t="s">
        <v>7939</v>
      </c>
      <c r="AO226" s="648" t="s">
        <v>7940</v>
      </c>
      <c r="AP226" s="651" t="s">
        <v>7941</v>
      </c>
      <c r="AQ226" s="651" t="s">
        <v>7942</v>
      </c>
      <c r="AR226" s="712" t="s">
        <v>7943</v>
      </c>
      <c r="AS226" s="712" t="s">
        <v>7944</v>
      </c>
      <c r="AT226" s="651" t="s">
        <v>7945</v>
      </c>
      <c r="AU226" s="595" t="s">
        <v>7946</v>
      </c>
      <c r="AV226" s="595" t="s">
        <v>7947</v>
      </c>
      <c r="AW226" s="609" t="s">
        <v>7948</v>
      </c>
      <c r="AX226" s="609" t="s">
        <v>7949</v>
      </c>
      <c r="AY226" s="753" t="s">
        <v>7950</v>
      </c>
    </row>
    <row r="227" spans="2:51" ht="15" customHeight="1" outlineLevel="1">
      <c r="B227" s="643" t="s">
        <v>7951</v>
      </c>
      <c r="C227" s="653"/>
      <c r="D227" s="653"/>
      <c r="E227" s="653"/>
      <c r="F227" s="653"/>
      <c r="G227" s="653"/>
      <c r="H227" s="654"/>
      <c r="I227" s="655"/>
      <c r="J227" s="656"/>
      <c r="K227" s="656"/>
      <c r="L227" s="648">
        <f t="shared" si="23"/>
        <v>0</v>
      </c>
      <c r="M227" s="651">
        <f t="shared" si="24"/>
        <v>0</v>
      </c>
      <c r="N227" s="651">
        <f t="shared" si="25"/>
        <v>0</v>
      </c>
      <c r="O227" s="671"/>
      <c r="P227" s="671"/>
      <c r="Q227" s="651">
        <f t="shared" si="26"/>
        <v>0</v>
      </c>
      <c r="R227" s="661">
        <f t="shared" si="27"/>
        <v>0</v>
      </c>
      <c r="S227" s="661">
        <f t="shared" si="28"/>
        <v>0</v>
      </c>
      <c r="T227" s="658"/>
      <c r="U227" s="658"/>
      <c r="V227" s="659"/>
      <c r="W227" s="1645"/>
      <c r="X227" s="324" t="s">
        <v>7952</v>
      </c>
      <c r="Y227" s="1645"/>
      <c r="Z227" s="1656"/>
      <c r="AA227" s="1645"/>
      <c r="AB227" s="1646"/>
      <c r="AC227" s="1647"/>
      <c r="AD227" s="719">
        <v>216</v>
      </c>
      <c r="AE227" s="711" t="s">
        <v>7953</v>
      </c>
      <c r="AF227" s="735" t="s">
        <v>7954</v>
      </c>
      <c r="AG227" s="735" t="s">
        <v>7955</v>
      </c>
      <c r="AH227" s="735" t="s">
        <v>7956</v>
      </c>
      <c r="AI227" s="735" t="s">
        <v>7957</v>
      </c>
      <c r="AJ227" s="735" t="s">
        <v>7958</v>
      </c>
      <c r="AK227" s="736" t="s">
        <v>7959</v>
      </c>
      <c r="AL227" s="737" t="s">
        <v>7960</v>
      </c>
      <c r="AM227" s="738" t="s">
        <v>7961</v>
      </c>
      <c r="AN227" s="738" t="s">
        <v>7962</v>
      </c>
      <c r="AO227" s="648" t="s">
        <v>7963</v>
      </c>
      <c r="AP227" s="651" t="s">
        <v>7964</v>
      </c>
      <c r="AQ227" s="651" t="s">
        <v>7965</v>
      </c>
      <c r="AR227" s="712" t="s">
        <v>7966</v>
      </c>
      <c r="AS227" s="712" t="s">
        <v>7967</v>
      </c>
      <c r="AT227" s="651" t="s">
        <v>7968</v>
      </c>
      <c r="AU227" s="595" t="s">
        <v>7969</v>
      </c>
      <c r="AV227" s="595" t="s">
        <v>7970</v>
      </c>
      <c r="AW227" s="609" t="s">
        <v>7971</v>
      </c>
      <c r="AX227" s="609" t="s">
        <v>7972</v>
      </c>
      <c r="AY227" s="753" t="s">
        <v>7973</v>
      </c>
    </row>
    <row r="228" spans="2:51" ht="15" customHeight="1" outlineLevel="1">
      <c r="B228" s="643" t="s">
        <v>7974</v>
      </c>
      <c r="C228" s="653"/>
      <c r="D228" s="653"/>
      <c r="E228" s="653"/>
      <c r="F228" s="653"/>
      <c r="G228" s="653"/>
      <c r="H228" s="654"/>
      <c r="I228" s="655"/>
      <c r="J228" s="656"/>
      <c r="K228" s="656"/>
      <c r="L228" s="648">
        <f t="shared" si="23"/>
        <v>0</v>
      </c>
      <c r="M228" s="651">
        <f t="shared" si="24"/>
        <v>0</v>
      </c>
      <c r="N228" s="651">
        <f t="shared" si="25"/>
        <v>0</v>
      </c>
      <c r="O228" s="671"/>
      <c r="P228" s="671"/>
      <c r="Q228" s="651">
        <f t="shared" si="26"/>
        <v>0</v>
      </c>
      <c r="R228" s="661">
        <f t="shared" si="27"/>
        <v>0</v>
      </c>
      <c r="S228" s="661">
        <f t="shared" si="28"/>
        <v>0</v>
      </c>
      <c r="T228" s="658"/>
      <c r="U228" s="658"/>
      <c r="V228" s="659"/>
      <c r="W228" s="1645"/>
      <c r="X228" s="324" t="s">
        <v>7975</v>
      </c>
      <c r="Y228" s="1645"/>
      <c r="Z228" s="1656"/>
      <c r="AA228" s="1645"/>
      <c r="AB228" s="1646"/>
      <c r="AC228" s="1647"/>
      <c r="AD228" s="719">
        <v>217</v>
      </c>
      <c r="AE228" s="711" t="s">
        <v>7976</v>
      </c>
      <c r="AF228" s="735" t="s">
        <v>7977</v>
      </c>
      <c r="AG228" s="735" t="s">
        <v>7978</v>
      </c>
      <c r="AH228" s="735" t="s">
        <v>7979</v>
      </c>
      <c r="AI228" s="735" t="s">
        <v>7980</v>
      </c>
      <c r="AJ228" s="735" t="s">
        <v>7981</v>
      </c>
      <c r="AK228" s="736" t="s">
        <v>7982</v>
      </c>
      <c r="AL228" s="737" t="s">
        <v>7983</v>
      </c>
      <c r="AM228" s="738" t="s">
        <v>7984</v>
      </c>
      <c r="AN228" s="738" t="s">
        <v>7985</v>
      </c>
      <c r="AO228" s="648" t="s">
        <v>7986</v>
      </c>
      <c r="AP228" s="651" t="s">
        <v>7987</v>
      </c>
      <c r="AQ228" s="651" t="s">
        <v>7988</v>
      </c>
      <c r="AR228" s="712" t="s">
        <v>7989</v>
      </c>
      <c r="AS228" s="712" t="s">
        <v>7990</v>
      </c>
      <c r="AT228" s="651" t="s">
        <v>7991</v>
      </c>
      <c r="AU228" s="595" t="s">
        <v>7992</v>
      </c>
      <c r="AV228" s="595" t="s">
        <v>7993</v>
      </c>
      <c r="AW228" s="609" t="s">
        <v>7994</v>
      </c>
      <c r="AX228" s="609" t="s">
        <v>7995</v>
      </c>
      <c r="AY228" s="753" t="s">
        <v>7996</v>
      </c>
    </row>
    <row r="229" spans="2:51" ht="15" customHeight="1" outlineLevel="1">
      <c r="B229" s="643" t="s">
        <v>7997</v>
      </c>
      <c r="C229" s="653"/>
      <c r="D229" s="653"/>
      <c r="E229" s="653"/>
      <c r="F229" s="653"/>
      <c r="G229" s="653"/>
      <c r="H229" s="654"/>
      <c r="I229" s="655"/>
      <c r="J229" s="656"/>
      <c r="K229" s="656"/>
      <c r="L229" s="648">
        <f t="shared" si="23"/>
        <v>0</v>
      </c>
      <c r="M229" s="651">
        <f t="shared" si="24"/>
        <v>0</v>
      </c>
      <c r="N229" s="651">
        <f t="shared" si="25"/>
        <v>0</v>
      </c>
      <c r="O229" s="671"/>
      <c r="P229" s="671"/>
      <c r="Q229" s="651">
        <f t="shared" si="26"/>
        <v>0</v>
      </c>
      <c r="R229" s="661">
        <f t="shared" si="27"/>
        <v>0</v>
      </c>
      <c r="S229" s="661">
        <f t="shared" si="28"/>
        <v>0</v>
      </c>
      <c r="T229" s="658"/>
      <c r="U229" s="658"/>
      <c r="V229" s="659"/>
      <c r="W229" s="1645"/>
      <c r="X229" s="324" t="s">
        <v>7998</v>
      </c>
      <c r="Y229" s="1645"/>
      <c r="Z229" s="1656"/>
      <c r="AA229" s="1645"/>
      <c r="AB229" s="1646"/>
      <c r="AC229" s="1647"/>
      <c r="AD229" s="719">
        <v>218</v>
      </c>
      <c r="AE229" s="711" t="s">
        <v>7999</v>
      </c>
      <c r="AF229" s="735" t="s">
        <v>8000</v>
      </c>
      <c r="AG229" s="735" t="s">
        <v>8001</v>
      </c>
      <c r="AH229" s="735" t="s">
        <v>8002</v>
      </c>
      <c r="AI229" s="735" t="s">
        <v>8003</v>
      </c>
      <c r="AJ229" s="735" t="s">
        <v>8004</v>
      </c>
      <c r="AK229" s="736" t="s">
        <v>8005</v>
      </c>
      <c r="AL229" s="737" t="s">
        <v>8006</v>
      </c>
      <c r="AM229" s="738" t="s">
        <v>8007</v>
      </c>
      <c r="AN229" s="738" t="s">
        <v>8008</v>
      </c>
      <c r="AO229" s="648" t="s">
        <v>8009</v>
      </c>
      <c r="AP229" s="651" t="s">
        <v>8010</v>
      </c>
      <c r="AQ229" s="651" t="s">
        <v>8011</v>
      </c>
      <c r="AR229" s="712" t="s">
        <v>8012</v>
      </c>
      <c r="AS229" s="712" t="s">
        <v>8013</v>
      </c>
      <c r="AT229" s="651" t="s">
        <v>8014</v>
      </c>
      <c r="AU229" s="595" t="s">
        <v>8015</v>
      </c>
      <c r="AV229" s="595" t="s">
        <v>8016</v>
      </c>
      <c r="AW229" s="609" t="s">
        <v>8017</v>
      </c>
      <c r="AX229" s="609" t="s">
        <v>8018</v>
      </c>
      <c r="AY229" s="753" t="s">
        <v>8019</v>
      </c>
    </row>
    <row r="230" spans="2:51" ht="15" customHeight="1" outlineLevel="1">
      <c r="B230" s="643" t="s">
        <v>8020</v>
      </c>
      <c r="C230" s="653"/>
      <c r="D230" s="653"/>
      <c r="E230" s="653"/>
      <c r="F230" s="653"/>
      <c r="G230" s="653"/>
      <c r="H230" s="654"/>
      <c r="I230" s="655"/>
      <c r="J230" s="656"/>
      <c r="K230" s="656"/>
      <c r="L230" s="648">
        <f t="shared" si="23"/>
        <v>0</v>
      </c>
      <c r="M230" s="651">
        <f t="shared" si="24"/>
        <v>0</v>
      </c>
      <c r="N230" s="651">
        <f t="shared" si="25"/>
        <v>0</v>
      </c>
      <c r="O230" s="671"/>
      <c r="P230" s="671"/>
      <c r="Q230" s="651">
        <f t="shared" si="26"/>
        <v>0</v>
      </c>
      <c r="R230" s="661">
        <f t="shared" si="27"/>
        <v>0</v>
      </c>
      <c r="S230" s="661">
        <f t="shared" si="28"/>
        <v>0</v>
      </c>
      <c r="T230" s="658"/>
      <c r="U230" s="658"/>
      <c r="V230" s="659"/>
      <c r="W230" s="1645"/>
      <c r="X230" s="324" t="s">
        <v>8021</v>
      </c>
      <c r="Y230" s="1645"/>
      <c r="Z230" s="1656"/>
      <c r="AA230" s="1645"/>
      <c r="AB230" s="1646"/>
      <c r="AC230" s="1647"/>
      <c r="AD230" s="719">
        <v>219</v>
      </c>
      <c r="AE230" s="711" t="s">
        <v>8022</v>
      </c>
      <c r="AF230" s="735" t="s">
        <v>8023</v>
      </c>
      <c r="AG230" s="735" t="s">
        <v>8024</v>
      </c>
      <c r="AH230" s="735" t="s">
        <v>8025</v>
      </c>
      <c r="AI230" s="735" t="s">
        <v>8026</v>
      </c>
      <c r="AJ230" s="735" t="s">
        <v>8027</v>
      </c>
      <c r="AK230" s="736" t="s">
        <v>8028</v>
      </c>
      <c r="AL230" s="737" t="s">
        <v>8029</v>
      </c>
      <c r="AM230" s="738" t="s">
        <v>8030</v>
      </c>
      <c r="AN230" s="738" t="s">
        <v>8031</v>
      </c>
      <c r="AO230" s="648" t="s">
        <v>8032</v>
      </c>
      <c r="AP230" s="651" t="s">
        <v>8033</v>
      </c>
      <c r="AQ230" s="651" t="s">
        <v>8034</v>
      </c>
      <c r="AR230" s="712" t="s">
        <v>8035</v>
      </c>
      <c r="AS230" s="712" t="s">
        <v>8036</v>
      </c>
      <c r="AT230" s="651" t="s">
        <v>8037</v>
      </c>
      <c r="AU230" s="595" t="s">
        <v>8038</v>
      </c>
      <c r="AV230" s="595" t="s">
        <v>8039</v>
      </c>
      <c r="AW230" s="609" t="s">
        <v>8040</v>
      </c>
      <c r="AX230" s="609" t="s">
        <v>8041</v>
      </c>
      <c r="AY230" s="753" t="s">
        <v>8042</v>
      </c>
    </row>
    <row r="231" spans="2:51" ht="15" customHeight="1" outlineLevel="1">
      <c r="B231" s="643" t="s">
        <v>8043</v>
      </c>
      <c r="C231" s="653"/>
      <c r="D231" s="653"/>
      <c r="E231" s="653"/>
      <c r="F231" s="653"/>
      <c r="G231" s="653"/>
      <c r="H231" s="654"/>
      <c r="I231" s="655"/>
      <c r="J231" s="656"/>
      <c r="K231" s="656"/>
      <c r="L231" s="648">
        <f t="shared" si="23"/>
        <v>0</v>
      </c>
      <c r="M231" s="651">
        <f t="shared" si="24"/>
        <v>0</v>
      </c>
      <c r="N231" s="651">
        <f t="shared" si="25"/>
        <v>0</v>
      </c>
      <c r="O231" s="671"/>
      <c r="P231" s="671"/>
      <c r="Q231" s="651">
        <f t="shared" si="26"/>
        <v>0</v>
      </c>
      <c r="R231" s="661">
        <f t="shared" si="27"/>
        <v>0</v>
      </c>
      <c r="S231" s="661">
        <f t="shared" si="28"/>
        <v>0</v>
      </c>
      <c r="T231" s="658"/>
      <c r="U231" s="658"/>
      <c r="V231" s="659"/>
      <c r="W231" s="1645"/>
      <c r="X231" s="324" t="s">
        <v>8044</v>
      </c>
      <c r="Y231" s="1645"/>
      <c r="Z231" s="1656"/>
      <c r="AA231" s="1645"/>
      <c r="AB231" s="1646"/>
      <c r="AC231" s="1647"/>
      <c r="AD231" s="719">
        <v>220</v>
      </c>
      <c r="AE231" s="711" t="s">
        <v>8045</v>
      </c>
      <c r="AF231" s="735" t="s">
        <v>8046</v>
      </c>
      <c r="AG231" s="735" t="s">
        <v>8047</v>
      </c>
      <c r="AH231" s="735" t="s">
        <v>8048</v>
      </c>
      <c r="AI231" s="735" t="s">
        <v>8049</v>
      </c>
      <c r="AJ231" s="735" t="s">
        <v>8050</v>
      </c>
      <c r="AK231" s="736" t="s">
        <v>8051</v>
      </c>
      <c r="AL231" s="737" t="s">
        <v>8052</v>
      </c>
      <c r="AM231" s="738" t="s">
        <v>8053</v>
      </c>
      <c r="AN231" s="738" t="s">
        <v>8054</v>
      </c>
      <c r="AO231" s="648" t="s">
        <v>8055</v>
      </c>
      <c r="AP231" s="651" t="s">
        <v>8056</v>
      </c>
      <c r="AQ231" s="651" t="s">
        <v>8057</v>
      </c>
      <c r="AR231" s="712" t="s">
        <v>8058</v>
      </c>
      <c r="AS231" s="712" t="s">
        <v>8059</v>
      </c>
      <c r="AT231" s="651" t="s">
        <v>8060</v>
      </c>
      <c r="AU231" s="595" t="s">
        <v>8061</v>
      </c>
      <c r="AV231" s="595" t="s">
        <v>8062</v>
      </c>
      <c r="AW231" s="609" t="s">
        <v>8063</v>
      </c>
      <c r="AX231" s="609" t="s">
        <v>8064</v>
      </c>
      <c r="AY231" s="753" t="s">
        <v>8065</v>
      </c>
    </row>
    <row r="232" spans="2:51" ht="15" customHeight="1" outlineLevel="1">
      <c r="B232" s="643" t="s">
        <v>8066</v>
      </c>
      <c r="C232" s="653"/>
      <c r="D232" s="653"/>
      <c r="E232" s="653"/>
      <c r="F232" s="653"/>
      <c r="G232" s="653"/>
      <c r="H232" s="654"/>
      <c r="I232" s="655"/>
      <c r="J232" s="656"/>
      <c r="K232" s="656"/>
      <c r="L232" s="648">
        <f t="shared" si="23"/>
        <v>0</v>
      </c>
      <c r="M232" s="651">
        <f t="shared" si="24"/>
        <v>0</v>
      </c>
      <c r="N232" s="651">
        <f t="shared" si="25"/>
        <v>0</v>
      </c>
      <c r="O232" s="671"/>
      <c r="P232" s="671"/>
      <c r="Q232" s="651">
        <f t="shared" si="26"/>
        <v>0</v>
      </c>
      <c r="R232" s="661">
        <f t="shared" si="27"/>
        <v>0</v>
      </c>
      <c r="S232" s="661">
        <f t="shared" si="28"/>
        <v>0</v>
      </c>
      <c r="T232" s="658"/>
      <c r="U232" s="658"/>
      <c r="V232" s="659"/>
      <c r="W232" s="1645"/>
      <c r="X232" s="324" t="s">
        <v>8067</v>
      </c>
      <c r="Y232" s="1645"/>
      <c r="Z232" s="1656"/>
      <c r="AA232" s="1645"/>
      <c r="AB232" s="1646"/>
      <c r="AC232" s="1647"/>
      <c r="AD232" s="719">
        <v>221</v>
      </c>
      <c r="AE232" s="711" t="s">
        <v>8068</v>
      </c>
      <c r="AF232" s="735" t="s">
        <v>8069</v>
      </c>
      <c r="AG232" s="735" t="s">
        <v>8070</v>
      </c>
      <c r="AH232" s="735" t="s">
        <v>8071</v>
      </c>
      <c r="AI232" s="735" t="s">
        <v>8072</v>
      </c>
      <c r="AJ232" s="735" t="s">
        <v>8073</v>
      </c>
      <c r="AK232" s="736" t="s">
        <v>8074</v>
      </c>
      <c r="AL232" s="737" t="s">
        <v>8075</v>
      </c>
      <c r="AM232" s="738" t="s">
        <v>8076</v>
      </c>
      <c r="AN232" s="738" t="s">
        <v>8077</v>
      </c>
      <c r="AO232" s="648" t="s">
        <v>8078</v>
      </c>
      <c r="AP232" s="651" t="s">
        <v>8079</v>
      </c>
      <c r="AQ232" s="651" t="s">
        <v>8080</v>
      </c>
      <c r="AR232" s="712" t="s">
        <v>8081</v>
      </c>
      <c r="AS232" s="712" t="s">
        <v>8082</v>
      </c>
      <c r="AT232" s="651" t="s">
        <v>8083</v>
      </c>
      <c r="AU232" s="595" t="s">
        <v>8084</v>
      </c>
      <c r="AV232" s="595" t="s">
        <v>8085</v>
      </c>
      <c r="AW232" s="609" t="s">
        <v>8086</v>
      </c>
      <c r="AX232" s="609" t="s">
        <v>8087</v>
      </c>
      <c r="AY232" s="753" t="s">
        <v>8088</v>
      </c>
    </row>
    <row r="233" spans="2:51" ht="15" customHeight="1" outlineLevel="1">
      <c r="B233" s="643" t="s">
        <v>8089</v>
      </c>
      <c r="C233" s="653"/>
      <c r="D233" s="653"/>
      <c r="E233" s="653"/>
      <c r="F233" s="653"/>
      <c r="G233" s="653"/>
      <c r="H233" s="654"/>
      <c r="I233" s="655"/>
      <c r="J233" s="656"/>
      <c r="K233" s="656"/>
      <c r="L233" s="648">
        <f t="shared" si="23"/>
        <v>0</v>
      </c>
      <c r="M233" s="651">
        <f t="shared" si="24"/>
        <v>0</v>
      </c>
      <c r="N233" s="651">
        <f t="shared" si="25"/>
        <v>0</v>
      </c>
      <c r="O233" s="671"/>
      <c r="P233" s="671"/>
      <c r="Q233" s="651">
        <f t="shared" si="26"/>
        <v>0</v>
      </c>
      <c r="R233" s="661">
        <f t="shared" si="27"/>
        <v>0</v>
      </c>
      <c r="S233" s="661">
        <f t="shared" si="28"/>
        <v>0</v>
      </c>
      <c r="T233" s="658"/>
      <c r="U233" s="658"/>
      <c r="V233" s="659"/>
      <c r="W233" s="1645"/>
      <c r="X233" s="324" t="s">
        <v>8090</v>
      </c>
      <c r="Y233" s="1645"/>
      <c r="Z233" s="1656"/>
      <c r="AA233" s="1645"/>
      <c r="AB233" s="1646"/>
      <c r="AC233" s="1647"/>
      <c r="AD233" s="719">
        <v>222</v>
      </c>
      <c r="AE233" s="711" t="s">
        <v>8091</v>
      </c>
      <c r="AF233" s="735" t="s">
        <v>8092</v>
      </c>
      <c r="AG233" s="735" t="s">
        <v>8093</v>
      </c>
      <c r="AH233" s="735" t="s">
        <v>8094</v>
      </c>
      <c r="AI233" s="735" t="s">
        <v>8095</v>
      </c>
      <c r="AJ233" s="735" t="s">
        <v>8096</v>
      </c>
      <c r="AK233" s="736" t="s">
        <v>8097</v>
      </c>
      <c r="AL233" s="737" t="s">
        <v>8098</v>
      </c>
      <c r="AM233" s="738" t="s">
        <v>8099</v>
      </c>
      <c r="AN233" s="738" t="s">
        <v>8100</v>
      </c>
      <c r="AO233" s="648" t="s">
        <v>8101</v>
      </c>
      <c r="AP233" s="651" t="s">
        <v>8102</v>
      </c>
      <c r="AQ233" s="651" t="s">
        <v>8103</v>
      </c>
      <c r="AR233" s="712" t="s">
        <v>8104</v>
      </c>
      <c r="AS233" s="712" t="s">
        <v>8105</v>
      </c>
      <c r="AT233" s="651" t="s">
        <v>8106</v>
      </c>
      <c r="AU233" s="595" t="s">
        <v>8107</v>
      </c>
      <c r="AV233" s="595" t="s">
        <v>8108</v>
      </c>
      <c r="AW233" s="609" t="s">
        <v>8109</v>
      </c>
      <c r="AX233" s="609" t="s">
        <v>8110</v>
      </c>
      <c r="AY233" s="753" t="s">
        <v>8111</v>
      </c>
    </row>
    <row r="234" spans="2:51" ht="15" customHeight="1" outlineLevel="1">
      <c r="B234" s="643" t="s">
        <v>8112</v>
      </c>
      <c r="C234" s="653"/>
      <c r="D234" s="653"/>
      <c r="E234" s="653"/>
      <c r="F234" s="653"/>
      <c r="G234" s="653"/>
      <c r="H234" s="654"/>
      <c r="I234" s="655"/>
      <c r="J234" s="656"/>
      <c r="K234" s="656"/>
      <c r="L234" s="648">
        <f t="shared" si="23"/>
        <v>0</v>
      </c>
      <c r="M234" s="651">
        <f t="shared" si="24"/>
        <v>0</v>
      </c>
      <c r="N234" s="651">
        <f t="shared" si="25"/>
        <v>0</v>
      </c>
      <c r="O234" s="671"/>
      <c r="P234" s="671"/>
      <c r="Q234" s="651">
        <f t="shared" si="26"/>
        <v>0</v>
      </c>
      <c r="R234" s="661">
        <f t="shared" si="27"/>
        <v>0</v>
      </c>
      <c r="S234" s="661">
        <f t="shared" si="28"/>
        <v>0</v>
      </c>
      <c r="T234" s="658"/>
      <c r="U234" s="658"/>
      <c r="V234" s="659"/>
      <c r="W234" s="1645"/>
      <c r="X234" s="324" t="s">
        <v>8113</v>
      </c>
      <c r="Y234" s="1645"/>
      <c r="Z234" s="1656"/>
      <c r="AA234" s="1645"/>
      <c r="AB234" s="1646"/>
      <c r="AC234" s="1647"/>
      <c r="AD234" s="719">
        <v>223</v>
      </c>
      <c r="AE234" s="711" t="s">
        <v>8114</v>
      </c>
      <c r="AF234" s="735" t="s">
        <v>8115</v>
      </c>
      <c r="AG234" s="735" t="s">
        <v>8116</v>
      </c>
      <c r="AH234" s="735" t="s">
        <v>8117</v>
      </c>
      <c r="AI234" s="735" t="s">
        <v>8118</v>
      </c>
      <c r="AJ234" s="735" t="s">
        <v>8119</v>
      </c>
      <c r="AK234" s="736" t="s">
        <v>8120</v>
      </c>
      <c r="AL234" s="737" t="s">
        <v>8121</v>
      </c>
      <c r="AM234" s="738" t="s">
        <v>8122</v>
      </c>
      <c r="AN234" s="738" t="s">
        <v>8123</v>
      </c>
      <c r="AO234" s="648" t="s">
        <v>8124</v>
      </c>
      <c r="AP234" s="651" t="s">
        <v>8125</v>
      </c>
      <c r="AQ234" s="651" t="s">
        <v>8126</v>
      </c>
      <c r="AR234" s="712" t="s">
        <v>8127</v>
      </c>
      <c r="AS234" s="712" t="s">
        <v>8128</v>
      </c>
      <c r="AT234" s="651" t="s">
        <v>8129</v>
      </c>
      <c r="AU234" s="595" t="s">
        <v>8130</v>
      </c>
      <c r="AV234" s="595" t="s">
        <v>8131</v>
      </c>
      <c r="AW234" s="609" t="s">
        <v>8132</v>
      </c>
      <c r="AX234" s="609" t="s">
        <v>8133</v>
      </c>
      <c r="AY234" s="753" t="s">
        <v>8134</v>
      </c>
    </row>
    <row r="235" spans="2:51" ht="15" customHeight="1" outlineLevel="1">
      <c r="B235" s="643" t="s">
        <v>8135</v>
      </c>
      <c r="C235" s="653"/>
      <c r="D235" s="653"/>
      <c r="E235" s="653"/>
      <c r="F235" s="653"/>
      <c r="G235" s="653"/>
      <c r="H235" s="654"/>
      <c r="I235" s="655"/>
      <c r="J235" s="656"/>
      <c r="K235" s="656"/>
      <c r="L235" s="648">
        <f t="shared" si="23"/>
        <v>0</v>
      </c>
      <c r="M235" s="651">
        <f t="shared" si="24"/>
        <v>0</v>
      </c>
      <c r="N235" s="651">
        <f t="shared" si="25"/>
        <v>0</v>
      </c>
      <c r="O235" s="671"/>
      <c r="P235" s="671"/>
      <c r="Q235" s="651">
        <f t="shared" si="26"/>
        <v>0</v>
      </c>
      <c r="R235" s="661">
        <f t="shared" si="27"/>
        <v>0</v>
      </c>
      <c r="S235" s="661">
        <f t="shared" si="28"/>
        <v>0</v>
      </c>
      <c r="T235" s="658"/>
      <c r="U235" s="658"/>
      <c r="V235" s="659"/>
      <c r="W235" s="1645"/>
      <c r="X235" s="324" t="s">
        <v>8136</v>
      </c>
      <c r="Y235" s="1645"/>
      <c r="Z235" s="1656"/>
      <c r="AA235" s="1645"/>
      <c r="AB235" s="1646"/>
      <c r="AC235" s="1647"/>
      <c r="AD235" s="719">
        <v>224</v>
      </c>
      <c r="AE235" s="711" t="s">
        <v>8137</v>
      </c>
      <c r="AF235" s="735" t="s">
        <v>8138</v>
      </c>
      <c r="AG235" s="735" t="s">
        <v>8139</v>
      </c>
      <c r="AH235" s="735" t="s">
        <v>8140</v>
      </c>
      <c r="AI235" s="735" t="s">
        <v>8141</v>
      </c>
      <c r="AJ235" s="735" t="s">
        <v>8142</v>
      </c>
      <c r="AK235" s="736" t="s">
        <v>8143</v>
      </c>
      <c r="AL235" s="737" t="s">
        <v>8144</v>
      </c>
      <c r="AM235" s="738" t="s">
        <v>8145</v>
      </c>
      <c r="AN235" s="738" t="s">
        <v>8146</v>
      </c>
      <c r="AO235" s="648" t="s">
        <v>8147</v>
      </c>
      <c r="AP235" s="651" t="s">
        <v>8148</v>
      </c>
      <c r="AQ235" s="651" t="s">
        <v>8149</v>
      </c>
      <c r="AR235" s="712" t="s">
        <v>8150</v>
      </c>
      <c r="AS235" s="712" t="s">
        <v>8151</v>
      </c>
      <c r="AT235" s="651" t="s">
        <v>8152</v>
      </c>
      <c r="AU235" s="595" t="s">
        <v>8153</v>
      </c>
      <c r="AV235" s="595" t="s">
        <v>8154</v>
      </c>
      <c r="AW235" s="609" t="s">
        <v>8155</v>
      </c>
      <c r="AX235" s="609" t="s">
        <v>8156</v>
      </c>
      <c r="AY235" s="753" t="s">
        <v>8157</v>
      </c>
    </row>
    <row r="236" spans="2:51" ht="15" customHeight="1" outlineLevel="1">
      <c r="B236" s="643" t="s">
        <v>8158</v>
      </c>
      <c r="C236" s="653"/>
      <c r="D236" s="653"/>
      <c r="E236" s="653"/>
      <c r="F236" s="653"/>
      <c r="G236" s="653"/>
      <c r="H236" s="654"/>
      <c r="I236" s="655"/>
      <c r="J236" s="656"/>
      <c r="K236" s="656"/>
      <c r="L236" s="648">
        <f t="shared" si="23"/>
        <v>0</v>
      </c>
      <c r="M236" s="651">
        <f t="shared" si="24"/>
        <v>0</v>
      </c>
      <c r="N236" s="651">
        <f t="shared" si="25"/>
        <v>0</v>
      </c>
      <c r="O236" s="671"/>
      <c r="P236" s="671"/>
      <c r="Q236" s="651">
        <f t="shared" si="26"/>
        <v>0</v>
      </c>
      <c r="R236" s="661">
        <f t="shared" si="27"/>
        <v>0</v>
      </c>
      <c r="S236" s="661">
        <f t="shared" si="28"/>
        <v>0</v>
      </c>
      <c r="T236" s="658"/>
      <c r="U236" s="658"/>
      <c r="V236" s="659"/>
      <c r="W236" s="1645"/>
      <c r="X236" s="324" t="s">
        <v>8159</v>
      </c>
      <c r="Y236" s="1645"/>
      <c r="Z236" s="1656"/>
      <c r="AA236" s="1645"/>
      <c r="AB236" s="1646"/>
      <c r="AC236" s="1647"/>
      <c r="AD236" s="719">
        <v>225</v>
      </c>
      <c r="AE236" s="711" t="s">
        <v>8160</v>
      </c>
      <c r="AF236" s="735" t="s">
        <v>8161</v>
      </c>
      <c r="AG236" s="735" t="s">
        <v>8162</v>
      </c>
      <c r="AH236" s="735" t="s">
        <v>8163</v>
      </c>
      <c r="AI236" s="735" t="s">
        <v>8164</v>
      </c>
      <c r="AJ236" s="735" t="s">
        <v>8165</v>
      </c>
      <c r="AK236" s="736" t="s">
        <v>8166</v>
      </c>
      <c r="AL236" s="737" t="s">
        <v>8167</v>
      </c>
      <c r="AM236" s="738" t="s">
        <v>8168</v>
      </c>
      <c r="AN236" s="738" t="s">
        <v>8169</v>
      </c>
      <c r="AO236" s="648" t="s">
        <v>8170</v>
      </c>
      <c r="AP236" s="651" t="s">
        <v>8171</v>
      </c>
      <c r="AQ236" s="651" t="s">
        <v>8172</v>
      </c>
      <c r="AR236" s="712" t="s">
        <v>8173</v>
      </c>
      <c r="AS236" s="712" t="s">
        <v>8174</v>
      </c>
      <c r="AT236" s="651" t="s">
        <v>8175</v>
      </c>
      <c r="AU236" s="595" t="s">
        <v>8176</v>
      </c>
      <c r="AV236" s="595" t="s">
        <v>8177</v>
      </c>
      <c r="AW236" s="609" t="s">
        <v>8178</v>
      </c>
      <c r="AX236" s="609" t="s">
        <v>8179</v>
      </c>
      <c r="AY236" s="753" t="s">
        <v>8180</v>
      </c>
    </row>
    <row r="237" spans="2:51" ht="15" customHeight="1" outlineLevel="1">
      <c r="B237" s="643" t="s">
        <v>8181</v>
      </c>
      <c r="C237" s="653"/>
      <c r="D237" s="653"/>
      <c r="E237" s="653"/>
      <c r="F237" s="653"/>
      <c r="G237" s="653"/>
      <c r="H237" s="654"/>
      <c r="I237" s="655"/>
      <c r="J237" s="656"/>
      <c r="K237" s="656"/>
      <c r="L237" s="648">
        <f t="shared" si="23"/>
        <v>0</v>
      </c>
      <c r="M237" s="651">
        <f t="shared" si="24"/>
        <v>0</v>
      </c>
      <c r="N237" s="651">
        <f t="shared" si="25"/>
        <v>0</v>
      </c>
      <c r="O237" s="671"/>
      <c r="P237" s="671"/>
      <c r="Q237" s="651">
        <f t="shared" si="26"/>
        <v>0</v>
      </c>
      <c r="R237" s="661">
        <f t="shared" si="27"/>
        <v>0</v>
      </c>
      <c r="S237" s="661">
        <f t="shared" si="28"/>
        <v>0</v>
      </c>
      <c r="T237" s="658"/>
      <c r="U237" s="658"/>
      <c r="V237" s="659"/>
      <c r="W237" s="1645"/>
      <c r="X237" s="324" t="s">
        <v>8182</v>
      </c>
      <c r="Y237" s="1645"/>
      <c r="Z237" s="1656"/>
      <c r="AA237" s="1645"/>
      <c r="AB237" s="1646"/>
      <c r="AC237" s="1647"/>
      <c r="AD237" s="719">
        <v>226</v>
      </c>
      <c r="AE237" s="711" t="s">
        <v>8183</v>
      </c>
      <c r="AF237" s="735" t="s">
        <v>8184</v>
      </c>
      <c r="AG237" s="735" t="s">
        <v>8185</v>
      </c>
      <c r="AH237" s="735" t="s">
        <v>8186</v>
      </c>
      <c r="AI237" s="735" t="s">
        <v>8187</v>
      </c>
      <c r="AJ237" s="735" t="s">
        <v>8188</v>
      </c>
      <c r="AK237" s="736" t="s">
        <v>8189</v>
      </c>
      <c r="AL237" s="737" t="s">
        <v>8190</v>
      </c>
      <c r="AM237" s="738" t="s">
        <v>8191</v>
      </c>
      <c r="AN237" s="738" t="s">
        <v>8192</v>
      </c>
      <c r="AO237" s="648" t="s">
        <v>8193</v>
      </c>
      <c r="AP237" s="651" t="s">
        <v>8194</v>
      </c>
      <c r="AQ237" s="651" t="s">
        <v>8195</v>
      </c>
      <c r="AR237" s="712" t="s">
        <v>8196</v>
      </c>
      <c r="AS237" s="712" t="s">
        <v>8197</v>
      </c>
      <c r="AT237" s="651" t="s">
        <v>8198</v>
      </c>
      <c r="AU237" s="595" t="s">
        <v>8199</v>
      </c>
      <c r="AV237" s="595" t="s">
        <v>8200</v>
      </c>
      <c r="AW237" s="609" t="s">
        <v>8201</v>
      </c>
      <c r="AX237" s="609" t="s">
        <v>8202</v>
      </c>
      <c r="AY237" s="753" t="s">
        <v>8203</v>
      </c>
    </row>
    <row r="238" spans="2:51" ht="15" customHeight="1" outlineLevel="1">
      <c r="B238" s="643" t="s">
        <v>8204</v>
      </c>
      <c r="C238" s="653"/>
      <c r="D238" s="653"/>
      <c r="E238" s="653"/>
      <c r="F238" s="653"/>
      <c r="G238" s="653"/>
      <c r="H238" s="654"/>
      <c r="I238" s="655"/>
      <c r="J238" s="656"/>
      <c r="K238" s="656"/>
      <c r="L238" s="648">
        <f t="shared" si="23"/>
        <v>0</v>
      </c>
      <c r="M238" s="651">
        <f t="shared" si="24"/>
        <v>0</v>
      </c>
      <c r="N238" s="651">
        <f t="shared" si="25"/>
        <v>0</v>
      </c>
      <c r="O238" s="671"/>
      <c r="P238" s="671"/>
      <c r="Q238" s="651">
        <f t="shared" si="26"/>
        <v>0</v>
      </c>
      <c r="R238" s="661">
        <f t="shared" si="27"/>
        <v>0</v>
      </c>
      <c r="S238" s="661">
        <f t="shared" si="28"/>
        <v>0</v>
      </c>
      <c r="T238" s="658"/>
      <c r="U238" s="658"/>
      <c r="V238" s="659"/>
      <c r="W238" s="1645"/>
      <c r="X238" s="324" t="s">
        <v>8205</v>
      </c>
      <c r="Y238" s="1645"/>
      <c r="Z238" s="1656"/>
      <c r="AA238" s="1645"/>
      <c r="AB238" s="1646"/>
      <c r="AC238" s="1647"/>
      <c r="AD238" s="719">
        <v>227</v>
      </c>
      <c r="AE238" s="711" t="s">
        <v>8206</v>
      </c>
      <c r="AF238" s="735" t="s">
        <v>8207</v>
      </c>
      <c r="AG238" s="735" t="s">
        <v>8208</v>
      </c>
      <c r="AH238" s="735" t="s">
        <v>8209</v>
      </c>
      <c r="AI238" s="735" t="s">
        <v>8210</v>
      </c>
      <c r="AJ238" s="735" t="s">
        <v>8211</v>
      </c>
      <c r="AK238" s="736" t="s">
        <v>8212</v>
      </c>
      <c r="AL238" s="737" t="s">
        <v>8213</v>
      </c>
      <c r="AM238" s="738" t="s">
        <v>8214</v>
      </c>
      <c r="AN238" s="738" t="s">
        <v>8215</v>
      </c>
      <c r="AO238" s="648" t="s">
        <v>8216</v>
      </c>
      <c r="AP238" s="651" t="s">
        <v>8217</v>
      </c>
      <c r="AQ238" s="651" t="s">
        <v>8218</v>
      </c>
      <c r="AR238" s="712" t="s">
        <v>8219</v>
      </c>
      <c r="AS238" s="712" t="s">
        <v>8220</v>
      </c>
      <c r="AT238" s="651" t="s">
        <v>8221</v>
      </c>
      <c r="AU238" s="595" t="s">
        <v>8222</v>
      </c>
      <c r="AV238" s="595" t="s">
        <v>8223</v>
      </c>
      <c r="AW238" s="609" t="s">
        <v>8224</v>
      </c>
      <c r="AX238" s="609" t="s">
        <v>8225</v>
      </c>
      <c r="AY238" s="753" t="s">
        <v>8226</v>
      </c>
    </row>
    <row r="239" spans="2:51" ht="15" customHeight="1" outlineLevel="1">
      <c r="B239" s="643" t="s">
        <v>8227</v>
      </c>
      <c r="C239" s="653"/>
      <c r="D239" s="653"/>
      <c r="E239" s="653"/>
      <c r="F239" s="653"/>
      <c r="G239" s="653"/>
      <c r="H239" s="654"/>
      <c r="I239" s="655"/>
      <c r="J239" s="656"/>
      <c r="K239" s="656"/>
      <c r="L239" s="648">
        <f t="shared" si="23"/>
        <v>0</v>
      </c>
      <c r="M239" s="651">
        <f t="shared" si="24"/>
        <v>0</v>
      </c>
      <c r="N239" s="651">
        <f t="shared" si="25"/>
        <v>0</v>
      </c>
      <c r="O239" s="671"/>
      <c r="P239" s="671"/>
      <c r="Q239" s="651">
        <f t="shared" si="26"/>
        <v>0</v>
      </c>
      <c r="R239" s="661">
        <f t="shared" si="27"/>
        <v>0</v>
      </c>
      <c r="S239" s="661">
        <f t="shared" si="28"/>
        <v>0</v>
      </c>
      <c r="T239" s="658"/>
      <c r="U239" s="658"/>
      <c r="V239" s="659"/>
      <c r="W239" s="1645"/>
      <c r="X239" s="324" t="s">
        <v>8228</v>
      </c>
      <c r="Y239" s="1645"/>
      <c r="Z239" s="1656"/>
      <c r="AA239" s="1645"/>
      <c r="AB239" s="1646"/>
      <c r="AC239" s="1647"/>
      <c r="AD239" s="719">
        <v>228</v>
      </c>
      <c r="AE239" s="711" t="s">
        <v>8229</v>
      </c>
      <c r="AF239" s="735" t="s">
        <v>8230</v>
      </c>
      <c r="AG239" s="735" t="s">
        <v>8231</v>
      </c>
      <c r="AH239" s="735" t="s">
        <v>8232</v>
      </c>
      <c r="AI239" s="735" t="s">
        <v>8233</v>
      </c>
      <c r="AJ239" s="735" t="s">
        <v>8234</v>
      </c>
      <c r="AK239" s="736" t="s">
        <v>8235</v>
      </c>
      <c r="AL239" s="737" t="s">
        <v>8236</v>
      </c>
      <c r="AM239" s="738" t="s">
        <v>8237</v>
      </c>
      <c r="AN239" s="738" t="s">
        <v>8238</v>
      </c>
      <c r="AO239" s="648" t="s">
        <v>8239</v>
      </c>
      <c r="AP239" s="651" t="s">
        <v>8240</v>
      </c>
      <c r="AQ239" s="651" t="s">
        <v>8241</v>
      </c>
      <c r="AR239" s="712" t="s">
        <v>8242</v>
      </c>
      <c r="AS239" s="712" t="s">
        <v>8243</v>
      </c>
      <c r="AT239" s="651" t="s">
        <v>8244</v>
      </c>
      <c r="AU239" s="595" t="s">
        <v>8245</v>
      </c>
      <c r="AV239" s="595" t="s">
        <v>8246</v>
      </c>
      <c r="AW239" s="609" t="s">
        <v>8247</v>
      </c>
      <c r="AX239" s="609" t="s">
        <v>8248</v>
      </c>
      <c r="AY239" s="753" t="s">
        <v>8249</v>
      </c>
    </row>
    <row r="240" spans="2:51" ht="15" customHeight="1" outlineLevel="1">
      <c r="B240" s="643" t="s">
        <v>8250</v>
      </c>
      <c r="C240" s="653"/>
      <c r="D240" s="653"/>
      <c r="E240" s="653"/>
      <c r="F240" s="653"/>
      <c r="G240" s="653"/>
      <c r="H240" s="654"/>
      <c r="I240" s="655"/>
      <c r="J240" s="656"/>
      <c r="K240" s="656"/>
      <c r="L240" s="648">
        <f t="shared" si="23"/>
        <v>0</v>
      </c>
      <c r="M240" s="651">
        <f t="shared" si="24"/>
        <v>0</v>
      </c>
      <c r="N240" s="651">
        <f t="shared" si="25"/>
        <v>0</v>
      </c>
      <c r="O240" s="671"/>
      <c r="P240" s="671"/>
      <c r="Q240" s="651">
        <f t="shared" si="26"/>
        <v>0</v>
      </c>
      <c r="R240" s="661">
        <f t="shared" si="27"/>
        <v>0</v>
      </c>
      <c r="S240" s="661">
        <f t="shared" si="28"/>
        <v>0</v>
      </c>
      <c r="T240" s="658"/>
      <c r="U240" s="658"/>
      <c r="V240" s="659"/>
      <c r="W240" s="1645"/>
      <c r="X240" s="324" t="s">
        <v>8251</v>
      </c>
      <c r="Y240" s="1645"/>
      <c r="Z240" s="1656"/>
      <c r="AA240" s="1645"/>
      <c r="AB240" s="1646"/>
      <c r="AC240" s="1647"/>
      <c r="AD240" s="719">
        <v>229</v>
      </c>
      <c r="AE240" s="711" t="s">
        <v>8252</v>
      </c>
      <c r="AF240" s="735" t="s">
        <v>8253</v>
      </c>
      <c r="AG240" s="735" t="s">
        <v>8254</v>
      </c>
      <c r="AH240" s="735" t="s">
        <v>8255</v>
      </c>
      <c r="AI240" s="735" t="s">
        <v>8256</v>
      </c>
      <c r="AJ240" s="735" t="s">
        <v>8257</v>
      </c>
      <c r="AK240" s="736" t="s">
        <v>8258</v>
      </c>
      <c r="AL240" s="737" t="s">
        <v>8259</v>
      </c>
      <c r="AM240" s="738" t="s">
        <v>8260</v>
      </c>
      <c r="AN240" s="738" t="s">
        <v>8261</v>
      </c>
      <c r="AO240" s="648" t="s">
        <v>8262</v>
      </c>
      <c r="AP240" s="651" t="s">
        <v>8263</v>
      </c>
      <c r="AQ240" s="651" t="s">
        <v>8264</v>
      </c>
      <c r="AR240" s="712" t="s">
        <v>8265</v>
      </c>
      <c r="AS240" s="712" t="s">
        <v>8266</v>
      </c>
      <c r="AT240" s="651" t="s">
        <v>8267</v>
      </c>
      <c r="AU240" s="595" t="s">
        <v>8268</v>
      </c>
      <c r="AV240" s="595" t="s">
        <v>8269</v>
      </c>
      <c r="AW240" s="609" t="s">
        <v>8270</v>
      </c>
      <c r="AX240" s="609" t="s">
        <v>8271</v>
      </c>
      <c r="AY240" s="753" t="s">
        <v>8272</v>
      </c>
    </row>
    <row r="241" spans="2:51" ht="15" customHeight="1" outlineLevel="1">
      <c r="B241" s="643" t="s">
        <v>8273</v>
      </c>
      <c r="C241" s="653"/>
      <c r="D241" s="653"/>
      <c r="E241" s="653"/>
      <c r="F241" s="653"/>
      <c r="G241" s="653"/>
      <c r="H241" s="654"/>
      <c r="I241" s="655"/>
      <c r="J241" s="656"/>
      <c r="K241" s="656"/>
      <c r="L241" s="648">
        <f t="shared" si="23"/>
        <v>0</v>
      </c>
      <c r="M241" s="651">
        <f t="shared" si="24"/>
        <v>0</v>
      </c>
      <c r="N241" s="651">
        <f t="shared" si="25"/>
        <v>0</v>
      </c>
      <c r="O241" s="671"/>
      <c r="P241" s="671"/>
      <c r="Q241" s="651">
        <f t="shared" si="26"/>
        <v>0</v>
      </c>
      <c r="R241" s="661">
        <f t="shared" si="27"/>
        <v>0</v>
      </c>
      <c r="S241" s="661">
        <f t="shared" si="28"/>
        <v>0</v>
      </c>
      <c r="T241" s="658"/>
      <c r="U241" s="658"/>
      <c r="V241" s="659"/>
      <c r="W241" s="1645"/>
      <c r="X241" s="324" t="s">
        <v>8274</v>
      </c>
      <c r="Y241" s="1645"/>
      <c r="Z241" s="1656"/>
      <c r="AA241" s="1645"/>
      <c r="AB241" s="1646"/>
      <c r="AC241" s="1647"/>
      <c r="AD241" s="719">
        <v>230</v>
      </c>
      <c r="AE241" s="711" t="s">
        <v>8275</v>
      </c>
      <c r="AF241" s="735" t="s">
        <v>8276</v>
      </c>
      <c r="AG241" s="735" t="s">
        <v>8277</v>
      </c>
      <c r="AH241" s="735" t="s">
        <v>8278</v>
      </c>
      <c r="AI241" s="735" t="s">
        <v>8279</v>
      </c>
      <c r="AJ241" s="735" t="s">
        <v>8280</v>
      </c>
      <c r="AK241" s="736" t="s">
        <v>8281</v>
      </c>
      <c r="AL241" s="737" t="s">
        <v>8282</v>
      </c>
      <c r="AM241" s="738" t="s">
        <v>8283</v>
      </c>
      <c r="AN241" s="738" t="s">
        <v>8284</v>
      </c>
      <c r="AO241" s="648" t="s">
        <v>8285</v>
      </c>
      <c r="AP241" s="651" t="s">
        <v>8286</v>
      </c>
      <c r="AQ241" s="651" t="s">
        <v>8287</v>
      </c>
      <c r="AR241" s="712" t="s">
        <v>8288</v>
      </c>
      <c r="AS241" s="712" t="s">
        <v>8289</v>
      </c>
      <c r="AT241" s="651" t="s">
        <v>8290</v>
      </c>
      <c r="AU241" s="595" t="s">
        <v>8291</v>
      </c>
      <c r="AV241" s="595" t="s">
        <v>8292</v>
      </c>
      <c r="AW241" s="609" t="s">
        <v>8293</v>
      </c>
      <c r="AX241" s="609" t="s">
        <v>8294</v>
      </c>
      <c r="AY241" s="753" t="s">
        <v>8295</v>
      </c>
    </row>
    <row r="242" spans="2:51" ht="15" customHeight="1" outlineLevel="1">
      <c r="B242" s="643" t="s">
        <v>8296</v>
      </c>
      <c r="C242" s="653"/>
      <c r="D242" s="653"/>
      <c r="E242" s="653"/>
      <c r="F242" s="653"/>
      <c r="G242" s="653"/>
      <c r="H242" s="654"/>
      <c r="I242" s="655"/>
      <c r="J242" s="656"/>
      <c r="K242" s="656"/>
      <c r="L242" s="648">
        <f t="shared" si="23"/>
        <v>0</v>
      </c>
      <c r="M242" s="651">
        <f t="shared" si="24"/>
        <v>0</v>
      </c>
      <c r="N242" s="651">
        <f t="shared" si="25"/>
        <v>0</v>
      </c>
      <c r="O242" s="671"/>
      <c r="P242" s="671"/>
      <c r="Q242" s="651">
        <f t="shared" si="26"/>
        <v>0</v>
      </c>
      <c r="R242" s="661">
        <f t="shared" si="27"/>
        <v>0</v>
      </c>
      <c r="S242" s="661">
        <f t="shared" si="28"/>
        <v>0</v>
      </c>
      <c r="T242" s="658"/>
      <c r="U242" s="658"/>
      <c r="V242" s="659"/>
      <c r="W242" s="1645"/>
      <c r="X242" s="324" t="s">
        <v>8297</v>
      </c>
      <c r="Y242" s="1645"/>
      <c r="Z242" s="1656"/>
      <c r="AA242" s="1645"/>
      <c r="AB242" s="1646"/>
      <c r="AC242" s="1647"/>
      <c r="AD242" s="719">
        <v>231</v>
      </c>
      <c r="AE242" s="711" t="s">
        <v>8298</v>
      </c>
      <c r="AF242" s="735" t="s">
        <v>8299</v>
      </c>
      <c r="AG242" s="735" t="s">
        <v>8300</v>
      </c>
      <c r="AH242" s="735" t="s">
        <v>8301</v>
      </c>
      <c r="AI242" s="735" t="s">
        <v>8302</v>
      </c>
      <c r="AJ242" s="735" t="s">
        <v>8303</v>
      </c>
      <c r="AK242" s="736" t="s">
        <v>8304</v>
      </c>
      <c r="AL242" s="737" t="s">
        <v>8305</v>
      </c>
      <c r="AM242" s="738" t="s">
        <v>8306</v>
      </c>
      <c r="AN242" s="738" t="s">
        <v>8307</v>
      </c>
      <c r="AO242" s="648" t="s">
        <v>8308</v>
      </c>
      <c r="AP242" s="651" t="s">
        <v>8309</v>
      </c>
      <c r="AQ242" s="651" t="s">
        <v>8310</v>
      </c>
      <c r="AR242" s="712" t="s">
        <v>8311</v>
      </c>
      <c r="AS242" s="712" t="s">
        <v>8312</v>
      </c>
      <c r="AT242" s="651" t="s">
        <v>8313</v>
      </c>
      <c r="AU242" s="595" t="s">
        <v>8314</v>
      </c>
      <c r="AV242" s="595" t="s">
        <v>8315</v>
      </c>
      <c r="AW242" s="609" t="s">
        <v>8316</v>
      </c>
      <c r="AX242" s="609" t="s">
        <v>8317</v>
      </c>
      <c r="AY242" s="753" t="s">
        <v>8318</v>
      </c>
    </row>
    <row r="243" spans="2:51" ht="15" customHeight="1" outlineLevel="1">
      <c r="B243" s="643" t="s">
        <v>8319</v>
      </c>
      <c r="C243" s="653"/>
      <c r="D243" s="653"/>
      <c r="E243" s="653"/>
      <c r="F243" s="653"/>
      <c r="G243" s="653"/>
      <c r="H243" s="654"/>
      <c r="I243" s="655"/>
      <c r="J243" s="656"/>
      <c r="K243" s="656"/>
      <c r="L243" s="648">
        <f t="shared" si="23"/>
        <v>0</v>
      </c>
      <c r="M243" s="651">
        <f t="shared" si="24"/>
        <v>0</v>
      </c>
      <c r="N243" s="651">
        <f t="shared" si="25"/>
        <v>0</v>
      </c>
      <c r="O243" s="671"/>
      <c r="P243" s="671"/>
      <c r="Q243" s="651">
        <f t="shared" si="26"/>
        <v>0</v>
      </c>
      <c r="R243" s="661">
        <f t="shared" si="27"/>
        <v>0</v>
      </c>
      <c r="S243" s="661">
        <f t="shared" si="28"/>
        <v>0</v>
      </c>
      <c r="T243" s="658"/>
      <c r="U243" s="658"/>
      <c r="V243" s="659"/>
      <c r="W243" s="1645"/>
      <c r="X243" s="324" t="s">
        <v>8320</v>
      </c>
      <c r="Y243" s="1645"/>
      <c r="Z243" s="1656"/>
      <c r="AA243" s="1645"/>
      <c r="AB243" s="1646"/>
      <c r="AC243" s="1647"/>
      <c r="AD243" s="719">
        <v>232</v>
      </c>
      <c r="AE243" s="711" t="s">
        <v>8321</v>
      </c>
      <c r="AF243" s="735" t="s">
        <v>8322</v>
      </c>
      <c r="AG243" s="735" t="s">
        <v>8323</v>
      </c>
      <c r="AH243" s="735" t="s">
        <v>8324</v>
      </c>
      <c r="AI243" s="735" t="s">
        <v>8325</v>
      </c>
      <c r="AJ243" s="735" t="s">
        <v>8326</v>
      </c>
      <c r="AK243" s="736" t="s">
        <v>8327</v>
      </c>
      <c r="AL243" s="737" t="s">
        <v>8328</v>
      </c>
      <c r="AM243" s="738" t="s">
        <v>8329</v>
      </c>
      <c r="AN243" s="738" t="s">
        <v>8330</v>
      </c>
      <c r="AO243" s="648" t="s">
        <v>8331</v>
      </c>
      <c r="AP243" s="651" t="s">
        <v>8332</v>
      </c>
      <c r="AQ243" s="651" t="s">
        <v>8333</v>
      </c>
      <c r="AR243" s="712" t="s">
        <v>8334</v>
      </c>
      <c r="AS243" s="712" t="s">
        <v>8335</v>
      </c>
      <c r="AT243" s="651" t="s">
        <v>8336</v>
      </c>
      <c r="AU243" s="595" t="s">
        <v>8337</v>
      </c>
      <c r="AV243" s="595" t="s">
        <v>8338</v>
      </c>
      <c r="AW243" s="609" t="s">
        <v>8339</v>
      </c>
      <c r="AX243" s="609" t="s">
        <v>8340</v>
      </c>
      <c r="AY243" s="753" t="s">
        <v>8341</v>
      </c>
    </row>
    <row r="244" spans="2:51" ht="15" customHeight="1" outlineLevel="1">
      <c r="B244" s="643" t="s">
        <v>8342</v>
      </c>
      <c r="C244" s="653"/>
      <c r="D244" s="653"/>
      <c r="E244" s="653"/>
      <c r="F244" s="653"/>
      <c r="G244" s="653"/>
      <c r="H244" s="654"/>
      <c r="I244" s="655"/>
      <c r="J244" s="656"/>
      <c r="K244" s="656"/>
      <c r="L244" s="648">
        <f t="shared" si="23"/>
        <v>0</v>
      </c>
      <c r="M244" s="651">
        <f t="shared" si="24"/>
        <v>0</v>
      </c>
      <c r="N244" s="651">
        <f t="shared" si="25"/>
        <v>0</v>
      </c>
      <c r="O244" s="671"/>
      <c r="P244" s="671"/>
      <c r="Q244" s="651">
        <f t="shared" si="26"/>
        <v>0</v>
      </c>
      <c r="R244" s="661">
        <f t="shared" si="27"/>
        <v>0</v>
      </c>
      <c r="S244" s="661">
        <f t="shared" si="28"/>
        <v>0</v>
      </c>
      <c r="T244" s="658"/>
      <c r="U244" s="658"/>
      <c r="V244" s="659"/>
      <c r="W244" s="1645"/>
      <c r="X244" s="324" t="s">
        <v>8343</v>
      </c>
      <c r="Y244" s="1645"/>
      <c r="Z244" s="1656"/>
      <c r="AA244" s="1645"/>
      <c r="AB244" s="1646"/>
      <c r="AC244" s="1647"/>
      <c r="AD244" s="719">
        <v>233</v>
      </c>
      <c r="AE244" s="711" t="s">
        <v>8344</v>
      </c>
      <c r="AF244" s="735" t="s">
        <v>8345</v>
      </c>
      <c r="AG244" s="735" t="s">
        <v>8346</v>
      </c>
      <c r="AH244" s="735" t="s">
        <v>8347</v>
      </c>
      <c r="AI244" s="735" t="s">
        <v>8348</v>
      </c>
      <c r="AJ244" s="735" t="s">
        <v>8349</v>
      </c>
      <c r="AK244" s="736" t="s">
        <v>8350</v>
      </c>
      <c r="AL244" s="737" t="s">
        <v>8351</v>
      </c>
      <c r="AM244" s="738" t="s">
        <v>8352</v>
      </c>
      <c r="AN244" s="738" t="s">
        <v>8353</v>
      </c>
      <c r="AO244" s="648" t="s">
        <v>8354</v>
      </c>
      <c r="AP244" s="651" t="s">
        <v>8355</v>
      </c>
      <c r="AQ244" s="651" t="s">
        <v>8356</v>
      </c>
      <c r="AR244" s="712" t="s">
        <v>8357</v>
      </c>
      <c r="AS244" s="712" t="s">
        <v>8358</v>
      </c>
      <c r="AT244" s="651" t="s">
        <v>8359</v>
      </c>
      <c r="AU244" s="595" t="s">
        <v>8360</v>
      </c>
      <c r="AV244" s="595" t="s">
        <v>8361</v>
      </c>
      <c r="AW244" s="609" t="s">
        <v>8362</v>
      </c>
      <c r="AX244" s="609" t="s">
        <v>8363</v>
      </c>
      <c r="AY244" s="753" t="s">
        <v>8364</v>
      </c>
    </row>
    <row r="245" spans="2:51" ht="15" customHeight="1" outlineLevel="1">
      <c r="B245" s="643" t="s">
        <v>8365</v>
      </c>
      <c r="C245" s="653"/>
      <c r="D245" s="653"/>
      <c r="E245" s="653"/>
      <c r="F245" s="653"/>
      <c r="G245" s="653"/>
      <c r="H245" s="654"/>
      <c r="I245" s="655"/>
      <c r="J245" s="656"/>
      <c r="K245" s="656"/>
      <c r="L245" s="648">
        <f t="shared" si="23"/>
        <v>0</v>
      </c>
      <c r="M245" s="651">
        <f t="shared" si="24"/>
        <v>0</v>
      </c>
      <c r="N245" s="651">
        <f t="shared" si="25"/>
        <v>0</v>
      </c>
      <c r="O245" s="671"/>
      <c r="P245" s="671"/>
      <c r="Q245" s="651">
        <f t="shared" si="26"/>
        <v>0</v>
      </c>
      <c r="R245" s="661">
        <f t="shared" si="27"/>
        <v>0</v>
      </c>
      <c r="S245" s="661">
        <f t="shared" si="28"/>
        <v>0</v>
      </c>
      <c r="T245" s="658"/>
      <c r="U245" s="658"/>
      <c r="V245" s="659"/>
      <c r="W245" s="1645"/>
      <c r="X245" s="324" t="s">
        <v>8366</v>
      </c>
      <c r="Y245" s="1645"/>
      <c r="Z245" s="1656"/>
      <c r="AA245" s="1645"/>
      <c r="AB245" s="1646"/>
      <c r="AC245" s="1647"/>
      <c r="AD245" s="719">
        <v>234</v>
      </c>
      <c r="AE245" s="711" t="s">
        <v>8367</v>
      </c>
      <c r="AF245" s="735" t="s">
        <v>8368</v>
      </c>
      <c r="AG245" s="735" t="s">
        <v>8369</v>
      </c>
      <c r="AH245" s="735" t="s">
        <v>8370</v>
      </c>
      <c r="AI245" s="735" t="s">
        <v>8371</v>
      </c>
      <c r="AJ245" s="735" t="s">
        <v>8372</v>
      </c>
      <c r="AK245" s="736" t="s">
        <v>8373</v>
      </c>
      <c r="AL245" s="737" t="s">
        <v>8374</v>
      </c>
      <c r="AM245" s="738" t="s">
        <v>8375</v>
      </c>
      <c r="AN245" s="738" t="s">
        <v>8376</v>
      </c>
      <c r="AO245" s="648" t="s">
        <v>8377</v>
      </c>
      <c r="AP245" s="651" t="s">
        <v>8378</v>
      </c>
      <c r="AQ245" s="651" t="s">
        <v>8379</v>
      </c>
      <c r="AR245" s="712" t="s">
        <v>8380</v>
      </c>
      <c r="AS245" s="712" t="s">
        <v>8381</v>
      </c>
      <c r="AT245" s="651" t="s">
        <v>8382</v>
      </c>
      <c r="AU245" s="595" t="s">
        <v>8383</v>
      </c>
      <c r="AV245" s="595" t="s">
        <v>8384</v>
      </c>
      <c r="AW245" s="609" t="s">
        <v>8385</v>
      </c>
      <c r="AX245" s="609" t="s">
        <v>8386</v>
      </c>
      <c r="AY245" s="753" t="s">
        <v>8387</v>
      </c>
    </row>
    <row r="246" spans="2:51" ht="15" customHeight="1" outlineLevel="1">
      <c r="B246" s="643" t="s">
        <v>8388</v>
      </c>
      <c r="C246" s="653"/>
      <c r="D246" s="653"/>
      <c r="E246" s="653"/>
      <c r="F246" s="653"/>
      <c r="G246" s="653"/>
      <c r="H246" s="654"/>
      <c r="I246" s="655"/>
      <c r="J246" s="656"/>
      <c r="K246" s="656"/>
      <c r="L246" s="648">
        <f t="shared" si="23"/>
        <v>0</v>
      </c>
      <c r="M246" s="651">
        <f t="shared" si="24"/>
        <v>0</v>
      </c>
      <c r="N246" s="651">
        <f t="shared" si="25"/>
        <v>0</v>
      </c>
      <c r="O246" s="671"/>
      <c r="P246" s="671"/>
      <c r="Q246" s="651">
        <f t="shared" si="26"/>
        <v>0</v>
      </c>
      <c r="R246" s="661">
        <f t="shared" si="27"/>
        <v>0</v>
      </c>
      <c r="S246" s="661">
        <f t="shared" si="28"/>
        <v>0</v>
      </c>
      <c r="T246" s="658"/>
      <c r="U246" s="658"/>
      <c r="V246" s="659"/>
      <c r="W246" s="1645"/>
      <c r="X246" s="324" t="s">
        <v>8389</v>
      </c>
      <c r="Y246" s="1645"/>
      <c r="Z246" s="1656"/>
      <c r="AA246" s="1645"/>
      <c r="AB246" s="1646"/>
      <c r="AC246" s="1647"/>
      <c r="AD246" s="719">
        <v>235</v>
      </c>
      <c r="AE246" s="711" t="s">
        <v>8390</v>
      </c>
      <c r="AF246" s="735" t="s">
        <v>8391</v>
      </c>
      <c r="AG246" s="735" t="s">
        <v>8392</v>
      </c>
      <c r="AH246" s="735" t="s">
        <v>8393</v>
      </c>
      <c r="AI246" s="735" t="s">
        <v>8394</v>
      </c>
      <c r="AJ246" s="735" t="s">
        <v>8395</v>
      </c>
      <c r="AK246" s="736" t="s">
        <v>8396</v>
      </c>
      <c r="AL246" s="737" t="s">
        <v>8397</v>
      </c>
      <c r="AM246" s="738" t="s">
        <v>8398</v>
      </c>
      <c r="AN246" s="738" t="s">
        <v>8399</v>
      </c>
      <c r="AO246" s="648" t="s">
        <v>8400</v>
      </c>
      <c r="AP246" s="651" t="s">
        <v>8401</v>
      </c>
      <c r="AQ246" s="651" t="s">
        <v>8402</v>
      </c>
      <c r="AR246" s="712" t="s">
        <v>8403</v>
      </c>
      <c r="AS246" s="712" t="s">
        <v>8404</v>
      </c>
      <c r="AT246" s="651" t="s">
        <v>8405</v>
      </c>
      <c r="AU246" s="595" t="s">
        <v>8406</v>
      </c>
      <c r="AV246" s="595" t="s">
        <v>8407</v>
      </c>
      <c r="AW246" s="609" t="s">
        <v>8408</v>
      </c>
      <c r="AX246" s="609" t="s">
        <v>8409</v>
      </c>
      <c r="AY246" s="753" t="s">
        <v>8410</v>
      </c>
    </row>
    <row r="247" spans="2:51" ht="15" customHeight="1" outlineLevel="1">
      <c r="B247" s="643" t="s">
        <v>8411</v>
      </c>
      <c r="C247" s="653"/>
      <c r="D247" s="653"/>
      <c r="E247" s="653"/>
      <c r="F247" s="653"/>
      <c r="G247" s="653"/>
      <c r="H247" s="654"/>
      <c r="I247" s="655"/>
      <c r="J247" s="656"/>
      <c r="K247" s="656"/>
      <c r="L247" s="648">
        <f t="shared" si="23"/>
        <v>0</v>
      </c>
      <c r="M247" s="651">
        <f t="shared" si="24"/>
        <v>0</v>
      </c>
      <c r="N247" s="651">
        <f t="shared" si="25"/>
        <v>0</v>
      </c>
      <c r="O247" s="671"/>
      <c r="P247" s="671"/>
      <c r="Q247" s="651">
        <f t="shared" si="26"/>
        <v>0</v>
      </c>
      <c r="R247" s="661">
        <f t="shared" si="27"/>
        <v>0</v>
      </c>
      <c r="S247" s="661">
        <f t="shared" si="28"/>
        <v>0</v>
      </c>
      <c r="T247" s="658"/>
      <c r="U247" s="658"/>
      <c r="V247" s="659"/>
      <c r="W247" s="1645"/>
      <c r="X247" s="324" t="s">
        <v>8412</v>
      </c>
      <c r="Y247" s="1645"/>
      <c r="Z247" s="1656"/>
      <c r="AA247" s="1645"/>
      <c r="AB247" s="1646"/>
      <c r="AC247" s="1647"/>
      <c r="AD247" s="719">
        <v>236</v>
      </c>
      <c r="AE247" s="711" t="s">
        <v>8413</v>
      </c>
      <c r="AF247" s="735" t="s">
        <v>8414</v>
      </c>
      <c r="AG247" s="735" t="s">
        <v>8415</v>
      </c>
      <c r="AH247" s="735" t="s">
        <v>8416</v>
      </c>
      <c r="AI247" s="735" t="s">
        <v>8417</v>
      </c>
      <c r="AJ247" s="735" t="s">
        <v>8418</v>
      </c>
      <c r="AK247" s="736" t="s">
        <v>8419</v>
      </c>
      <c r="AL247" s="737" t="s">
        <v>8420</v>
      </c>
      <c r="AM247" s="738" t="s">
        <v>8421</v>
      </c>
      <c r="AN247" s="738" t="s">
        <v>8422</v>
      </c>
      <c r="AO247" s="648" t="s">
        <v>8423</v>
      </c>
      <c r="AP247" s="651" t="s">
        <v>8424</v>
      </c>
      <c r="AQ247" s="651" t="s">
        <v>8425</v>
      </c>
      <c r="AR247" s="712" t="s">
        <v>8426</v>
      </c>
      <c r="AS247" s="712" t="s">
        <v>8427</v>
      </c>
      <c r="AT247" s="651" t="s">
        <v>8428</v>
      </c>
      <c r="AU247" s="595" t="s">
        <v>8429</v>
      </c>
      <c r="AV247" s="595" t="s">
        <v>8430</v>
      </c>
      <c r="AW247" s="609" t="s">
        <v>8431</v>
      </c>
      <c r="AX247" s="609" t="s">
        <v>8432</v>
      </c>
      <c r="AY247" s="753" t="s">
        <v>8433</v>
      </c>
    </row>
    <row r="248" spans="2:51" ht="15" customHeight="1" outlineLevel="1">
      <c r="B248" s="643" t="s">
        <v>8434</v>
      </c>
      <c r="C248" s="653"/>
      <c r="D248" s="653"/>
      <c r="E248" s="653"/>
      <c r="F248" s="653"/>
      <c r="G248" s="653"/>
      <c r="H248" s="654"/>
      <c r="I248" s="655"/>
      <c r="J248" s="656"/>
      <c r="K248" s="656"/>
      <c r="L248" s="648">
        <f t="shared" si="23"/>
        <v>0</v>
      </c>
      <c r="M248" s="651">
        <f t="shared" si="24"/>
        <v>0</v>
      </c>
      <c r="N248" s="651">
        <f t="shared" si="25"/>
        <v>0</v>
      </c>
      <c r="O248" s="671"/>
      <c r="P248" s="671"/>
      <c r="Q248" s="651">
        <f t="shared" si="26"/>
        <v>0</v>
      </c>
      <c r="R248" s="661">
        <f t="shared" si="27"/>
        <v>0</v>
      </c>
      <c r="S248" s="661">
        <f t="shared" si="28"/>
        <v>0</v>
      </c>
      <c r="T248" s="658"/>
      <c r="U248" s="658"/>
      <c r="V248" s="659"/>
      <c r="W248" s="1645"/>
      <c r="X248" s="324" t="s">
        <v>8435</v>
      </c>
      <c r="Y248" s="1645"/>
      <c r="Z248" s="1656"/>
      <c r="AA248" s="1645"/>
      <c r="AB248" s="1646"/>
      <c r="AC248" s="1647"/>
      <c r="AD248" s="719">
        <v>237</v>
      </c>
      <c r="AE248" s="711" t="s">
        <v>8436</v>
      </c>
      <c r="AF248" s="735" t="s">
        <v>8437</v>
      </c>
      <c r="AG248" s="735" t="s">
        <v>8438</v>
      </c>
      <c r="AH248" s="735" t="s">
        <v>8439</v>
      </c>
      <c r="AI248" s="735" t="s">
        <v>8440</v>
      </c>
      <c r="AJ248" s="735" t="s">
        <v>8441</v>
      </c>
      <c r="AK248" s="736" t="s">
        <v>8442</v>
      </c>
      <c r="AL248" s="737" t="s">
        <v>8443</v>
      </c>
      <c r="AM248" s="738" t="s">
        <v>8444</v>
      </c>
      <c r="AN248" s="738" t="s">
        <v>8445</v>
      </c>
      <c r="AO248" s="648" t="s">
        <v>8446</v>
      </c>
      <c r="AP248" s="651" t="s">
        <v>8447</v>
      </c>
      <c r="AQ248" s="651" t="s">
        <v>8448</v>
      </c>
      <c r="AR248" s="712" t="s">
        <v>8449</v>
      </c>
      <c r="AS248" s="712" t="s">
        <v>8450</v>
      </c>
      <c r="AT248" s="651" t="s">
        <v>8451</v>
      </c>
      <c r="AU248" s="595" t="s">
        <v>8452</v>
      </c>
      <c r="AV248" s="595" t="s">
        <v>8453</v>
      </c>
      <c r="AW248" s="609" t="s">
        <v>8454</v>
      </c>
      <c r="AX248" s="609" t="s">
        <v>8455</v>
      </c>
      <c r="AY248" s="753" t="s">
        <v>8456</v>
      </c>
    </row>
    <row r="249" spans="2:51" ht="15" customHeight="1" outlineLevel="1">
      <c r="B249" s="643" t="s">
        <v>8457</v>
      </c>
      <c r="C249" s="653"/>
      <c r="D249" s="653"/>
      <c r="E249" s="653"/>
      <c r="F249" s="653"/>
      <c r="G249" s="653"/>
      <c r="H249" s="654"/>
      <c r="I249" s="655"/>
      <c r="J249" s="656"/>
      <c r="K249" s="656"/>
      <c r="L249" s="648">
        <f t="shared" si="23"/>
        <v>0</v>
      </c>
      <c r="M249" s="651">
        <f t="shared" si="24"/>
        <v>0</v>
      </c>
      <c r="N249" s="651">
        <f t="shared" si="25"/>
        <v>0</v>
      </c>
      <c r="O249" s="671"/>
      <c r="P249" s="671"/>
      <c r="Q249" s="651">
        <f t="shared" si="26"/>
        <v>0</v>
      </c>
      <c r="R249" s="661">
        <f t="shared" si="27"/>
        <v>0</v>
      </c>
      <c r="S249" s="661">
        <f t="shared" si="28"/>
        <v>0</v>
      </c>
      <c r="T249" s="658"/>
      <c r="U249" s="658"/>
      <c r="V249" s="659"/>
      <c r="W249" s="1645"/>
      <c r="X249" s="324" t="s">
        <v>8458</v>
      </c>
      <c r="Y249" s="1645"/>
      <c r="Z249" s="1656"/>
      <c r="AA249" s="1645"/>
      <c r="AB249" s="1646"/>
      <c r="AC249" s="1647"/>
      <c r="AD249" s="719">
        <v>238</v>
      </c>
      <c r="AE249" s="711" t="s">
        <v>8459</v>
      </c>
      <c r="AF249" s="735" t="s">
        <v>8460</v>
      </c>
      <c r="AG249" s="735" t="s">
        <v>8461</v>
      </c>
      <c r="AH249" s="735" t="s">
        <v>8462</v>
      </c>
      <c r="AI249" s="735" t="s">
        <v>8463</v>
      </c>
      <c r="AJ249" s="735" t="s">
        <v>8464</v>
      </c>
      <c r="AK249" s="736" t="s">
        <v>8465</v>
      </c>
      <c r="AL249" s="737" t="s">
        <v>8466</v>
      </c>
      <c r="AM249" s="738" t="s">
        <v>8467</v>
      </c>
      <c r="AN249" s="738" t="s">
        <v>8468</v>
      </c>
      <c r="AO249" s="648" t="s">
        <v>8469</v>
      </c>
      <c r="AP249" s="651" t="s">
        <v>8470</v>
      </c>
      <c r="AQ249" s="651" t="s">
        <v>8471</v>
      </c>
      <c r="AR249" s="712" t="s">
        <v>8472</v>
      </c>
      <c r="AS249" s="712" t="s">
        <v>8473</v>
      </c>
      <c r="AT249" s="651" t="s">
        <v>8474</v>
      </c>
      <c r="AU249" s="595" t="s">
        <v>8475</v>
      </c>
      <c r="AV249" s="595" t="s">
        <v>8476</v>
      </c>
      <c r="AW249" s="609" t="s">
        <v>8477</v>
      </c>
      <c r="AX249" s="609" t="s">
        <v>8478</v>
      </c>
      <c r="AY249" s="753" t="s">
        <v>8479</v>
      </c>
    </row>
    <row r="250" spans="2:51" ht="15" customHeight="1" outlineLevel="1">
      <c r="B250" s="643" t="s">
        <v>8480</v>
      </c>
      <c r="C250" s="653"/>
      <c r="D250" s="653"/>
      <c r="E250" s="653"/>
      <c r="F250" s="653"/>
      <c r="G250" s="653"/>
      <c r="H250" s="654"/>
      <c r="I250" s="655"/>
      <c r="J250" s="656"/>
      <c r="K250" s="656"/>
      <c r="L250" s="648">
        <f t="shared" si="23"/>
        <v>0</v>
      </c>
      <c r="M250" s="651">
        <f t="shared" si="24"/>
        <v>0</v>
      </c>
      <c r="N250" s="651">
        <f t="shared" si="25"/>
        <v>0</v>
      </c>
      <c r="O250" s="671"/>
      <c r="P250" s="671"/>
      <c r="Q250" s="651">
        <f t="shared" si="26"/>
        <v>0</v>
      </c>
      <c r="R250" s="661">
        <f t="shared" si="27"/>
        <v>0</v>
      </c>
      <c r="S250" s="661">
        <f t="shared" si="28"/>
        <v>0</v>
      </c>
      <c r="T250" s="658"/>
      <c r="U250" s="658"/>
      <c r="V250" s="659"/>
      <c r="W250" s="1645"/>
      <c r="X250" s="324" t="s">
        <v>8481</v>
      </c>
      <c r="Y250" s="1645"/>
      <c r="Z250" s="1656"/>
      <c r="AA250" s="1645"/>
      <c r="AB250" s="1646"/>
      <c r="AC250" s="1647"/>
      <c r="AD250" s="719">
        <v>239</v>
      </c>
      <c r="AE250" s="711" t="s">
        <v>8482</v>
      </c>
      <c r="AF250" s="735" t="s">
        <v>8483</v>
      </c>
      <c r="AG250" s="735" t="s">
        <v>8484</v>
      </c>
      <c r="AH250" s="735" t="s">
        <v>8485</v>
      </c>
      <c r="AI250" s="735" t="s">
        <v>8486</v>
      </c>
      <c r="AJ250" s="735" t="s">
        <v>8487</v>
      </c>
      <c r="AK250" s="736" t="s">
        <v>8488</v>
      </c>
      <c r="AL250" s="737" t="s">
        <v>8489</v>
      </c>
      <c r="AM250" s="738" t="s">
        <v>8490</v>
      </c>
      <c r="AN250" s="738" t="s">
        <v>8491</v>
      </c>
      <c r="AO250" s="648" t="s">
        <v>8492</v>
      </c>
      <c r="AP250" s="651" t="s">
        <v>8493</v>
      </c>
      <c r="AQ250" s="651" t="s">
        <v>8494</v>
      </c>
      <c r="AR250" s="712" t="s">
        <v>8495</v>
      </c>
      <c r="AS250" s="712" t="s">
        <v>8496</v>
      </c>
      <c r="AT250" s="651" t="s">
        <v>8497</v>
      </c>
      <c r="AU250" s="595" t="s">
        <v>8498</v>
      </c>
      <c r="AV250" s="595" t="s">
        <v>8499</v>
      </c>
      <c r="AW250" s="609" t="s">
        <v>8500</v>
      </c>
      <c r="AX250" s="609" t="s">
        <v>8501</v>
      </c>
      <c r="AY250" s="753" t="s">
        <v>8502</v>
      </c>
    </row>
    <row r="251" spans="2:51" ht="15" customHeight="1" outlineLevel="1">
      <c r="B251" s="643" t="s">
        <v>8503</v>
      </c>
      <c r="C251" s="653"/>
      <c r="D251" s="653"/>
      <c r="E251" s="653"/>
      <c r="F251" s="653"/>
      <c r="G251" s="653"/>
      <c r="H251" s="654"/>
      <c r="I251" s="655"/>
      <c r="J251" s="656"/>
      <c r="K251" s="656"/>
      <c r="L251" s="648">
        <f t="shared" si="23"/>
        <v>0</v>
      </c>
      <c r="M251" s="651">
        <f t="shared" si="24"/>
        <v>0</v>
      </c>
      <c r="N251" s="651">
        <f t="shared" si="25"/>
        <v>0</v>
      </c>
      <c r="O251" s="671"/>
      <c r="P251" s="671"/>
      <c r="Q251" s="651">
        <f t="shared" si="26"/>
        <v>0</v>
      </c>
      <c r="R251" s="661">
        <f t="shared" si="27"/>
        <v>0</v>
      </c>
      <c r="S251" s="661">
        <f t="shared" si="28"/>
        <v>0</v>
      </c>
      <c r="T251" s="658"/>
      <c r="U251" s="658"/>
      <c r="V251" s="659"/>
      <c r="W251" s="1645"/>
      <c r="X251" s="324" t="s">
        <v>8504</v>
      </c>
      <c r="Y251" s="1645"/>
      <c r="Z251" s="1656"/>
      <c r="AA251" s="1645"/>
      <c r="AB251" s="1646"/>
      <c r="AC251" s="1647"/>
      <c r="AD251" s="719">
        <v>240</v>
      </c>
      <c r="AE251" s="711" t="s">
        <v>8505</v>
      </c>
      <c r="AF251" s="735" t="s">
        <v>8506</v>
      </c>
      <c r="AG251" s="735" t="s">
        <v>8507</v>
      </c>
      <c r="AH251" s="735" t="s">
        <v>8508</v>
      </c>
      <c r="AI251" s="735" t="s">
        <v>8509</v>
      </c>
      <c r="AJ251" s="735" t="s">
        <v>8510</v>
      </c>
      <c r="AK251" s="736" t="s">
        <v>8511</v>
      </c>
      <c r="AL251" s="737" t="s">
        <v>8512</v>
      </c>
      <c r="AM251" s="738" t="s">
        <v>8513</v>
      </c>
      <c r="AN251" s="738" t="s">
        <v>8514</v>
      </c>
      <c r="AO251" s="648" t="s">
        <v>8515</v>
      </c>
      <c r="AP251" s="651" t="s">
        <v>8516</v>
      </c>
      <c r="AQ251" s="651" t="s">
        <v>8517</v>
      </c>
      <c r="AR251" s="712" t="s">
        <v>8518</v>
      </c>
      <c r="AS251" s="712" t="s">
        <v>8519</v>
      </c>
      <c r="AT251" s="651" t="s">
        <v>8520</v>
      </c>
      <c r="AU251" s="595" t="s">
        <v>8521</v>
      </c>
      <c r="AV251" s="595" t="s">
        <v>8522</v>
      </c>
      <c r="AW251" s="609" t="s">
        <v>8523</v>
      </c>
      <c r="AX251" s="609" t="s">
        <v>8524</v>
      </c>
      <c r="AY251" s="753" t="s">
        <v>8525</v>
      </c>
    </row>
    <row r="252" spans="2:51" ht="15" customHeight="1" outlineLevel="1">
      <c r="B252" s="643" t="s">
        <v>8526</v>
      </c>
      <c r="C252" s="653"/>
      <c r="D252" s="653"/>
      <c r="E252" s="653"/>
      <c r="F252" s="653"/>
      <c r="G252" s="653"/>
      <c r="H252" s="654"/>
      <c r="I252" s="655"/>
      <c r="J252" s="656"/>
      <c r="K252" s="656"/>
      <c r="L252" s="648">
        <f t="shared" si="23"/>
        <v>0</v>
      </c>
      <c r="M252" s="651">
        <f t="shared" si="24"/>
        <v>0</v>
      </c>
      <c r="N252" s="651">
        <f t="shared" si="25"/>
        <v>0</v>
      </c>
      <c r="O252" s="671"/>
      <c r="P252" s="671"/>
      <c r="Q252" s="651">
        <f t="shared" si="26"/>
        <v>0</v>
      </c>
      <c r="R252" s="661">
        <f t="shared" si="27"/>
        <v>0</v>
      </c>
      <c r="S252" s="661">
        <f t="shared" si="28"/>
        <v>0</v>
      </c>
      <c r="T252" s="658"/>
      <c r="U252" s="658"/>
      <c r="V252" s="659"/>
      <c r="W252" s="1645"/>
      <c r="X252" s="324" t="s">
        <v>8527</v>
      </c>
      <c r="Y252" s="1645"/>
      <c r="Z252" s="1656"/>
      <c r="AA252" s="1645"/>
      <c r="AB252" s="1646"/>
      <c r="AC252" s="1647"/>
      <c r="AD252" s="719">
        <v>241</v>
      </c>
      <c r="AE252" s="711" t="s">
        <v>8528</v>
      </c>
      <c r="AF252" s="735" t="s">
        <v>8529</v>
      </c>
      <c r="AG252" s="735" t="s">
        <v>8530</v>
      </c>
      <c r="AH252" s="735" t="s">
        <v>8531</v>
      </c>
      <c r="AI252" s="735" t="s">
        <v>8532</v>
      </c>
      <c r="AJ252" s="735" t="s">
        <v>8533</v>
      </c>
      <c r="AK252" s="736" t="s">
        <v>8534</v>
      </c>
      <c r="AL252" s="737" t="s">
        <v>8535</v>
      </c>
      <c r="AM252" s="738" t="s">
        <v>8536</v>
      </c>
      <c r="AN252" s="738" t="s">
        <v>8537</v>
      </c>
      <c r="AO252" s="648" t="s">
        <v>8538</v>
      </c>
      <c r="AP252" s="651" t="s">
        <v>8539</v>
      </c>
      <c r="AQ252" s="651" t="s">
        <v>8540</v>
      </c>
      <c r="AR252" s="712" t="s">
        <v>8541</v>
      </c>
      <c r="AS252" s="712" t="s">
        <v>8542</v>
      </c>
      <c r="AT252" s="651" t="s">
        <v>8543</v>
      </c>
      <c r="AU252" s="595" t="s">
        <v>8544</v>
      </c>
      <c r="AV252" s="595" t="s">
        <v>8545</v>
      </c>
      <c r="AW252" s="609" t="s">
        <v>8546</v>
      </c>
      <c r="AX252" s="609" t="s">
        <v>8547</v>
      </c>
      <c r="AY252" s="753" t="s">
        <v>8548</v>
      </c>
    </row>
    <row r="253" spans="2:51" ht="15" customHeight="1" outlineLevel="1">
      <c r="B253" s="643" t="s">
        <v>8549</v>
      </c>
      <c r="C253" s="653"/>
      <c r="D253" s="653"/>
      <c r="E253" s="653"/>
      <c r="F253" s="653"/>
      <c r="G253" s="653"/>
      <c r="H253" s="654"/>
      <c r="I253" s="655"/>
      <c r="J253" s="656"/>
      <c r="K253" s="656"/>
      <c r="L253" s="648">
        <f t="shared" si="23"/>
        <v>0</v>
      </c>
      <c r="M253" s="651">
        <f t="shared" si="24"/>
        <v>0</v>
      </c>
      <c r="N253" s="651">
        <f t="shared" si="25"/>
        <v>0</v>
      </c>
      <c r="O253" s="671"/>
      <c r="P253" s="671"/>
      <c r="Q253" s="651">
        <f t="shared" si="26"/>
        <v>0</v>
      </c>
      <c r="R253" s="661">
        <f t="shared" si="27"/>
        <v>0</v>
      </c>
      <c r="S253" s="661">
        <f t="shared" si="28"/>
        <v>0</v>
      </c>
      <c r="T253" s="658"/>
      <c r="U253" s="658"/>
      <c r="V253" s="659"/>
      <c r="W253" s="1645"/>
      <c r="X253" s="324" t="s">
        <v>8550</v>
      </c>
      <c r="Y253" s="1645"/>
      <c r="Z253" s="1656"/>
      <c r="AA253" s="1645"/>
      <c r="AB253" s="1646"/>
      <c r="AC253" s="1647"/>
      <c r="AD253" s="719">
        <v>242</v>
      </c>
      <c r="AE253" s="711" t="s">
        <v>8551</v>
      </c>
      <c r="AF253" s="735" t="s">
        <v>8552</v>
      </c>
      <c r="AG253" s="735" t="s">
        <v>8553</v>
      </c>
      <c r="AH253" s="735" t="s">
        <v>8554</v>
      </c>
      <c r="AI253" s="735" t="s">
        <v>8555</v>
      </c>
      <c r="AJ253" s="735" t="s">
        <v>8556</v>
      </c>
      <c r="AK253" s="736" t="s">
        <v>8557</v>
      </c>
      <c r="AL253" s="737" t="s">
        <v>8558</v>
      </c>
      <c r="AM253" s="738" t="s">
        <v>8559</v>
      </c>
      <c r="AN253" s="738" t="s">
        <v>8560</v>
      </c>
      <c r="AO253" s="648" t="s">
        <v>8561</v>
      </c>
      <c r="AP253" s="651" t="s">
        <v>8562</v>
      </c>
      <c r="AQ253" s="651" t="s">
        <v>8563</v>
      </c>
      <c r="AR253" s="712" t="s">
        <v>8564</v>
      </c>
      <c r="AS253" s="712" t="s">
        <v>8565</v>
      </c>
      <c r="AT253" s="651" t="s">
        <v>8566</v>
      </c>
      <c r="AU253" s="595" t="s">
        <v>8567</v>
      </c>
      <c r="AV253" s="595" t="s">
        <v>8568</v>
      </c>
      <c r="AW253" s="609" t="s">
        <v>8569</v>
      </c>
      <c r="AX253" s="609" t="s">
        <v>8570</v>
      </c>
      <c r="AY253" s="753" t="s">
        <v>8571</v>
      </c>
    </row>
    <row r="254" spans="2:51" ht="15" customHeight="1" outlineLevel="1">
      <c r="B254" s="643" t="s">
        <v>8572</v>
      </c>
      <c r="C254" s="653"/>
      <c r="D254" s="653"/>
      <c r="E254" s="653"/>
      <c r="F254" s="653"/>
      <c r="G254" s="653"/>
      <c r="H254" s="654"/>
      <c r="I254" s="655"/>
      <c r="J254" s="656"/>
      <c r="K254" s="656"/>
      <c r="L254" s="648">
        <f t="shared" si="23"/>
        <v>0</v>
      </c>
      <c r="M254" s="651">
        <f t="shared" si="24"/>
        <v>0</v>
      </c>
      <c r="N254" s="651">
        <f t="shared" si="25"/>
        <v>0</v>
      </c>
      <c r="O254" s="671"/>
      <c r="P254" s="671"/>
      <c r="Q254" s="651">
        <f t="shared" si="26"/>
        <v>0</v>
      </c>
      <c r="R254" s="661">
        <f t="shared" si="27"/>
        <v>0</v>
      </c>
      <c r="S254" s="661">
        <f t="shared" si="28"/>
        <v>0</v>
      </c>
      <c r="T254" s="658"/>
      <c r="U254" s="658"/>
      <c r="V254" s="659"/>
      <c r="W254" s="1645"/>
      <c r="X254" s="324" t="s">
        <v>8573</v>
      </c>
      <c r="Y254" s="1645"/>
      <c r="Z254" s="1656"/>
      <c r="AA254" s="1645"/>
      <c r="AB254" s="1646"/>
      <c r="AC254" s="1647"/>
      <c r="AD254" s="719">
        <v>243</v>
      </c>
      <c r="AE254" s="711" t="s">
        <v>8574</v>
      </c>
      <c r="AF254" s="735" t="s">
        <v>8575</v>
      </c>
      <c r="AG254" s="735" t="s">
        <v>8576</v>
      </c>
      <c r="AH254" s="735" t="s">
        <v>8577</v>
      </c>
      <c r="AI254" s="735" t="s">
        <v>8578</v>
      </c>
      <c r="AJ254" s="735" t="s">
        <v>8579</v>
      </c>
      <c r="AK254" s="736" t="s">
        <v>8580</v>
      </c>
      <c r="AL254" s="737" t="s">
        <v>8581</v>
      </c>
      <c r="AM254" s="738" t="s">
        <v>8582</v>
      </c>
      <c r="AN254" s="738" t="s">
        <v>8583</v>
      </c>
      <c r="AO254" s="648" t="s">
        <v>8584</v>
      </c>
      <c r="AP254" s="651" t="s">
        <v>8585</v>
      </c>
      <c r="AQ254" s="651" t="s">
        <v>8586</v>
      </c>
      <c r="AR254" s="712" t="s">
        <v>8587</v>
      </c>
      <c r="AS254" s="712" t="s">
        <v>8588</v>
      </c>
      <c r="AT254" s="651" t="s">
        <v>8589</v>
      </c>
      <c r="AU254" s="595" t="s">
        <v>8590</v>
      </c>
      <c r="AV254" s="595" t="s">
        <v>8591</v>
      </c>
      <c r="AW254" s="609" t="s">
        <v>8592</v>
      </c>
      <c r="AX254" s="609" t="s">
        <v>8593</v>
      </c>
      <c r="AY254" s="753" t="s">
        <v>8594</v>
      </c>
    </row>
    <row r="255" spans="2:51" ht="15" customHeight="1" outlineLevel="1">
      <c r="B255" s="643" t="s">
        <v>8595</v>
      </c>
      <c r="C255" s="653"/>
      <c r="D255" s="653"/>
      <c r="E255" s="653"/>
      <c r="F255" s="653"/>
      <c r="G255" s="653"/>
      <c r="H255" s="654"/>
      <c r="I255" s="655"/>
      <c r="J255" s="656"/>
      <c r="K255" s="656"/>
      <c r="L255" s="648">
        <f t="shared" si="23"/>
        <v>0</v>
      </c>
      <c r="M255" s="651">
        <f t="shared" si="24"/>
        <v>0</v>
      </c>
      <c r="N255" s="651">
        <f t="shared" si="25"/>
        <v>0</v>
      </c>
      <c r="O255" s="671"/>
      <c r="P255" s="671"/>
      <c r="Q255" s="651">
        <f t="shared" si="26"/>
        <v>0</v>
      </c>
      <c r="R255" s="661">
        <f t="shared" si="27"/>
        <v>0</v>
      </c>
      <c r="S255" s="661">
        <f t="shared" si="28"/>
        <v>0</v>
      </c>
      <c r="T255" s="658"/>
      <c r="U255" s="658"/>
      <c r="V255" s="659"/>
      <c r="W255" s="1645"/>
      <c r="X255" s="324" t="s">
        <v>8596</v>
      </c>
      <c r="Y255" s="1645"/>
      <c r="Z255" s="1656"/>
      <c r="AA255" s="1645"/>
      <c r="AB255" s="1646"/>
      <c r="AC255" s="1647"/>
      <c r="AD255" s="719">
        <v>244</v>
      </c>
      <c r="AE255" s="711" t="s">
        <v>8597</v>
      </c>
      <c r="AF255" s="735" t="s">
        <v>8598</v>
      </c>
      <c r="AG255" s="735" t="s">
        <v>8599</v>
      </c>
      <c r="AH255" s="735" t="s">
        <v>8600</v>
      </c>
      <c r="AI255" s="735" t="s">
        <v>8601</v>
      </c>
      <c r="AJ255" s="735" t="s">
        <v>8602</v>
      </c>
      <c r="AK255" s="736" t="s">
        <v>8603</v>
      </c>
      <c r="AL255" s="737" t="s">
        <v>8604</v>
      </c>
      <c r="AM255" s="738" t="s">
        <v>8605</v>
      </c>
      <c r="AN255" s="738" t="s">
        <v>8606</v>
      </c>
      <c r="AO255" s="648" t="s">
        <v>8607</v>
      </c>
      <c r="AP255" s="651" t="s">
        <v>8608</v>
      </c>
      <c r="AQ255" s="651" t="s">
        <v>8609</v>
      </c>
      <c r="AR255" s="712" t="s">
        <v>8610</v>
      </c>
      <c r="AS255" s="712" t="s">
        <v>8611</v>
      </c>
      <c r="AT255" s="651" t="s">
        <v>8612</v>
      </c>
      <c r="AU255" s="595" t="s">
        <v>8613</v>
      </c>
      <c r="AV255" s="595" t="s">
        <v>8614</v>
      </c>
      <c r="AW255" s="609" t="s">
        <v>8615</v>
      </c>
      <c r="AX255" s="609" t="s">
        <v>8616</v>
      </c>
      <c r="AY255" s="753" t="s">
        <v>8617</v>
      </c>
    </row>
    <row r="256" spans="2:51" ht="15" customHeight="1" outlineLevel="1">
      <c r="B256" s="643" t="s">
        <v>8618</v>
      </c>
      <c r="C256" s="653"/>
      <c r="D256" s="653"/>
      <c r="E256" s="653"/>
      <c r="F256" s="653"/>
      <c r="G256" s="653"/>
      <c r="H256" s="654"/>
      <c r="I256" s="655"/>
      <c r="J256" s="656"/>
      <c r="K256" s="656"/>
      <c r="L256" s="648">
        <f t="shared" si="23"/>
        <v>0</v>
      </c>
      <c r="M256" s="651">
        <f t="shared" si="24"/>
        <v>0</v>
      </c>
      <c r="N256" s="651">
        <f t="shared" si="25"/>
        <v>0</v>
      </c>
      <c r="O256" s="671"/>
      <c r="P256" s="671"/>
      <c r="Q256" s="651">
        <f t="shared" si="26"/>
        <v>0</v>
      </c>
      <c r="R256" s="661">
        <f t="shared" si="27"/>
        <v>0</v>
      </c>
      <c r="S256" s="661">
        <f t="shared" si="28"/>
        <v>0</v>
      </c>
      <c r="T256" s="658"/>
      <c r="U256" s="658"/>
      <c r="V256" s="659"/>
      <c r="W256" s="1645"/>
      <c r="X256" s="324" t="s">
        <v>8619</v>
      </c>
      <c r="Y256" s="1645"/>
      <c r="Z256" s="1656"/>
      <c r="AA256" s="1645"/>
      <c r="AB256" s="1646"/>
      <c r="AC256" s="1647"/>
      <c r="AD256" s="719">
        <v>245</v>
      </c>
      <c r="AE256" s="711" t="s">
        <v>8620</v>
      </c>
      <c r="AF256" s="735" t="s">
        <v>8621</v>
      </c>
      <c r="AG256" s="735" t="s">
        <v>8622</v>
      </c>
      <c r="AH256" s="735" t="s">
        <v>8623</v>
      </c>
      <c r="AI256" s="735" t="s">
        <v>8624</v>
      </c>
      <c r="AJ256" s="735" t="s">
        <v>8625</v>
      </c>
      <c r="AK256" s="736" t="s">
        <v>8626</v>
      </c>
      <c r="AL256" s="737" t="s">
        <v>8627</v>
      </c>
      <c r="AM256" s="738" t="s">
        <v>8628</v>
      </c>
      <c r="AN256" s="738" t="s">
        <v>8629</v>
      </c>
      <c r="AO256" s="648" t="s">
        <v>8630</v>
      </c>
      <c r="AP256" s="651" t="s">
        <v>8631</v>
      </c>
      <c r="AQ256" s="651" t="s">
        <v>8632</v>
      </c>
      <c r="AR256" s="712" t="s">
        <v>8633</v>
      </c>
      <c r="AS256" s="712" t="s">
        <v>8634</v>
      </c>
      <c r="AT256" s="651" t="s">
        <v>8635</v>
      </c>
      <c r="AU256" s="595" t="s">
        <v>8636</v>
      </c>
      <c r="AV256" s="595" t="s">
        <v>8637</v>
      </c>
      <c r="AW256" s="609" t="s">
        <v>8638</v>
      </c>
      <c r="AX256" s="609" t="s">
        <v>8639</v>
      </c>
      <c r="AY256" s="753" t="s">
        <v>8640</v>
      </c>
    </row>
    <row r="257" spans="2:51" ht="15" customHeight="1" outlineLevel="1">
      <c r="B257" s="643" t="s">
        <v>8641</v>
      </c>
      <c r="C257" s="653"/>
      <c r="D257" s="653"/>
      <c r="E257" s="653"/>
      <c r="F257" s="653"/>
      <c r="G257" s="653"/>
      <c r="H257" s="654"/>
      <c r="I257" s="655"/>
      <c r="J257" s="656"/>
      <c r="K257" s="656"/>
      <c r="L257" s="648">
        <f t="shared" si="23"/>
        <v>0</v>
      </c>
      <c r="M257" s="651">
        <f t="shared" si="24"/>
        <v>0</v>
      </c>
      <c r="N257" s="651">
        <f t="shared" si="25"/>
        <v>0</v>
      </c>
      <c r="O257" s="671"/>
      <c r="P257" s="671"/>
      <c r="Q257" s="651">
        <f t="shared" si="26"/>
        <v>0</v>
      </c>
      <c r="R257" s="661">
        <f t="shared" si="27"/>
        <v>0</v>
      </c>
      <c r="S257" s="661">
        <f t="shared" si="28"/>
        <v>0</v>
      </c>
      <c r="T257" s="658"/>
      <c r="U257" s="658"/>
      <c r="V257" s="659"/>
      <c r="W257" s="1645"/>
      <c r="X257" s="324" t="s">
        <v>8642</v>
      </c>
      <c r="Y257" s="1645"/>
      <c r="Z257" s="1656"/>
      <c r="AA257" s="1645"/>
      <c r="AB257" s="1646"/>
      <c r="AC257" s="1647"/>
      <c r="AD257" s="719">
        <v>246</v>
      </c>
      <c r="AE257" s="711" t="s">
        <v>8643</v>
      </c>
      <c r="AF257" s="735" t="s">
        <v>8644</v>
      </c>
      <c r="AG257" s="735" t="s">
        <v>8645</v>
      </c>
      <c r="AH257" s="735" t="s">
        <v>8646</v>
      </c>
      <c r="AI257" s="735" t="s">
        <v>8647</v>
      </c>
      <c r="AJ257" s="735" t="s">
        <v>8648</v>
      </c>
      <c r="AK257" s="736" t="s">
        <v>8649</v>
      </c>
      <c r="AL257" s="737" t="s">
        <v>8650</v>
      </c>
      <c r="AM257" s="738" t="s">
        <v>8651</v>
      </c>
      <c r="AN257" s="738" t="s">
        <v>8652</v>
      </c>
      <c r="AO257" s="648" t="s">
        <v>8653</v>
      </c>
      <c r="AP257" s="651" t="s">
        <v>8654</v>
      </c>
      <c r="AQ257" s="651" t="s">
        <v>8655</v>
      </c>
      <c r="AR257" s="712" t="s">
        <v>8656</v>
      </c>
      <c r="AS257" s="712" t="s">
        <v>8657</v>
      </c>
      <c r="AT257" s="651" t="s">
        <v>8658</v>
      </c>
      <c r="AU257" s="595" t="s">
        <v>8659</v>
      </c>
      <c r="AV257" s="595" t="s">
        <v>8660</v>
      </c>
      <c r="AW257" s="609" t="s">
        <v>8661</v>
      </c>
      <c r="AX257" s="609" t="s">
        <v>8662</v>
      </c>
      <c r="AY257" s="753" t="s">
        <v>8663</v>
      </c>
    </row>
    <row r="258" spans="2:51" ht="15" customHeight="1" outlineLevel="1">
      <c r="B258" s="643" t="s">
        <v>8664</v>
      </c>
      <c r="C258" s="653"/>
      <c r="D258" s="653"/>
      <c r="E258" s="653"/>
      <c r="F258" s="653"/>
      <c r="G258" s="653"/>
      <c r="H258" s="654"/>
      <c r="I258" s="655"/>
      <c r="J258" s="656"/>
      <c r="K258" s="656"/>
      <c r="L258" s="648">
        <f t="shared" si="23"/>
        <v>0</v>
      </c>
      <c r="M258" s="651">
        <f t="shared" si="24"/>
        <v>0</v>
      </c>
      <c r="N258" s="651">
        <f t="shared" si="25"/>
        <v>0</v>
      </c>
      <c r="O258" s="671"/>
      <c r="P258" s="671"/>
      <c r="Q258" s="651">
        <f t="shared" si="26"/>
        <v>0</v>
      </c>
      <c r="R258" s="661">
        <f t="shared" si="27"/>
        <v>0</v>
      </c>
      <c r="S258" s="661">
        <f t="shared" si="28"/>
        <v>0</v>
      </c>
      <c r="T258" s="658"/>
      <c r="U258" s="658"/>
      <c r="V258" s="659"/>
      <c r="W258" s="1645"/>
      <c r="X258" s="324" t="s">
        <v>8665</v>
      </c>
      <c r="Y258" s="1645"/>
      <c r="Z258" s="1656"/>
      <c r="AA258" s="1645"/>
      <c r="AB258" s="1646"/>
      <c r="AC258" s="1647"/>
      <c r="AD258" s="719">
        <v>247</v>
      </c>
      <c r="AE258" s="711" t="s">
        <v>8666</v>
      </c>
      <c r="AF258" s="735" t="s">
        <v>8667</v>
      </c>
      <c r="AG258" s="735" t="s">
        <v>8668</v>
      </c>
      <c r="AH258" s="735" t="s">
        <v>8669</v>
      </c>
      <c r="AI258" s="735" t="s">
        <v>8670</v>
      </c>
      <c r="AJ258" s="735" t="s">
        <v>8671</v>
      </c>
      <c r="AK258" s="736" t="s">
        <v>8672</v>
      </c>
      <c r="AL258" s="737" t="s">
        <v>8673</v>
      </c>
      <c r="AM258" s="738" t="s">
        <v>8674</v>
      </c>
      <c r="AN258" s="738" t="s">
        <v>8675</v>
      </c>
      <c r="AO258" s="648" t="s">
        <v>8676</v>
      </c>
      <c r="AP258" s="651" t="s">
        <v>8677</v>
      </c>
      <c r="AQ258" s="651" t="s">
        <v>8678</v>
      </c>
      <c r="AR258" s="712" t="s">
        <v>8679</v>
      </c>
      <c r="AS258" s="712" t="s">
        <v>8680</v>
      </c>
      <c r="AT258" s="651" t="s">
        <v>8681</v>
      </c>
      <c r="AU258" s="595" t="s">
        <v>8682</v>
      </c>
      <c r="AV258" s="595" t="s">
        <v>8683</v>
      </c>
      <c r="AW258" s="609" t="s">
        <v>8684</v>
      </c>
      <c r="AX258" s="609" t="s">
        <v>8685</v>
      </c>
      <c r="AY258" s="753" t="s">
        <v>8686</v>
      </c>
    </row>
    <row r="259" spans="2:51" ht="15" customHeight="1" outlineLevel="1">
      <c r="B259" s="643" t="s">
        <v>8687</v>
      </c>
      <c r="C259" s="653"/>
      <c r="D259" s="653"/>
      <c r="E259" s="653"/>
      <c r="F259" s="653"/>
      <c r="G259" s="653"/>
      <c r="H259" s="654"/>
      <c r="I259" s="655"/>
      <c r="J259" s="656"/>
      <c r="K259" s="656"/>
      <c r="L259" s="648">
        <f t="shared" si="23"/>
        <v>0</v>
      </c>
      <c r="M259" s="651">
        <f t="shared" si="24"/>
        <v>0</v>
      </c>
      <c r="N259" s="651">
        <f t="shared" si="25"/>
        <v>0</v>
      </c>
      <c r="O259" s="671"/>
      <c r="P259" s="671"/>
      <c r="Q259" s="651">
        <f t="shared" si="26"/>
        <v>0</v>
      </c>
      <c r="R259" s="661">
        <f t="shared" si="27"/>
        <v>0</v>
      </c>
      <c r="S259" s="661">
        <f t="shared" si="28"/>
        <v>0</v>
      </c>
      <c r="T259" s="658"/>
      <c r="U259" s="658"/>
      <c r="V259" s="659"/>
      <c r="W259" s="1645"/>
      <c r="X259" s="324" t="s">
        <v>8688</v>
      </c>
      <c r="Y259" s="1645"/>
      <c r="Z259" s="1656"/>
      <c r="AA259" s="1645"/>
      <c r="AB259" s="1646"/>
      <c r="AC259" s="1647"/>
      <c r="AD259" s="719">
        <v>248</v>
      </c>
      <c r="AE259" s="711" t="s">
        <v>8689</v>
      </c>
      <c r="AF259" s="735" t="s">
        <v>8690</v>
      </c>
      <c r="AG259" s="735" t="s">
        <v>8691</v>
      </c>
      <c r="AH259" s="735" t="s">
        <v>8692</v>
      </c>
      <c r="AI259" s="735" t="s">
        <v>8693</v>
      </c>
      <c r="AJ259" s="735" t="s">
        <v>8694</v>
      </c>
      <c r="AK259" s="736" t="s">
        <v>8695</v>
      </c>
      <c r="AL259" s="737" t="s">
        <v>8696</v>
      </c>
      <c r="AM259" s="738" t="s">
        <v>8697</v>
      </c>
      <c r="AN259" s="738" t="s">
        <v>8698</v>
      </c>
      <c r="AO259" s="648" t="s">
        <v>8699</v>
      </c>
      <c r="AP259" s="651" t="s">
        <v>8700</v>
      </c>
      <c r="AQ259" s="651" t="s">
        <v>8701</v>
      </c>
      <c r="AR259" s="712" t="s">
        <v>8702</v>
      </c>
      <c r="AS259" s="712" t="s">
        <v>8703</v>
      </c>
      <c r="AT259" s="651" t="s">
        <v>8704</v>
      </c>
      <c r="AU259" s="595" t="s">
        <v>8705</v>
      </c>
      <c r="AV259" s="595" t="s">
        <v>8706</v>
      </c>
      <c r="AW259" s="609" t="s">
        <v>8707</v>
      </c>
      <c r="AX259" s="609" t="s">
        <v>8708</v>
      </c>
      <c r="AY259" s="753" t="s">
        <v>8709</v>
      </c>
    </row>
    <row r="260" spans="2:51" ht="15" customHeight="1" outlineLevel="1">
      <c r="B260" s="643" t="s">
        <v>8710</v>
      </c>
      <c r="C260" s="653"/>
      <c r="D260" s="653"/>
      <c r="E260" s="653"/>
      <c r="F260" s="653"/>
      <c r="G260" s="653"/>
      <c r="H260" s="654"/>
      <c r="I260" s="655"/>
      <c r="J260" s="656"/>
      <c r="K260" s="656"/>
      <c r="L260" s="648">
        <f t="shared" si="23"/>
        <v>0</v>
      </c>
      <c r="M260" s="651">
        <f t="shared" si="24"/>
        <v>0</v>
      </c>
      <c r="N260" s="651">
        <f t="shared" si="25"/>
        <v>0</v>
      </c>
      <c r="O260" s="671"/>
      <c r="P260" s="671"/>
      <c r="Q260" s="651">
        <f t="shared" si="26"/>
        <v>0</v>
      </c>
      <c r="R260" s="661">
        <f t="shared" si="27"/>
        <v>0</v>
      </c>
      <c r="S260" s="661">
        <f t="shared" si="28"/>
        <v>0</v>
      </c>
      <c r="T260" s="658"/>
      <c r="U260" s="658"/>
      <c r="V260" s="659"/>
      <c r="W260" s="1645"/>
      <c r="X260" s="324" t="s">
        <v>8711</v>
      </c>
      <c r="Y260" s="1645"/>
      <c r="Z260" s="1656"/>
      <c r="AA260" s="1645"/>
      <c r="AB260" s="1646"/>
      <c r="AC260" s="1647"/>
      <c r="AD260" s="719">
        <v>249</v>
      </c>
      <c r="AE260" s="711" t="s">
        <v>8712</v>
      </c>
      <c r="AF260" s="735" t="s">
        <v>8713</v>
      </c>
      <c r="AG260" s="735" t="s">
        <v>8714</v>
      </c>
      <c r="AH260" s="735" t="s">
        <v>8715</v>
      </c>
      <c r="AI260" s="735" t="s">
        <v>8716</v>
      </c>
      <c r="AJ260" s="735" t="s">
        <v>8717</v>
      </c>
      <c r="AK260" s="736" t="s">
        <v>8718</v>
      </c>
      <c r="AL260" s="737" t="s">
        <v>8719</v>
      </c>
      <c r="AM260" s="738" t="s">
        <v>8720</v>
      </c>
      <c r="AN260" s="738" t="s">
        <v>8721</v>
      </c>
      <c r="AO260" s="648" t="s">
        <v>8722</v>
      </c>
      <c r="AP260" s="651" t="s">
        <v>8723</v>
      </c>
      <c r="AQ260" s="651" t="s">
        <v>8724</v>
      </c>
      <c r="AR260" s="712" t="s">
        <v>8725</v>
      </c>
      <c r="AS260" s="712" t="s">
        <v>8726</v>
      </c>
      <c r="AT260" s="651" t="s">
        <v>8727</v>
      </c>
      <c r="AU260" s="595" t="s">
        <v>8728</v>
      </c>
      <c r="AV260" s="595" t="s">
        <v>8729</v>
      </c>
      <c r="AW260" s="609" t="s">
        <v>8730</v>
      </c>
      <c r="AX260" s="609" t="s">
        <v>8731</v>
      </c>
      <c r="AY260" s="753" t="s">
        <v>8732</v>
      </c>
    </row>
    <row r="261" spans="2:51" ht="15" customHeight="1" outlineLevel="1">
      <c r="B261" s="643" t="s">
        <v>8733</v>
      </c>
      <c r="C261" s="653"/>
      <c r="D261" s="653"/>
      <c r="E261" s="653"/>
      <c r="F261" s="653"/>
      <c r="G261" s="653"/>
      <c r="H261" s="654"/>
      <c r="I261" s="655"/>
      <c r="J261" s="656"/>
      <c r="K261" s="656"/>
      <c r="L261" s="648">
        <f t="shared" ref="L261:L276" si="29">I261*J261</f>
        <v>0</v>
      </c>
      <c r="M261" s="651">
        <f t="shared" si="24"/>
        <v>0</v>
      </c>
      <c r="N261" s="651">
        <f t="shared" si="25"/>
        <v>0</v>
      </c>
      <c r="O261" s="671"/>
      <c r="P261" s="671"/>
      <c r="Q261" s="651">
        <f t="shared" si="26"/>
        <v>0</v>
      </c>
      <c r="R261" s="661">
        <f t="shared" si="27"/>
        <v>0</v>
      </c>
      <c r="S261" s="661">
        <f t="shared" si="28"/>
        <v>0</v>
      </c>
      <c r="T261" s="658"/>
      <c r="U261" s="658"/>
      <c r="V261" s="659"/>
      <c r="W261" s="1645"/>
      <c r="X261" s="324" t="s">
        <v>8734</v>
      </c>
      <c r="Y261" s="1645"/>
      <c r="Z261" s="1656"/>
      <c r="AA261" s="1645"/>
      <c r="AB261" s="1646"/>
      <c r="AC261" s="1647"/>
      <c r="AD261" s="719">
        <v>250</v>
      </c>
      <c r="AE261" s="711" t="s">
        <v>8735</v>
      </c>
      <c r="AF261" s="735" t="s">
        <v>8736</v>
      </c>
      <c r="AG261" s="735" t="s">
        <v>8737</v>
      </c>
      <c r="AH261" s="735" t="s">
        <v>8738</v>
      </c>
      <c r="AI261" s="735" t="s">
        <v>8739</v>
      </c>
      <c r="AJ261" s="735" t="s">
        <v>8740</v>
      </c>
      <c r="AK261" s="736" t="s">
        <v>8741</v>
      </c>
      <c r="AL261" s="737" t="s">
        <v>8742</v>
      </c>
      <c r="AM261" s="738" t="s">
        <v>8743</v>
      </c>
      <c r="AN261" s="738" t="s">
        <v>8744</v>
      </c>
      <c r="AO261" s="648" t="s">
        <v>8745</v>
      </c>
      <c r="AP261" s="651" t="s">
        <v>8746</v>
      </c>
      <c r="AQ261" s="651" t="s">
        <v>8747</v>
      </c>
      <c r="AR261" s="712" t="s">
        <v>8748</v>
      </c>
      <c r="AS261" s="712" t="s">
        <v>8749</v>
      </c>
      <c r="AT261" s="651" t="s">
        <v>8750</v>
      </c>
      <c r="AU261" s="595" t="s">
        <v>8751</v>
      </c>
      <c r="AV261" s="595" t="s">
        <v>8752</v>
      </c>
      <c r="AW261" s="609" t="s">
        <v>8753</v>
      </c>
      <c r="AX261" s="609" t="s">
        <v>8754</v>
      </c>
      <c r="AY261" s="753" t="s">
        <v>8755</v>
      </c>
    </row>
    <row r="262" spans="2:51" ht="15" customHeight="1" outlineLevel="1">
      <c r="B262" s="643" t="s">
        <v>8756</v>
      </c>
      <c r="C262" s="653"/>
      <c r="D262" s="653"/>
      <c r="E262" s="653"/>
      <c r="F262" s="653"/>
      <c r="G262" s="653"/>
      <c r="H262" s="654"/>
      <c r="I262" s="655"/>
      <c r="J262" s="656"/>
      <c r="K262" s="656"/>
      <c r="L262" s="648">
        <f t="shared" si="29"/>
        <v>0</v>
      </c>
      <c r="M262" s="651">
        <f t="shared" si="24"/>
        <v>0</v>
      </c>
      <c r="N262" s="651">
        <f t="shared" si="25"/>
        <v>0</v>
      </c>
      <c r="O262" s="671"/>
      <c r="P262" s="671"/>
      <c r="Q262" s="651">
        <f t="shared" si="26"/>
        <v>0</v>
      </c>
      <c r="R262" s="661">
        <f t="shared" si="27"/>
        <v>0</v>
      </c>
      <c r="S262" s="661">
        <f t="shared" si="28"/>
        <v>0</v>
      </c>
      <c r="T262" s="658"/>
      <c r="U262" s="658"/>
      <c r="V262" s="659"/>
      <c r="W262" s="1645"/>
      <c r="X262" s="324" t="s">
        <v>8757</v>
      </c>
      <c r="Y262" s="1645"/>
      <c r="Z262" s="1656"/>
      <c r="AA262" s="1645"/>
      <c r="AB262" s="1646"/>
      <c r="AC262" s="1647"/>
      <c r="AD262" s="719">
        <v>251</v>
      </c>
      <c r="AE262" s="711" t="s">
        <v>8758</v>
      </c>
      <c r="AF262" s="735" t="s">
        <v>8759</v>
      </c>
      <c r="AG262" s="735" t="s">
        <v>8760</v>
      </c>
      <c r="AH262" s="735" t="s">
        <v>8761</v>
      </c>
      <c r="AI262" s="735" t="s">
        <v>8762</v>
      </c>
      <c r="AJ262" s="735" t="s">
        <v>8763</v>
      </c>
      <c r="AK262" s="736" t="s">
        <v>8764</v>
      </c>
      <c r="AL262" s="737" t="s">
        <v>8765</v>
      </c>
      <c r="AM262" s="738" t="s">
        <v>8766</v>
      </c>
      <c r="AN262" s="738" t="s">
        <v>8767</v>
      </c>
      <c r="AO262" s="648" t="s">
        <v>8768</v>
      </c>
      <c r="AP262" s="651" t="s">
        <v>8769</v>
      </c>
      <c r="AQ262" s="651" t="s">
        <v>8770</v>
      </c>
      <c r="AR262" s="712" t="s">
        <v>8771</v>
      </c>
      <c r="AS262" s="712" t="s">
        <v>8772</v>
      </c>
      <c r="AT262" s="651" t="s">
        <v>8773</v>
      </c>
      <c r="AU262" s="595" t="s">
        <v>8774</v>
      </c>
      <c r="AV262" s="595" t="s">
        <v>8775</v>
      </c>
      <c r="AW262" s="609" t="s">
        <v>8776</v>
      </c>
      <c r="AX262" s="609" t="s">
        <v>8777</v>
      </c>
      <c r="AY262" s="753" t="s">
        <v>8778</v>
      </c>
    </row>
    <row r="263" spans="2:51">
      <c r="B263" s="643" t="s">
        <v>8779</v>
      </c>
      <c r="C263" s="653"/>
      <c r="D263" s="653"/>
      <c r="E263" s="653"/>
      <c r="F263" s="653"/>
      <c r="G263" s="653"/>
      <c r="H263" s="654"/>
      <c r="I263" s="655"/>
      <c r="J263" s="656"/>
      <c r="K263" s="656"/>
      <c r="L263" s="648">
        <f t="shared" si="29"/>
        <v>0</v>
      </c>
      <c r="M263" s="651">
        <f t="shared" si="24"/>
        <v>0</v>
      </c>
      <c r="N263" s="651">
        <f t="shared" si="25"/>
        <v>0</v>
      </c>
      <c r="O263" s="671"/>
      <c r="P263" s="671"/>
      <c r="Q263" s="651">
        <f t="shared" si="26"/>
        <v>0</v>
      </c>
      <c r="R263" s="661">
        <f t="shared" si="27"/>
        <v>0</v>
      </c>
      <c r="S263" s="661">
        <f t="shared" si="28"/>
        <v>0</v>
      </c>
      <c r="T263" s="658"/>
      <c r="U263" s="658"/>
      <c r="V263" s="659"/>
      <c r="W263" s="1645"/>
      <c r="X263" s="324" t="s">
        <v>8780</v>
      </c>
      <c r="Y263" s="1645"/>
      <c r="Z263" s="1656"/>
      <c r="AA263" s="1645"/>
      <c r="AB263" s="1646"/>
      <c r="AC263" s="1647"/>
      <c r="AD263" s="719">
        <v>252</v>
      </c>
      <c r="AE263" s="711" t="s">
        <v>8781</v>
      </c>
      <c r="AF263" s="735" t="s">
        <v>8782</v>
      </c>
      <c r="AG263" s="735" t="s">
        <v>8783</v>
      </c>
      <c r="AH263" s="735" t="s">
        <v>8784</v>
      </c>
      <c r="AI263" s="735" t="s">
        <v>8785</v>
      </c>
      <c r="AJ263" s="735" t="s">
        <v>8786</v>
      </c>
      <c r="AK263" s="736" t="s">
        <v>8787</v>
      </c>
      <c r="AL263" s="737" t="s">
        <v>8788</v>
      </c>
      <c r="AM263" s="738" t="s">
        <v>8789</v>
      </c>
      <c r="AN263" s="738" t="s">
        <v>8790</v>
      </c>
      <c r="AO263" s="648" t="s">
        <v>8791</v>
      </c>
      <c r="AP263" s="651" t="s">
        <v>8792</v>
      </c>
      <c r="AQ263" s="651" t="s">
        <v>8793</v>
      </c>
      <c r="AR263" s="712" t="s">
        <v>8794</v>
      </c>
      <c r="AS263" s="712" t="s">
        <v>8795</v>
      </c>
      <c r="AT263" s="651" t="s">
        <v>8796</v>
      </c>
      <c r="AU263" s="595" t="s">
        <v>8797</v>
      </c>
      <c r="AV263" s="595" t="s">
        <v>8798</v>
      </c>
      <c r="AW263" s="609" t="s">
        <v>8799</v>
      </c>
      <c r="AX263" s="609" t="s">
        <v>8800</v>
      </c>
      <c r="AY263" s="753" t="s">
        <v>8801</v>
      </c>
    </row>
    <row r="264" spans="2:51" ht="15" hidden="1" customHeight="1" outlineLevel="1">
      <c r="B264" s="643" t="s">
        <v>8802</v>
      </c>
      <c r="C264" s="653"/>
      <c r="D264" s="653"/>
      <c r="E264" s="653"/>
      <c r="F264" s="653"/>
      <c r="G264" s="653"/>
      <c r="H264" s="654"/>
      <c r="I264" s="655"/>
      <c r="J264" s="656"/>
      <c r="K264" s="656"/>
      <c r="L264" s="648">
        <f t="shared" si="29"/>
        <v>0</v>
      </c>
      <c r="M264" s="651">
        <f t="shared" si="24"/>
        <v>0</v>
      </c>
      <c r="N264" s="651">
        <f t="shared" si="25"/>
        <v>0</v>
      </c>
      <c r="O264" s="671"/>
      <c r="P264" s="671"/>
      <c r="Q264" s="651">
        <f t="shared" si="26"/>
        <v>0</v>
      </c>
      <c r="R264" s="661">
        <f t="shared" si="27"/>
        <v>0</v>
      </c>
      <c r="S264" s="661">
        <f t="shared" si="28"/>
        <v>0</v>
      </c>
      <c r="T264" s="658"/>
      <c r="U264" s="658"/>
      <c r="V264" s="659"/>
      <c r="W264" s="1645"/>
      <c r="X264" s="324" t="s">
        <v>8803</v>
      </c>
      <c r="Y264" s="1645"/>
      <c r="Z264" s="1656"/>
      <c r="AA264" s="1645"/>
      <c r="AB264" s="1646"/>
      <c r="AC264" s="1647"/>
      <c r="AD264" s="719">
        <v>253</v>
      </c>
      <c r="AE264" s="711" t="s">
        <v>8804</v>
      </c>
      <c r="AF264" s="735" t="s">
        <v>8805</v>
      </c>
      <c r="AG264" s="735" t="s">
        <v>8806</v>
      </c>
      <c r="AH264" s="735" t="s">
        <v>8807</v>
      </c>
      <c r="AI264" s="735" t="s">
        <v>8808</v>
      </c>
      <c r="AJ264" s="735" t="s">
        <v>8809</v>
      </c>
      <c r="AK264" s="736" t="s">
        <v>8810</v>
      </c>
      <c r="AL264" s="737" t="s">
        <v>8811</v>
      </c>
      <c r="AM264" s="738" t="s">
        <v>8812</v>
      </c>
      <c r="AN264" s="738" t="s">
        <v>8813</v>
      </c>
      <c r="AO264" s="648" t="s">
        <v>8814</v>
      </c>
      <c r="AP264" s="651" t="s">
        <v>8815</v>
      </c>
      <c r="AQ264" s="651" t="s">
        <v>8816</v>
      </c>
      <c r="AR264" s="712" t="s">
        <v>8817</v>
      </c>
      <c r="AS264" s="712" t="s">
        <v>8818</v>
      </c>
      <c r="AT264" s="651" t="s">
        <v>8819</v>
      </c>
      <c r="AU264" s="595" t="s">
        <v>8820</v>
      </c>
      <c r="AV264" s="595" t="s">
        <v>8821</v>
      </c>
      <c r="AW264" s="609" t="s">
        <v>8822</v>
      </c>
      <c r="AX264" s="609" t="s">
        <v>8823</v>
      </c>
      <c r="AY264" s="753" t="s">
        <v>8824</v>
      </c>
    </row>
    <row r="265" spans="2:51" ht="15" hidden="1" customHeight="1" outlineLevel="1">
      <c r="B265" s="643" t="s">
        <v>8825</v>
      </c>
      <c r="C265" s="653"/>
      <c r="D265" s="653"/>
      <c r="E265" s="653"/>
      <c r="F265" s="653"/>
      <c r="G265" s="653"/>
      <c r="H265" s="654"/>
      <c r="I265" s="655"/>
      <c r="J265" s="656"/>
      <c r="K265" s="656"/>
      <c r="L265" s="648">
        <f t="shared" si="29"/>
        <v>0</v>
      </c>
      <c r="M265" s="651">
        <f t="shared" si="24"/>
        <v>0</v>
      </c>
      <c r="N265" s="651">
        <f t="shared" si="25"/>
        <v>0</v>
      </c>
      <c r="O265" s="671"/>
      <c r="P265" s="671"/>
      <c r="Q265" s="651">
        <f t="shared" si="26"/>
        <v>0</v>
      </c>
      <c r="R265" s="661">
        <f t="shared" si="27"/>
        <v>0</v>
      </c>
      <c r="S265" s="661">
        <f t="shared" si="28"/>
        <v>0</v>
      </c>
      <c r="T265" s="658"/>
      <c r="U265" s="658"/>
      <c r="V265" s="659"/>
      <c r="W265" s="1645"/>
      <c r="X265" s="324" t="s">
        <v>8826</v>
      </c>
      <c r="Y265" s="1645"/>
      <c r="Z265" s="1656"/>
      <c r="AA265" s="1645"/>
      <c r="AB265" s="1646"/>
      <c r="AC265" s="1647"/>
      <c r="AD265" s="719">
        <v>254</v>
      </c>
      <c r="AE265" s="711" t="s">
        <v>8827</v>
      </c>
      <c r="AF265" s="735" t="s">
        <v>8828</v>
      </c>
      <c r="AG265" s="735" t="s">
        <v>8829</v>
      </c>
      <c r="AH265" s="735" t="s">
        <v>8830</v>
      </c>
      <c r="AI265" s="735" t="s">
        <v>8831</v>
      </c>
      <c r="AJ265" s="735" t="s">
        <v>8832</v>
      </c>
      <c r="AK265" s="736" t="s">
        <v>8833</v>
      </c>
      <c r="AL265" s="737" t="s">
        <v>8834</v>
      </c>
      <c r="AM265" s="738" t="s">
        <v>8835</v>
      </c>
      <c r="AN265" s="738" t="s">
        <v>8836</v>
      </c>
      <c r="AO265" s="648" t="s">
        <v>8837</v>
      </c>
      <c r="AP265" s="651" t="s">
        <v>8838</v>
      </c>
      <c r="AQ265" s="651" t="s">
        <v>8839</v>
      </c>
      <c r="AR265" s="712" t="s">
        <v>8840</v>
      </c>
      <c r="AS265" s="712" t="s">
        <v>8841</v>
      </c>
      <c r="AT265" s="651" t="s">
        <v>8842</v>
      </c>
      <c r="AU265" s="595" t="s">
        <v>8843</v>
      </c>
      <c r="AV265" s="595" t="s">
        <v>8844</v>
      </c>
      <c r="AW265" s="609" t="s">
        <v>8845</v>
      </c>
      <c r="AX265" s="609" t="s">
        <v>8846</v>
      </c>
      <c r="AY265" s="753" t="s">
        <v>8847</v>
      </c>
    </row>
    <row r="266" spans="2:51" ht="15" hidden="1" customHeight="1" outlineLevel="1">
      <c r="B266" s="643" t="s">
        <v>8848</v>
      </c>
      <c r="C266" s="653"/>
      <c r="D266" s="653"/>
      <c r="E266" s="653"/>
      <c r="F266" s="653"/>
      <c r="G266" s="653"/>
      <c r="H266" s="654"/>
      <c r="I266" s="655"/>
      <c r="J266" s="656"/>
      <c r="K266" s="656"/>
      <c r="L266" s="648">
        <f t="shared" si="29"/>
        <v>0</v>
      </c>
      <c r="M266" s="651">
        <f t="shared" si="24"/>
        <v>0</v>
      </c>
      <c r="N266" s="651">
        <f t="shared" si="25"/>
        <v>0</v>
      </c>
      <c r="O266" s="671"/>
      <c r="P266" s="671"/>
      <c r="Q266" s="651">
        <f t="shared" si="26"/>
        <v>0</v>
      </c>
      <c r="R266" s="661">
        <f t="shared" si="27"/>
        <v>0</v>
      </c>
      <c r="S266" s="661">
        <f t="shared" si="28"/>
        <v>0</v>
      </c>
      <c r="T266" s="658"/>
      <c r="U266" s="658"/>
      <c r="V266" s="659"/>
      <c r="W266" s="1645"/>
      <c r="X266" s="324" t="s">
        <v>8849</v>
      </c>
      <c r="Y266" s="1645"/>
      <c r="Z266" s="1656"/>
      <c r="AA266" s="1645"/>
      <c r="AB266" s="1646"/>
      <c r="AC266" s="1647"/>
      <c r="AD266" s="719">
        <v>255</v>
      </c>
      <c r="AE266" s="711" t="s">
        <v>8850</v>
      </c>
      <c r="AF266" s="735" t="s">
        <v>8851</v>
      </c>
      <c r="AG266" s="735" t="s">
        <v>8852</v>
      </c>
      <c r="AH266" s="735" t="s">
        <v>8853</v>
      </c>
      <c r="AI266" s="735" t="s">
        <v>8854</v>
      </c>
      <c r="AJ266" s="735" t="s">
        <v>8855</v>
      </c>
      <c r="AK266" s="736" t="s">
        <v>8856</v>
      </c>
      <c r="AL266" s="737" t="s">
        <v>8857</v>
      </c>
      <c r="AM266" s="738" t="s">
        <v>8858</v>
      </c>
      <c r="AN266" s="738" t="s">
        <v>8859</v>
      </c>
      <c r="AO266" s="648" t="s">
        <v>8860</v>
      </c>
      <c r="AP266" s="651" t="s">
        <v>8861</v>
      </c>
      <c r="AQ266" s="651" t="s">
        <v>8862</v>
      </c>
      <c r="AR266" s="712" t="s">
        <v>8863</v>
      </c>
      <c r="AS266" s="712" t="s">
        <v>8864</v>
      </c>
      <c r="AT266" s="651" t="s">
        <v>8865</v>
      </c>
      <c r="AU266" s="595" t="s">
        <v>8866</v>
      </c>
      <c r="AV266" s="595" t="s">
        <v>8867</v>
      </c>
      <c r="AW266" s="609" t="s">
        <v>8868</v>
      </c>
      <c r="AX266" s="609" t="s">
        <v>8869</v>
      </c>
      <c r="AY266" s="753" t="s">
        <v>8870</v>
      </c>
    </row>
    <row r="267" spans="2:51" ht="15" hidden="1" customHeight="1" outlineLevel="1">
      <c r="B267" s="643" t="s">
        <v>8871</v>
      </c>
      <c r="C267" s="653"/>
      <c r="D267" s="653"/>
      <c r="E267" s="653"/>
      <c r="F267" s="653"/>
      <c r="G267" s="653"/>
      <c r="H267" s="654"/>
      <c r="I267" s="655"/>
      <c r="J267" s="656"/>
      <c r="K267" s="656"/>
      <c r="L267" s="648">
        <f t="shared" si="29"/>
        <v>0</v>
      </c>
      <c r="M267" s="651">
        <f t="shared" si="24"/>
        <v>0</v>
      </c>
      <c r="N267" s="651">
        <f t="shared" si="25"/>
        <v>0</v>
      </c>
      <c r="O267" s="671"/>
      <c r="P267" s="671"/>
      <c r="Q267" s="651">
        <f t="shared" si="26"/>
        <v>0</v>
      </c>
      <c r="R267" s="661">
        <f t="shared" si="27"/>
        <v>0</v>
      </c>
      <c r="S267" s="661">
        <f t="shared" si="28"/>
        <v>0</v>
      </c>
      <c r="T267" s="658"/>
      <c r="U267" s="658"/>
      <c r="V267" s="659"/>
      <c r="W267" s="1645"/>
      <c r="X267" s="324" t="s">
        <v>8872</v>
      </c>
      <c r="Y267" s="1645"/>
      <c r="Z267" s="1656"/>
      <c r="AA267" s="1645"/>
      <c r="AB267" s="1646"/>
      <c r="AC267" s="1647"/>
      <c r="AD267" s="719">
        <v>256</v>
      </c>
      <c r="AE267" s="711" t="s">
        <v>8873</v>
      </c>
      <c r="AF267" s="735" t="s">
        <v>8874</v>
      </c>
      <c r="AG267" s="735" t="s">
        <v>8875</v>
      </c>
      <c r="AH267" s="735" t="s">
        <v>8876</v>
      </c>
      <c r="AI267" s="735" t="s">
        <v>8877</v>
      </c>
      <c r="AJ267" s="735" t="s">
        <v>8878</v>
      </c>
      <c r="AK267" s="736" t="s">
        <v>8879</v>
      </c>
      <c r="AL267" s="737" t="s">
        <v>8880</v>
      </c>
      <c r="AM267" s="738" t="s">
        <v>8881</v>
      </c>
      <c r="AN267" s="738" t="s">
        <v>8882</v>
      </c>
      <c r="AO267" s="648" t="s">
        <v>8883</v>
      </c>
      <c r="AP267" s="651" t="s">
        <v>8884</v>
      </c>
      <c r="AQ267" s="651" t="s">
        <v>8885</v>
      </c>
      <c r="AR267" s="712" t="s">
        <v>8886</v>
      </c>
      <c r="AS267" s="712" t="s">
        <v>8887</v>
      </c>
      <c r="AT267" s="651" t="s">
        <v>8888</v>
      </c>
      <c r="AU267" s="595" t="s">
        <v>8889</v>
      </c>
      <c r="AV267" s="595" t="s">
        <v>8890</v>
      </c>
      <c r="AW267" s="609" t="s">
        <v>8891</v>
      </c>
      <c r="AX267" s="609" t="s">
        <v>8892</v>
      </c>
      <c r="AY267" s="753" t="s">
        <v>8893</v>
      </c>
    </row>
    <row r="268" spans="2:51" ht="15" hidden="1" customHeight="1" outlineLevel="1">
      <c r="B268" s="643" t="s">
        <v>8894</v>
      </c>
      <c r="C268" s="653"/>
      <c r="D268" s="653"/>
      <c r="E268" s="653"/>
      <c r="F268" s="653"/>
      <c r="G268" s="653"/>
      <c r="H268" s="654"/>
      <c r="I268" s="655"/>
      <c r="J268" s="656"/>
      <c r="K268" s="656"/>
      <c r="L268" s="648">
        <f t="shared" si="29"/>
        <v>0</v>
      </c>
      <c r="M268" s="651">
        <f t="shared" si="24"/>
        <v>0</v>
      </c>
      <c r="N268" s="651">
        <f t="shared" si="25"/>
        <v>0</v>
      </c>
      <c r="O268" s="671"/>
      <c r="P268" s="671"/>
      <c r="Q268" s="651">
        <f t="shared" si="26"/>
        <v>0</v>
      </c>
      <c r="R268" s="661">
        <f t="shared" si="27"/>
        <v>0</v>
      </c>
      <c r="S268" s="661">
        <f t="shared" si="28"/>
        <v>0</v>
      </c>
      <c r="T268" s="658"/>
      <c r="U268" s="658"/>
      <c r="V268" s="659"/>
      <c r="W268" s="1645"/>
      <c r="X268" s="324" t="s">
        <v>8895</v>
      </c>
      <c r="Y268" s="1645"/>
      <c r="Z268" s="1656"/>
      <c r="AA268" s="1645"/>
      <c r="AB268" s="1646"/>
      <c r="AC268" s="1647"/>
      <c r="AD268" s="719">
        <v>257</v>
      </c>
      <c r="AE268" s="711" t="s">
        <v>8896</v>
      </c>
      <c r="AF268" s="735" t="s">
        <v>8897</v>
      </c>
      <c r="AG268" s="735" t="s">
        <v>8898</v>
      </c>
      <c r="AH268" s="735" t="s">
        <v>8899</v>
      </c>
      <c r="AI268" s="735" t="s">
        <v>8900</v>
      </c>
      <c r="AJ268" s="735" t="s">
        <v>8901</v>
      </c>
      <c r="AK268" s="736" t="s">
        <v>8902</v>
      </c>
      <c r="AL268" s="737" t="s">
        <v>8903</v>
      </c>
      <c r="AM268" s="738" t="s">
        <v>8904</v>
      </c>
      <c r="AN268" s="738" t="s">
        <v>8905</v>
      </c>
      <c r="AO268" s="648" t="s">
        <v>8906</v>
      </c>
      <c r="AP268" s="651" t="s">
        <v>8907</v>
      </c>
      <c r="AQ268" s="651" t="s">
        <v>8908</v>
      </c>
      <c r="AR268" s="712" t="s">
        <v>8909</v>
      </c>
      <c r="AS268" s="712" t="s">
        <v>8910</v>
      </c>
      <c r="AT268" s="651" t="s">
        <v>8911</v>
      </c>
      <c r="AU268" s="595" t="s">
        <v>8912</v>
      </c>
      <c r="AV268" s="595" t="s">
        <v>8913</v>
      </c>
      <c r="AW268" s="609" t="s">
        <v>8914</v>
      </c>
      <c r="AX268" s="609" t="s">
        <v>8915</v>
      </c>
      <c r="AY268" s="753" t="s">
        <v>8916</v>
      </c>
    </row>
    <row r="269" spans="2:51" ht="15" hidden="1" customHeight="1" outlineLevel="1">
      <c r="B269" s="643" t="s">
        <v>8917</v>
      </c>
      <c r="C269" s="653"/>
      <c r="D269" s="653"/>
      <c r="E269" s="653"/>
      <c r="F269" s="653"/>
      <c r="G269" s="653"/>
      <c r="H269" s="654"/>
      <c r="I269" s="655"/>
      <c r="J269" s="656"/>
      <c r="K269" s="656"/>
      <c r="L269" s="648">
        <f t="shared" si="29"/>
        <v>0</v>
      </c>
      <c r="M269" s="651">
        <f t="shared" si="24"/>
        <v>0</v>
      </c>
      <c r="N269" s="651">
        <f t="shared" si="25"/>
        <v>0</v>
      </c>
      <c r="O269" s="671"/>
      <c r="P269" s="671"/>
      <c r="Q269" s="651">
        <f t="shared" si="26"/>
        <v>0</v>
      </c>
      <c r="R269" s="661">
        <f t="shared" si="27"/>
        <v>0</v>
      </c>
      <c r="S269" s="661">
        <f t="shared" si="28"/>
        <v>0</v>
      </c>
      <c r="T269" s="658"/>
      <c r="U269" s="658"/>
      <c r="V269" s="659"/>
      <c r="W269" s="1645"/>
      <c r="X269" s="324" t="s">
        <v>8918</v>
      </c>
      <c r="Y269" s="1645"/>
      <c r="Z269" s="1656"/>
      <c r="AA269" s="1645"/>
      <c r="AB269" s="1646"/>
      <c r="AC269" s="1647"/>
      <c r="AD269" s="719">
        <v>258</v>
      </c>
      <c r="AE269" s="711" t="s">
        <v>8919</v>
      </c>
      <c r="AF269" s="735" t="s">
        <v>8920</v>
      </c>
      <c r="AG269" s="735" t="s">
        <v>8921</v>
      </c>
      <c r="AH269" s="735" t="s">
        <v>8922</v>
      </c>
      <c r="AI269" s="735" t="s">
        <v>8923</v>
      </c>
      <c r="AJ269" s="735" t="s">
        <v>8924</v>
      </c>
      <c r="AK269" s="736" t="s">
        <v>8925</v>
      </c>
      <c r="AL269" s="737" t="s">
        <v>8926</v>
      </c>
      <c r="AM269" s="738" t="s">
        <v>8927</v>
      </c>
      <c r="AN269" s="738" t="s">
        <v>8928</v>
      </c>
      <c r="AO269" s="648" t="s">
        <v>8929</v>
      </c>
      <c r="AP269" s="651" t="s">
        <v>8930</v>
      </c>
      <c r="AQ269" s="651" t="s">
        <v>8931</v>
      </c>
      <c r="AR269" s="712" t="s">
        <v>8932</v>
      </c>
      <c r="AS269" s="712" t="s">
        <v>8933</v>
      </c>
      <c r="AT269" s="651" t="s">
        <v>8934</v>
      </c>
      <c r="AU269" s="595" t="s">
        <v>8935</v>
      </c>
      <c r="AV269" s="595" t="s">
        <v>8936</v>
      </c>
      <c r="AW269" s="609" t="s">
        <v>8937</v>
      </c>
      <c r="AX269" s="609" t="s">
        <v>8938</v>
      </c>
      <c r="AY269" s="753" t="s">
        <v>8939</v>
      </c>
    </row>
    <row r="270" spans="2:51" ht="15" hidden="1" customHeight="1" outlineLevel="1">
      <c r="B270" s="643" t="s">
        <v>8940</v>
      </c>
      <c r="C270" s="653"/>
      <c r="D270" s="653"/>
      <c r="E270" s="653"/>
      <c r="F270" s="653"/>
      <c r="G270" s="653"/>
      <c r="H270" s="654"/>
      <c r="I270" s="655"/>
      <c r="J270" s="656"/>
      <c r="K270" s="656"/>
      <c r="L270" s="648">
        <f t="shared" si="29"/>
        <v>0</v>
      </c>
      <c r="M270" s="651">
        <f t="shared" si="24"/>
        <v>0</v>
      </c>
      <c r="N270" s="651">
        <f t="shared" si="25"/>
        <v>0</v>
      </c>
      <c r="O270" s="671"/>
      <c r="P270" s="671"/>
      <c r="Q270" s="651">
        <f t="shared" si="26"/>
        <v>0</v>
      </c>
      <c r="R270" s="661">
        <f t="shared" si="27"/>
        <v>0</v>
      </c>
      <c r="S270" s="661">
        <f t="shared" si="28"/>
        <v>0</v>
      </c>
      <c r="T270" s="658"/>
      <c r="U270" s="658"/>
      <c r="V270" s="659"/>
      <c r="W270" s="1645"/>
      <c r="X270" s="324" t="s">
        <v>8941</v>
      </c>
      <c r="Y270" s="1645"/>
      <c r="Z270" s="1656"/>
      <c r="AA270" s="1645"/>
      <c r="AB270" s="1646"/>
      <c r="AC270" s="1647"/>
      <c r="AD270" s="719">
        <v>259</v>
      </c>
      <c r="AE270" s="711" t="s">
        <v>8942</v>
      </c>
      <c r="AF270" s="735" t="s">
        <v>8943</v>
      </c>
      <c r="AG270" s="735" t="s">
        <v>8944</v>
      </c>
      <c r="AH270" s="735" t="s">
        <v>8945</v>
      </c>
      <c r="AI270" s="735" t="s">
        <v>8946</v>
      </c>
      <c r="AJ270" s="735" t="s">
        <v>8947</v>
      </c>
      <c r="AK270" s="736" t="s">
        <v>8948</v>
      </c>
      <c r="AL270" s="737" t="s">
        <v>8949</v>
      </c>
      <c r="AM270" s="738" t="s">
        <v>8950</v>
      </c>
      <c r="AN270" s="738" t="s">
        <v>8951</v>
      </c>
      <c r="AO270" s="648" t="s">
        <v>8952</v>
      </c>
      <c r="AP270" s="651" t="s">
        <v>8953</v>
      </c>
      <c r="AQ270" s="651" t="s">
        <v>8954</v>
      </c>
      <c r="AR270" s="712" t="s">
        <v>8955</v>
      </c>
      <c r="AS270" s="712" t="s">
        <v>8956</v>
      </c>
      <c r="AT270" s="651" t="s">
        <v>8957</v>
      </c>
      <c r="AU270" s="595" t="s">
        <v>8958</v>
      </c>
      <c r="AV270" s="595" t="s">
        <v>8959</v>
      </c>
      <c r="AW270" s="609" t="s">
        <v>8960</v>
      </c>
      <c r="AX270" s="609" t="s">
        <v>8961</v>
      </c>
      <c r="AY270" s="753" t="s">
        <v>8962</v>
      </c>
    </row>
    <row r="271" spans="2:51" ht="15" hidden="1" customHeight="1" outlineLevel="1">
      <c r="B271" s="643" t="s">
        <v>8963</v>
      </c>
      <c r="C271" s="653"/>
      <c r="D271" s="653"/>
      <c r="E271" s="653"/>
      <c r="F271" s="653"/>
      <c r="G271" s="653"/>
      <c r="H271" s="654"/>
      <c r="I271" s="655"/>
      <c r="J271" s="656"/>
      <c r="K271" s="656"/>
      <c r="L271" s="648">
        <f t="shared" si="29"/>
        <v>0</v>
      </c>
      <c r="M271" s="651">
        <f t="shared" si="24"/>
        <v>0</v>
      </c>
      <c r="N271" s="651">
        <f t="shared" si="25"/>
        <v>0</v>
      </c>
      <c r="O271" s="671"/>
      <c r="P271" s="671"/>
      <c r="Q271" s="651">
        <f t="shared" si="26"/>
        <v>0</v>
      </c>
      <c r="R271" s="661">
        <f t="shared" si="27"/>
        <v>0</v>
      </c>
      <c r="S271" s="661">
        <f t="shared" si="28"/>
        <v>0</v>
      </c>
      <c r="T271" s="658"/>
      <c r="U271" s="658"/>
      <c r="V271" s="659"/>
      <c r="W271" s="1645"/>
      <c r="X271" s="324" t="s">
        <v>8964</v>
      </c>
      <c r="Y271" s="1645"/>
      <c r="Z271" s="1656"/>
      <c r="AA271" s="1645"/>
      <c r="AB271" s="1646"/>
      <c r="AC271" s="1647"/>
      <c r="AD271" s="719">
        <v>260</v>
      </c>
      <c r="AE271" s="711" t="s">
        <v>8965</v>
      </c>
      <c r="AF271" s="735" t="s">
        <v>8966</v>
      </c>
      <c r="AG271" s="735" t="s">
        <v>8967</v>
      </c>
      <c r="AH271" s="735" t="s">
        <v>8968</v>
      </c>
      <c r="AI271" s="735" t="s">
        <v>8969</v>
      </c>
      <c r="AJ271" s="735" t="s">
        <v>8970</v>
      </c>
      <c r="AK271" s="736" t="s">
        <v>8971</v>
      </c>
      <c r="AL271" s="737" t="s">
        <v>8972</v>
      </c>
      <c r="AM271" s="738" t="s">
        <v>8973</v>
      </c>
      <c r="AN271" s="738" t="s">
        <v>8974</v>
      </c>
      <c r="AO271" s="648" t="s">
        <v>8975</v>
      </c>
      <c r="AP271" s="651" t="s">
        <v>8976</v>
      </c>
      <c r="AQ271" s="651" t="s">
        <v>8977</v>
      </c>
      <c r="AR271" s="712" t="s">
        <v>8978</v>
      </c>
      <c r="AS271" s="712" t="s">
        <v>8979</v>
      </c>
      <c r="AT271" s="651" t="s">
        <v>8980</v>
      </c>
      <c r="AU271" s="595" t="s">
        <v>8981</v>
      </c>
      <c r="AV271" s="595" t="s">
        <v>8982</v>
      </c>
      <c r="AW271" s="609" t="s">
        <v>8983</v>
      </c>
      <c r="AX271" s="609" t="s">
        <v>8984</v>
      </c>
      <c r="AY271" s="753" t="s">
        <v>8985</v>
      </c>
    </row>
    <row r="272" spans="2:51" ht="15" hidden="1" customHeight="1" outlineLevel="1">
      <c r="B272" s="643" t="s">
        <v>8986</v>
      </c>
      <c r="C272" s="653"/>
      <c r="D272" s="653"/>
      <c r="E272" s="653"/>
      <c r="F272" s="653"/>
      <c r="G272" s="653"/>
      <c r="H272" s="654"/>
      <c r="I272" s="655"/>
      <c r="J272" s="656"/>
      <c r="K272" s="656"/>
      <c r="L272" s="648">
        <f t="shared" si="29"/>
        <v>0</v>
      </c>
      <c r="M272" s="651">
        <f t="shared" si="24"/>
        <v>0</v>
      </c>
      <c r="N272" s="651">
        <f t="shared" si="25"/>
        <v>0</v>
      </c>
      <c r="O272" s="671"/>
      <c r="P272" s="671"/>
      <c r="Q272" s="651">
        <f t="shared" si="26"/>
        <v>0</v>
      </c>
      <c r="R272" s="661">
        <f t="shared" si="27"/>
        <v>0</v>
      </c>
      <c r="S272" s="661">
        <f t="shared" si="28"/>
        <v>0</v>
      </c>
      <c r="T272" s="658"/>
      <c r="U272" s="658"/>
      <c r="V272" s="659"/>
      <c r="W272" s="1645"/>
      <c r="X272" s="324" t="s">
        <v>8987</v>
      </c>
      <c r="Y272" s="1645"/>
      <c r="Z272" s="1656"/>
      <c r="AA272" s="1645"/>
      <c r="AB272" s="1646"/>
      <c r="AC272" s="1647"/>
      <c r="AD272" s="719">
        <v>261</v>
      </c>
      <c r="AE272" s="711" t="s">
        <v>8988</v>
      </c>
      <c r="AF272" s="735" t="s">
        <v>8989</v>
      </c>
      <c r="AG272" s="735" t="s">
        <v>8990</v>
      </c>
      <c r="AH272" s="735" t="s">
        <v>8991</v>
      </c>
      <c r="AI272" s="735" t="s">
        <v>8992</v>
      </c>
      <c r="AJ272" s="735" t="s">
        <v>8993</v>
      </c>
      <c r="AK272" s="736" t="s">
        <v>8994</v>
      </c>
      <c r="AL272" s="737" t="s">
        <v>8995</v>
      </c>
      <c r="AM272" s="738" t="s">
        <v>8996</v>
      </c>
      <c r="AN272" s="738" t="s">
        <v>8997</v>
      </c>
      <c r="AO272" s="648" t="s">
        <v>8998</v>
      </c>
      <c r="AP272" s="651" t="s">
        <v>8999</v>
      </c>
      <c r="AQ272" s="651" t="s">
        <v>9000</v>
      </c>
      <c r="AR272" s="712" t="s">
        <v>9001</v>
      </c>
      <c r="AS272" s="712" t="s">
        <v>9002</v>
      </c>
      <c r="AT272" s="651" t="s">
        <v>9003</v>
      </c>
      <c r="AU272" s="595" t="s">
        <v>9004</v>
      </c>
      <c r="AV272" s="595" t="s">
        <v>9005</v>
      </c>
      <c r="AW272" s="609" t="s">
        <v>9006</v>
      </c>
      <c r="AX272" s="609" t="s">
        <v>9007</v>
      </c>
      <c r="AY272" s="753" t="s">
        <v>9008</v>
      </c>
    </row>
    <row r="273" spans="2:51" ht="15" hidden="1" customHeight="1" outlineLevel="1">
      <c r="B273" s="643" t="s">
        <v>9009</v>
      </c>
      <c r="C273" s="653"/>
      <c r="D273" s="653"/>
      <c r="E273" s="653"/>
      <c r="F273" s="653"/>
      <c r="G273" s="653"/>
      <c r="H273" s="654"/>
      <c r="I273" s="655"/>
      <c r="J273" s="656"/>
      <c r="K273" s="656"/>
      <c r="L273" s="648">
        <f t="shared" si="29"/>
        <v>0</v>
      </c>
      <c r="M273" s="651">
        <f t="shared" si="24"/>
        <v>0</v>
      </c>
      <c r="N273" s="651">
        <f t="shared" si="25"/>
        <v>0</v>
      </c>
      <c r="O273" s="671"/>
      <c r="P273" s="671"/>
      <c r="Q273" s="651">
        <f t="shared" si="26"/>
        <v>0</v>
      </c>
      <c r="R273" s="661">
        <f t="shared" si="27"/>
        <v>0</v>
      </c>
      <c r="S273" s="661">
        <f t="shared" si="28"/>
        <v>0</v>
      </c>
      <c r="T273" s="658"/>
      <c r="U273" s="658"/>
      <c r="V273" s="659"/>
      <c r="W273" s="1645"/>
      <c r="X273" s="324" t="s">
        <v>9010</v>
      </c>
      <c r="Y273" s="1645"/>
      <c r="Z273" s="1656"/>
      <c r="AA273" s="1645"/>
      <c r="AB273" s="1646"/>
      <c r="AC273" s="1647"/>
      <c r="AD273" s="719">
        <v>262</v>
      </c>
      <c r="AE273" s="711" t="s">
        <v>9011</v>
      </c>
      <c r="AF273" s="735" t="s">
        <v>9012</v>
      </c>
      <c r="AG273" s="735" t="s">
        <v>9013</v>
      </c>
      <c r="AH273" s="735" t="s">
        <v>9014</v>
      </c>
      <c r="AI273" s="735" t="s">
        <v>9015</v>
      </c>
      <c r="AJ273" s="735" t="s">
        <v>9016</v>
      </c>
      <c r="AK273" s="736" t="s">
        <v>9017</v>
      </c>
      <c r="AL273" s="737" t="s">
        <v>9018</v>
      </c>
      <c r="AM273" s="738" t="s">
        <v>9019</v>
      </c>
      <c r="AN273" s="738" t="s">
        <v>9020</v>
      </c>
      <c r="AO273" s="648" t="s">
        <v>9021</v>
      </c>
      <c r="AP273" s="651" t="s">
        <v>9022</v>
      </c>
      <c r="AQ273" s="651" t="s">
        <v>9023</v>
      </c>
      <c r="AR273" s="712" t="s">
        <v>9024</v>
      </c>
      <c r="AS273" s="712" t="s">
        <v>9025</v>
      </c>
      <c r="AT273" s="651" t="s">
        <v>9026</v>
      </c>
      <c r="AU273" s="595" t="s">
        <v>9027</v>
      </c>
      <c r="AV273" s="595" t="s">
        <v>9028</v>
      </c>
      <c r="AW273" s="609" t="s">
        <v>9029</v>
      </c>
      <c r="AX273" s="609" t="s">
        <v>9030</v>
      </c>
      <c r="AY273" s="753" t="s">
        <v>9031</v>
      </c>
    </row>
    <row r="274" spans="2:51" ht="15" hidden="1" customHeight="1" outlineLevel="1">
      <c r="B274" s="643" t="s">
        <v>9032</v>
      </c>
      <c r="C274" s="653"/>
      <c r="D274" s="653"/>
      <c r="E274" s="653"/>
      <c r="F274" s="653"/>
      <c r="G274" s="653"/>
      <c r="H274" s="654"/>
      <c r="I274" s="655"/>
      <c r="J274" s="656"/>
      <c r="K274" s="656"/>
      <c r="L274" s="648">
        <f t="shared" si="29"/>
        <v>0</v>
      </c>
      <c r="M274" s="651">
        <f t="shared" si="24"/>
        <v>0</v>
      </c>
      <c r="N274" s="651">
        <f t="shared" si="25"/>
        <v>0</v>
      </c>
      <c r="O274" s="671"/>
      <c r="P274" s="671"/>
      <c r="Q274" s="651">
        <f t="shared" si="26"/>
        <v>0</v>
      </c>
      <c r="R274" s="661">
        <f t="shared" si="27"/>
        <v>0</v>
      </c>
      <c r="S274" s="661">
        <f t="shared" si="28"/>
        <v>0</v>
      </c>
      <c r="T274" s="658"/>
      <c r="U274" s="658"/>
      <c r="V274" s="659"/>
      <c r="W274" s="1645"/>
      <c r="X274" s="324" t="s">
        <v>9033</v>
      </c>
      <c r="Y274" s="1645"/>
      <c r="Z274" s="1656"/>
      <c r="AA274" s="1645"/>
      <c r="AB274" s="1646"/>
      <c r="AC274" s="1647"/>
      <c r="AD274" s="719">
        <v>263</v>
      </c>
      <c r="AE274" s="711" t="s">
        <v>9034</v>
      </c>
      <c r="AF274" s="735" t="s">
        <v>9035</v>
      </c>
      <c r="AG274" s="735" t="s">
        <v>9036</v>
      </c>
      <c r="AH274" s="735" t="s">
        <v>9037</v>
      </c>
      <c r="AI274" s="735" t="s">
        <v>9038</v>
      </c>
      <c r="AJ274" s="735" t="s">
        <v>9039</v>
      </c>
      <c r="AK274" s="736" t="s">
        <v>9040</v>
      </c>
      <c r="AL274" s="737" t="s">
        <v>9041</v>
      </c>
      <c r="AM274" s="738" t="s">
        <v>9042</v>
      </c>
      <c r="AN274" s="738" t="s">
        <v>9043</v>
      </c>
      <c r="AO274" s="648" t="s">
        <v>9044</v>
      </c>
      <c r="AP274" s="651" t="s">
        <v>9045</v>
      </c>
      <c r="AQ274" s="651" t="s">
        <v>9046</v>
      </c>
      <c r="AR274" s="712" t="s">
        <v>9047</v>
      </c>
      <c r="AS274" s="712" t="s">
        <v>9048</v>
      </c>
      <c r="AT274" s="651" t="s">
        <v>9049</v>
      </c>
      <c r="AU274" s="595" t="s">
        <v>9050</v>
      </c>
      <c r="AV274" s="595" t="s">
        <v>9051</v>
      </c>
      <c r="AW274" s="609" t="s">
        <v>9052</v>
      </c>
      <c r="AX274" s="609" t="s">
        <v>9053</v>
      </c>
      <c r="AY274" s="753" t="s">
        <v>9054</v>
      </c>
    </row>
    <row r="275" spans="2:51" ht="15" hidden="1" customHeight="1" outlineLevel="1">
      <c r="B275" s="643" t="s">
        <v>9055</v>
      </c>
      <c r="C275" s="653"/>
      <c r="D275" s="653"/>
      <c r="E275" s="653"/>
      <c r="F275" s="653"/>
      <c r="G275" s="653"/>
      <c r="H275" s="654"/>
      <c r="I275" s="655"/>
      <c r="J275" s="656"/>
      <c r="K275" s="656"/>
      <c r="L275" s="648">
        <f t="shared" si="29"/>
        <v>0</v>
      </c>
      <c r="M275" s="651">
        <f t="shared" si="24"/>
        <v>0</v>
      </c>
      <c r="N275" s="651">
        <f t="shared" si="25"/>
        <v>0</v>
      </c>
      <c r="O275" s="671"/>
      <c r="P275" s="671"/>
      <c r="Q275" s="651">
        <f t="shared" si="26"/>
        <v>0</v>
      </c>
      <c r="R275" s="661">
        <f t="shared" si="27"/>
        <v>0</v>
      </c>
      <c r="S275" s="661">
        <f t="shared" si="28"/>
        <v>0</v>
      </c>
      <c r="T275" s="658"/>
      <c r="U275" s="658"/>
      <c r="V275" s="659"/>
      <c r="W275" s="1645"/>
      <c r="X275" s="324" t="s">
        <v>9056</v>
      </c>
      <c r="Y275" s="1645"/>
      <c r="Z275" s="1656"/>
      <c r="AA275" s="1645"/>
      <c r="AB275" s="1646"/>
      <c r="AC275" s="1647"/>
      <c r="AD275" s="719">
        <v>264</v>
      </c>
      <c r="AE275" s="711" t="s">
        <v>9057</v>
      </c>
      <c r="AF275" s="735" t="s">
        <v>9058</v>
      </c>
      <c r="AG275" s="735" t="s">
        <v>9059</v>
      </c>
      <c r="AH275" s="735" t="s">
        <v>9060</v>
      </c>
      <c r="AI275" s="735" t="s">
        <v>9061</v>
      </c>
      <c r="AJ275" s="735" t="s">
        <v>9062</v>
      </c>
      <c r="AK275" s="736" t="s">
        <v>9063</v>
      </c>
      <c r="AL275" s="737" t="s">
        <v>9064</v>
      </c>
      <c r="AM275" s="738" t="s">
        <v>9065</v>
      </c>
      <c r="AN275" s="738" t="s">
        <v>9066</v>
      </c>
      <c r="AO275" s="648" t="s">
        <v>9067</v>
      </c>
      <c r="AP275" s="651" t="s">
        <v>9068</v>
      </c>
      <c r="AQ275" s="651" t="s">
        <v>9069</v>
      </c>
      <c r="AR275" s="712" t="s">
        <v>9070</v>
      </c>
      <c r="AS275" s="712" t="s">
        <v>9071</v>
      </c>
      <c r="AT275" s="651" t="s">
        <v>9072</v>
      </c>
      <c r="AU275" s="595" t="s">
        <v>9073</v>
      </c>
      <c r="AV275" s="595" t="s">
        <v>9074</v>
      </c>
      <c r="AW275" s="609" t="s">
        <v>9075</v>
      </c>
      <c r="AX275" s="609" t="s">
        <v>9076</v>
      </c>
      <c r="AY275" s="753" t="s">
        <v>9077</v>
      </c>
    </row>
    <row r="276" spans="2:51" ht="15" hidden="1" customHeight="1" outlineLevel="1">
      <c r="B276" s="643" t="s">
        <v>9078</v>
      </c>
      <c r="C276" s="653"/>
      <c r="D276" s="653"/>
      <c r="E276" s="653"/>
      <c r="F276" s="653"/>
      <c r="G276" s="653"/>
      <c r="H276" s="654"/>
      <c r="I276" s="655"/>
      <c r="J276" s="656"/>
      <c r="K276" s="656"/>
      <c r="L276" s="648">
        <f t="shared" si="29"/>
        <v>0</v>
      </c>
      <c r="M276" s="651">
        <f t="shared" si="24"/>
        <v>0</v>
      </c>
      <c r="N276" s="651">
        <f t="shared" si="25"/>
        <v>0</v>
      </c>
      <c r="O276" s="671"/>
      <c r="P276" s="671"/>
      <c r="Q276" s="651">
        <f t="shared" si="26"/>
        <v>0</v>
      </c>
      <c r="R276" s="661">
        <f t="shared" si="27"/>
        <v>0</v>
      </c>
      <c r="S276" s="661">
        <f t="shared" si="28"/>
        <v>0</v>
      </c>
      <c r="T276" s="658"/>
      <c r="U276" s="658"/>
      <c r="V276" s="659"/>
      <c r="W276" s="1645"/>
      <c r="X276" s="324" t="s">
        <v>9079</v>
      </c>
      <c r="Y276" s="1645"/>
      <c r="Z276" s="1656"/>
      <c r="AA276" s="1645"/>
      <c r="AB276" s="1646"/>
      <c r="AC276" s="1647"/>
      <c r="AD276" s="719">
        <v>265</v>
      </c>
      <c r="AE276" s="711" t="s">
        <v>9080</v>
      </c>
      <c r="AF276" s="735" t="s">
        <v>9081</v>
      </c>
      <c r="AG276" s="735" t="s">
        <v>9082</v>
      </c>
      <c r="AH276" s="735" t="s">
        <v>9083</v>
      </c>
      <c r="AI276" s="735" t="s">
        <v>9084</v>
      </c>
      <c r="AJ276" s="735" t="s">
        <v>9085</v>
      </c>
      <c r="AK276" s="736" t="s">
        <v>9086</v>
      </c>
      <c r="AL276" s="737" t="s">
        <v>9087</v>
      </c>
      <c r="AM276" s="738" t="s">
        <v>9088</v>
      </c>
      <c r="AN276" s="738" t="s">
        <v>9089</v>
      </c>
      <c r="AO276" s="648" t="s">
        <v>9090</v>
      </c>
      <c r="AP276" s="651" t="s">
        <v>9091</v>
      </c>
      <c r="AQ276" s="651" t="s">
        <v>9092</v>
      </c>
      <c r="AR276" s="712" t="s">
        <v>9093</v>
      </c>
      <c r="AS276" s="712" t="s">
        <v>9094</v>
      </c>
      <c r="AT276" s="651" t="s">
        <v>9095</v>
      </c>
      <c r="AU276" s="595" t="s">
        <v>9096</v>
      </c>
      <c r="AV276" s="595" t="s">
        <v>9097</v>
      </c>
      <c r="AW276" s="609" t="s">
        <v>9098</v>
      </c>
      <c r="AX276" s="609" t="s">
        <v>9099</v>
      </c>
      <c r="AY276" s="753" t="s">
        <v>9100</v>
      </c>
    </row>
    <row r="277" spans="2:51" ht="15" hidden="1" customHeight="1" outlineLevel="1">
      <c r="B277" s="643" t="s">
        <v>9101</v>
      </c>
      <c r="C277" s="653"/>
      <c r="D277" s="653"/>
      <c r="E277" s="653"/>
      <c r="F277" s="653"/>
      <c r="G277" s="653"/>
      <c r="H277" s="654"/>
      <c r="I277" s="655"/>
      <c r="J277" s="656"/>
      <c r="K277" s="656"/>
      <c r="L277" s="648">
        <f t="shared" ref="L277:L340" si="30">I277*J277</f>
        <v>0</v>
      </c>
      <c r="M277" s="651">
        <f t="shared" ref="M277:M340" si="31">IF(Q277=0,0,((1+Q277)/(1+$C$824))-1)</f>
        <v>0</v>
      </c>
      <c r="N277" s="651">
        <f t="shared" ref="N277:N340" si="32">IF(Q277=0,0,((1+Q277)/(1+$C$825))-1)</f>
        <v>0</v>
      </c>
      <c r="O277" s="671"/>
      <c r="P277" s="671"/>
      <c r="Q277" s="651">
        <f t="shared" ref="Q277:Q340" si="33">P277+O277</f>
        <v>0</v>
      </c>
      <c r="R277" s="661">
        <f t="shared" ref="R277:R340" si="34">Q277*K277</f>
        <v>0</v>
      </c>
      <c r="S277" s="661">
        <f t="shared" ref="S277:S340" si="35">R277</f>
        <v>0</v>
      </c>
      <c r="T277" s="658"/>
      <c r="U277" s="658"/>
      <c r="V277" s="659"/>
      <c r="W277" s="1645"/>
      <c r="X277" s="324" t="s">
        <v>9102</v>
      </c>
      <c r="Y277" s="1645"/>
      <c r="Z277" s="1656"/>
      <c r="AA277" s="1645"/>
      <c r="AB277" s="1646"/>
      <c r="AC277" s="1647"/>
      <c r="AD277" s="719">
        <v>266</v>
      </c>
      <c r="AE277" s="711" t="s">
        <v>9103</v>
      </c>
      <c r="AF277" s="735" t="s">
        <v>9104</v>
      </c>
      <c r="AG277" s="735" t="s">
        <v>9105</v>
      </c>
      <c r="AH277" s="735" t="s">
        <v>9106</v>
      </c>
      <c r="AI277" s="735" t="s">
        <v>9107</v>
      </c>
      <c r="AJ277" s="735" t="s">
        <v>9108</v>
      </c>
      <c r="AK277" s="736" t="s">
        <v>9109</v>
      </c>
      <c r="AL277" s="737" t="s">
        <v>9110</v>
      </c>
      <c r="AM277" s="738" t="s">
        <v>9111</v>
      </c>
      <c r="AN277" s="738" t="s">
        <v>9112</v>
      </c>
      <c r="AO277" s="648" t="s">
        <v>9113</v>
      </c>
      <c r="AP277" s="651" t="s">
        <v>9114</v>
      </c>
      <c r="AQ277" s="651" t="s">
        <v>9115</v>
      </c>
      <c r="AR277" s="712" t="s">
        <v>9116</v>
      </c>
      <c r="AS277" s="712" t="s">
        <v>9117</v>
      </c>
      <c r="AT277" s="651" t="s">
        <v>9118</v>
      </c>
      <c r="AU277" s="595" t="s">
        <v>9119</v>
      </c>
      <c r="AV277" s="595" t="s">
        <v>9120</v>
      </c>
      <c r="AW277" s="609" t="s">
        <v>9121</v>
      </c>
      <c r="AX277" s="609" t="s">
        <v>9122</v>
      </c>
      <c r="AY277" s="753" t="s">
        <v>9123</v>
      </c>
    </row>
    <row r="278" spans="2:51" ht="15" hidden="1" customHeight="1" outlineLevel="1">
      <c r="B278" s="643" t="s">
        <v>9124</v>
      </c>
      <c r="C278" s="653"/>
      <c r="D278" s="653"/>
      <c r="E278" s="653"/>
      <c r="F278" s="653"/>
      <c r="G278" s="653"/>
      <c r="H278" s="654"/>
      <c r="I278" s="655"/>
      <c r="J278" s="656"/>
      <c r="K278" s="656"/>
      <c r="L278" s="648">
        <f t="shared" si="30"/>
        <v>0</v>
      </c>
      <c r="M278" s="651">
        <f t="shared" si="31"/>
        <v>0</v>
      </c>
      <c r="N278" s="651">
        <f t="shared" si="32"/>
        <v>0</v>
      </c>
      <c r="O278" s="671"/>
      <c r="P278" s="671"/>
      <c r="Q278" s="651">
        <f t="shared" si="33"/>
        <v>0</v>
      </c>
      <c r="R278" s="661">
        <f t="shared" si="34"/>
        <v>0</v>
      </c>
      <c r="S278" s="661">
        <f t="shared" si="35"/>
        <v>0</v>
      </c>
      <c r="T278" s="658"/>
      <c r="U278" s="658"/>
      <c r="V278" s="659"/>
      <c r="W278" s="1645"/>
      <c r="X278" s="324" t="s">
        <v>9125</v>
      </c>
      <c r="Y278" s="1645"/>
      <c r="Z278" s="1656"/>
      <c r="AA278" s="1645"/>
      <c r="AB278" s="1646"/>
      <c r="AC278" s="1647"/>
      <c r="AD278" s="719">
        <v>267</v>
      </c>
      <c r="AE278" s="711" t="s">
        <v>9126</v>
      </c>
      <c r="AF278" s="735" t="s">
        <v>9127</v>
      </c>
      <c r="AG278" s="735" t="s">
        <v>9128</v>
      </c>
      <c r="AH278" s="735" t="s">
        <v>9129</v>
      </c>
      <c r="AI278" s="735" t="s">
        <v>9130</v>
      </c>
      <c r="AJ278" s="735" t="s">
        <v>9131</v>
      </c>
      <c r="AK278" s="736" t="s">
        <v>9132</v>
      </c>
      <c r="AL278" s="737" t="s">
        <v>9133</v>
      </c>
      <c r="AM278" s="738" t="s">
        <v>9134</v>
      </c>
      <c r="AN278" s="738" t="s">
        <v>9135</v>
      </c>
      <c r="AO278" s="648" t="s">
        <v>9136</v>
      </c>
      <c r="AP278" s="651" t="s">
        <v>9137</v>
      </c>
      <c r="AQ278" s="651" t="s">
        <v>9138</v>
      </c>
      <c r="AR278" s="712" t="s">
        <v>9139</v>
      </c>
      <c r="AS278" s="712" t="s">
        <v>9140</v>
      </c>
      <c r="AT278" s="651" t="s">
        <v>9141</v>
      </c>
      <c r="AU278" s="595" t="s">
        <v>9142</v>
      </c>
      <c r="AV278" s="595" t="s">
        <v>9143</v>
      </c>
      <c r="AW278" s="609" t="s">
        <v>9144</v>
      </c>
      <c r="AX278" s="609" t="s">
        <v>9145</v>
      </c>
      <c r="AY278" s="753" t="s">
        <v>9146</v>
      </c>
    </row>
    <row r="279" spans="2:51" ht="15" hidden="1" customHeight="1" outlineLevel="1">
      <c r="B279" s="643" t="s">
        <v>9147</v>
      </c>
      <c r="C279" s="653"/>
      <c r="D279" s="653"/>
      <c r="E279" s="653"/>
      <c r="F279" s="653"/>
      <c r="G279" s="653"/>
      <c r="H279" s="654"/>
      <c r="I279" s="655"/>
      <c r="J279" s="656"/>
      <c r="K279" s="656"/>
      <c r="L279" s="648">
        <f t="shared" si="30"/>
        <v>0</v>
      </c>
      <c r="M279" s="651">
        <f t="shared" si="31"/>
        <v>0</v>
      </c>
      <c r="N279" s="651">
        <f t="shared" si="32"/>
        <v>0</v>
      </c>
      <c r="O279" s="671"/>
      <c r="P279" s="671"/>
      <c r="Q279" s="651">
        <f t="shared" si="33"/>
        <v>0</v>
      </c>
      <c r="R279" s="661">
        <f t="shared" si="34"/>
        <v>0</v>
      </c>
      <c r="S279" s="661">
        <f t="shared" si="35"/>
        <v>0</v>
      </c>
      <c r="T279" s="658"/>
      <c r="U279" s="658"/>
      <c r="V279" s="659"/>
      <c r="W279" s="1645"/>
      <c r="X279" s="324" t="s">
        <v>9148</v>
      </c>
      <c r="Y279" s="1645"/>
      <c r="Z279" s="1656"/>
      <c r="AA279" s="1645"/>
      <c r="AB279" s="1646"/>
      <c r="AC279" s="1647"/>
      <c r="AD279" s="719">
        <v>268</v>
      </c>
      <c r="AE279" s="711" t="s">
        <v>9149</v>
      </c>
      <c r="AF279" s="735" t="s">
        <v>9150</v>
      </c>
      <c r="AG279" s="735" t="s">
        <v>9151</v>
      </c>
      <c r="AH279" s="735" t="s">
        <v>9152</v>
      </c>
      <c r="AI279" s="735" t="s">
        <v>9153</v>
      </c>
      <c r="AJ279" s="735" t="s">
        <v>9154</v>
      </c>
      <c r="AK279" s="736" t="s">
        <v>9155</v>
      </c>
      <c r="AL279" s="737" t="s">
        <v>9156</v>
      </c>
      <c r="AM279" s="738" t="s">
        <v>9157</v>
      </c>
      <c r="AN279" s="738" t="s">
        <v>9158</v>
      </c>
      <c r="AO279" s="648" t="s">
        <v>9159</v>
      </c>
      <c r="AP279" s="651" t="s">
        <v>9160</v>
      </c>
      <c r="AQ279" s="651" t="s">
        <v>9161</v>
      </c>
      <c r="AR279" s="712" t="s">
        <v>9162</v>
      </c>
      <c r="AS279" s="712" t="s">
        <v>9163</v>
      </c>
      <c r="AT279" s="651" t="s">
        <v>9164</v>
      </c>
      <c r="AU279" s="595" t="s">
        <v>9165</v>
      </c>
      <c r="AV279" s="595" t="s">
        <v>9166</v>
      </c>
      <c r="AW279" s="609" t="s">
        <v>9167</v>
      </c>
      <c r="AX279" s="609" t="s">
        <v>9168</v>
      </c>
      <c r="AY279" s="753" t="s">
        <v>9169</v>
      </c>
    </row>
    <row r="280" spans="2:51" ht="15" hidden="1" customHeight="1" outlineLevel="1">
      <c r="B280" s="643" t="s">
        <v>9170</v>
      </c>
      <c r="C280" s="653"/>
      <c r="D280" s="653"/>
      <c r="E280" s="653"/>
      <c r="F280" s="653"/>
      <c r="G280" s="653"/>
      <c r="H280" s="654"/>
      <c r="I280" s="655"/>
      <c r="J280" s="656"/>
      <c r="K280" s="656"/>
      <c r="L280" s="648">
        <f t="shared" si="30"/>
        <v>0</v>
      </c>
      <c r="M280" s="651">
        <f t="shared" si="31"/>
        <v>0</v>
      </c>
      <c r="N280" s="651">
        <f t="shared" si="32"/>
        <v>0</v>
      </c>
      <c r="O280" s="671"/>
      <c r="P280" s="671"/>
      <c r="Q280" s="651">
        <f t="shared" si="33"/>
        <v>0</v>
      </c>
      <c r="R280" s="661">
        <f t="shared" si="34"/>
        <v>0</v>
      </c>
      <c r="S280" s="661">
        <f t="shared" si="35"/>
        <v>0</v>
      </c>
      <c r="T280" s="658"/>
      <c r="U280" s="658"/>
      <c r="V280" s="659"/>
      <c r="W280" s="1645"/>
      <c r="X280" s="324" t="s">
        <v>9171</v>
      </c>
      <c r="Y280" s="1645"/>
      <c r="Z280" s="1656"/>
      <c r="AA280" s="1645"/>
      <c r="AB280" s="1646"/>
      <c r="AC280" s="1647"/>
      <c r="AD280" s="719">
        <v>269</v>
      </c>
      <c r="AE280" s="711" t="s">
        <v>9172</v>
      </c>
      <c r="AF280" s="735" t="s">
        <v>9173</v>
      </c>
      <c r="AG280" s="735" t="s">
        <v>9174</v>
      </c>
      <c r="AH280" s="735" t="s">
        <v>9175</v>
      </c>
      <c r="AI280" s="735" t="s">
        <v>9176</v>
      </c>
      <c r="AJ280" s="735" t="s">
        <v>9177</v>
      </c>
      <c r="AK280" s="736" t="s">
        <v>9178</v>
      </c>
      <c r="AL280" s="737" t="s">
        <v>9179</v>
      </c>
      <c r="AM280" s="738" t="s">
        <v>9180</v>
      </c>
      <c r="AN280" s="738" t="s">
        <v>9181</v>
      </c>
      <c r="AO280" s="648" t="s">
        <v>9182</v>
      </c>
      <c r="AP280" s="651" t="s">
        <v>9183</v>
      </c>
      <c r="AQ280" s="651" t="s">
        <v>9184</v>
      </c>
      <c r="AR280" s="712" t="s">
        <v>9185</v>
      </c>
      <c r="AS280" s="712" t="s">
        <v>9186</v>
      </c>
      <c r="AT280" s="651" t="s">
        <v>9187</v>
      </c>
      <c r="AU280" s="595" t="s">
        <v>9188</v>
      </c>
      <c r="AV280" s="595" t="s">
        <v>9189</v>
      </c>
      <c r="AW280" s="609" t="s">
        <v>9190</v>
      </c>
      <c r="AX280" s="609" t="s">
        <v>9191</v>
      </c>
      <c r="AY280" s="753" t="s">
        <v>9192</v>
      </c>
    </row>
    <row r="281" spans="2:51" ht="15" hidden="1" customHeight="1" outlineLevel="1">
      <c r="B281" s="643" t="s">
        <v>9193</v>
      </c>
      <c r="C281" s="653"/>
      <c r="D281" s="653"/>
      <c r="E281" s="653"/>
      <c r="F281" s="653"/>
      <c r="G281" s="653"/>
      <c r="H281" s="654"/>
      <c r="I281" s="655"/>
      <c r="J281" s="656"/>
      <c r="K281" s="656"/>
      <c r="L281" s="648">
        <f t="shared" si="30"/>
        <v>0</v>
      </c>
      <c r="M281" s="651">
        <f t="shared" si="31"/>
        <v>0</v>
      </c>
      <c r="N281" s="651">
        <f t="shared" si="32"/>
        <v>0</v>
      </c>
      <c r="O281" s="671"/>
      <c r="P281" s="671"/>
      <c r="Q281" s="651">
        <f t="shared" si="33"/>
        <v>0</v>
      </c>
      <c r="R281" s="661">
        <f t="shared" si="34"/>
        <v>0</v>
      </c>
      <c r="S281" s="661">
        <f t="shared" si="35"/>
        <v>0</v>
      </c>
      <c r="T281" s="658"/>
      <c r="U281" s="658"/>
      <c r="V281" s="659"/>
      <c r="W281" s="1645"/>
      <c r="X281" s="324" t="s">
        <v>9194</v>
      </c>
      <c r="Y281" s="1645"/>
      <c r="Z281" s="1656"/>
      <c r="AA281" s="1645"/>
      <c r="AB281" s="1646"/>
      <c r="AC281" s="1647"/>
      <c r="AD281" s="719">
        <v>270</v>
      </c>
      <c r="AE281" s="711" t="s">
        <v>9195</v>
      </c>
      <c r="AF281" s="735" t="s">
        <v>9196</v>
      </c>
      <c r="AG281" s="735" t="s">
        <v>9197</v>
      </c>
      <c r="AH281" s="735" t="s">
        <v>9198</v>
      </c>
      <c r="AI281" s="735" t="s">
        <v>9199</v>
      </c>
      <c r="AJ281" s="735" t="s">
        <v>9200</v>
      </c>
      <c r="AK281" s="736" t="s">
        <v>9201</v>
      </c>
      <c r="AL281" s="737" t="s">
        <v>9202</v>
      </c>
      <c r="AM281" s="738" t="s">
        <v>9203</v>
      </c>
      <c r="AN281" s="738" t="s">
        <v>9204</v>
      </c>
      <c r="AO281" s="648" t="s">
        <v>9205</v>
      </c>
      <c r="AP281" s="651" t="s">
        <v>9206</v>
      </c>
      <c r="AQ281" s="651" t="s">
        <v>9207</v>
      </c>
      <c r="AR281" s="712" t="s">
        <v>9208</v>
      </c>
      <c r="AS281" s="712" t="s">
        <v>9209</v>
      </c>
      <c r="AT281" s="651" t="s">
        <v>9210</v>
      </c>
      <c r="AU281" s="595" t="s">
        <v>9211</v>
      </c>
      <c r="AV281" s="595" t="s">
        <v>9212</v>
      </c>
      <c r="AW281" s="609" t="s">
        <v>9213</v>
      </c>
      <c r="AX281" s="609" t="s">
        <v>9214</v>
      </c>
      <c r="AY281" s="753" t="s">
        <v>9215</v>
      </c>
    </row>
    <row r="282" spans="2:51" ht="15" hidden="1" customHeight="1" outlineLevel="1">
      <c r="B282" s="643" t="s">
        <v>9216</v>
      </c>
      <c r="C282" s="653"/>
      <c r="D282" s="653"/>
      <c r="E282" s="653"/>
      <c r="F282" s="653"/>
      <c r="G282" s="653"/>
      <c r="H282" s="654"/>
      <c r="I282" s="655"/>
      <c r="J282" s="656"/>
      <c r="K282" s="656"/>
      <c r="L282" s="648">
        <f t="shared" si="30"/>
        <v>0</v>
      </c>
      <c r="M282" s="651">
        <f t="shared" si="31"/>
        <v>0</v>
      </c>
      <c r="N282" s="651">
        <f t="shared" si="32"/>
        <v>0</v>
      </c>
      <c r="O282" s="671"/>
      <c r="P282" s="671"/>
      <c r="Q282" s="651">
        <f t="shared" si="33"/>
        <v>0</v>
      </c>
      <c r="R282" s="661">
        <f t="shared" si="34"/>
        <v>0</v>
      </c>
      <c r="S282" s="661">
        <f t="shared" si="35"/>
        <v>0</v>
      </c>
      <c r="T282" s="658"/>
      <c r="U282" s="658"/>
      <c r="V282" s="659"/>
      <c r="W282" s="1645"/>
      <c r="X282" s="324" t="s">
        <v>9217</v>
      </c>
      <c r="Y282" s="1645"/>
      <c r="Z282" s="1656"/>
      <c r="AA282" s="1645"/>
      <c r="AB282" s="1646"/>
      <c r="AC282" s="1647"/>
      <c r="AD282" s="719">
        <v>271</v>
      </c>
      <c r="AE282" s="711" t="s">
        <v>9218</v>
      </c>
      <c r="AF282" s="735" t="s">
        <v>9219</v>
      </c>
      <c r="AG282" s="735" t="s">
        <v>9220</v>
      </c>
      <c r="AH282" s="735" t="s">
        <v>9221</v>
      </c>
      <c r="AI282" s="735" t="s">
        <v>9222</v>
      </c>
      <c r="AJ282" s="735" t="s">
        <v>9223</v>
      </c>
      <c r="AK282" s="736" t="s">
        <v>9224</v>
      </c>
      <c r="AL282" s="737" t="s">
        <v>9225</v>
      </c>
      <c r="AM282" s="738" t="s">
        <v>9226</v>
      </c>
      <c r="AN282" s="738" t="s">
        <v>9227</v>
      </c>
      <c r="AO282" s="648" t="s">
        <v>9228</v>
      </c>
      <c r="AP282" s="651" t="s">
        <v>9229</v>
      </c>
      <c r="AQ282" s="651" t="s">
        <v>9230</v>
      </c>
      <c r="AR282" s="712" t="s">
        <v>9231</v>
      </c>
      <c r="AS282" s="712" t="s">
        <v>9232</v>
      </c>
      <c r="AT282" s="651" t="s">
        <v>9233</v>
      </c>
      <c r="AU282" s="595" t="s">
        <v>9234</v>
      </c>
      <c r="AV282" s="595" t="s">
        <v>9235</v>
      </c>
      <c r="AW282" s="609" t="s">
        <v>9236</v>
      </c>
      <c r="AX282" s="609" t="s">
        <v>9237</v>
      </c>
      <c r="AY282" s="753" t="s">
        <v>9238</v>
      </c>
    </row>
    <row r="283" spans="2:51" ht="15" hidden="1" customHeight="1" outlineLevel="1">
      <c r="B283" s="643" t="s">
        <v>9239</v>
      </c>
      <c r="C283" s="653"/>
      <c r="D283" s="653"/>
      <c r="E283" s="653"/>
      <c r="F283" s="653"/>
      <c r="G283" s="653"/>
      <c r="H283" s="654"/>
      <c r="I283" s="655"/>
      <c r="J283" s="656"/>
      <c r="K283" s="656"/>
      <c r="L283" s="648">
        <f t="shared" si="30"/>
        <v>0</v>
      </c>
      <c r="M283" s="651">
        <f t="shared" si="31"/>
        <v>0</v>
      </c>
      <c r="N283" s="651">
        <f t="shared" si="32"/>
        <v>0</v>
      </c>
      <c r="O283" s="671"/>
      <c r="P283" s="671"/>
      <c r="Q283" s="651">
        <f t="shared" si="33"/>
        <v>0</v>
      </c>
      <c r="R283" s="661">
        <f t="shared" si="34"/>
        <v>0</v>
      </c>
      <c r="S283" s="661">
        <f t="shared" si="35"/>
        <v>0</v>
      </c>
      <c r="T283" s="658"/>
      <c r="U283" s="658"/>
      <c r="V283" s="659"/>
      <c r="W283" s="1645"/>
      <c r="X283" s="324" t="s">
        <v>9240</v>
      </c>
      <c r="Y283" s="1645"/>
      <c r="Z283" s="1656"/>
      <c r="AA283" s="1645"/>
      <c r="AB283" s="1646"/>
      <c r="AC283" s="1647"/>
      <c r="AD283" s="719">
        <v>272</v>
      </c>
      <c r="AE283" s="711" t="s">
        <v>9241</v>
      </c>
      <c r="AF283" s="735" t="s">
        <v>9242</v>
      </c>
      <c r="AG283" s="735" t="s">
        <v>9243</v>
      </c>
      <c r="AH283" s="735" t="s">
        <v>9244</v>
      </c>
      <c r="AI283" s="735" t="s">
        <v>9245</v>
      </c>
      <c r="AJ283" s="735" t="s">
        <v>9246</v>
      </c>
      <c r="AK283" s="736" t="s">
        <v>9247</v>
      </c>
      <c r="AL283" s="737" t="s">
        <v>9248</v>
      </c>
      <c r="AM283" s="738" t="s">
        <v>9249</v>
      </c>
      <c r="AN283" s="738" t="s">
        <v>9250</v>
      </c>
      <c r="AO283" s="648" t="s">
        <v>9251</v>
      </c>
      <c r="AP283" s="651" t="s">
        <v>9252</v>
      </c>
      <c r="AQ283" s="651" t="s">
        <v>9253</v>
      </c>
      <c r="AR283" s="712" t="s">
        <v>9254</v>
      </c>
      <c r="AS283" s="712" t="s">
        <v>9255</v>
      </c>
      <c r="AT283" s="651" t="s">
        <v>9256</v>
      </c>
      <c r="AU283" s="595" t="s">
        <v>9257</v>
      </c>
      <c r="AV283" s="595" t="s">
        <v>9258</v>
      </c>
      <c r="AW283" s="609" t="s">
        <v>9259</v>
      </c>
      <c r="AX283" s="609" t="s">
        <v>9260</v>
      </c>
      <c r="AY283" s="753" t="s">
        <v>9261</v>
      </c>
    </row>
    <row r="284" spans="2:51" ht="15" hidden="1" customHeight="1" outlineLevel="1">
      <c r="B284" s="643" t="s">
        <v>9262</v>
      </c>
      <c r="C284" s="653"/>
      <c r="D284" s="653"/>
      <c r="E284" s="653"/>
      <c r="F284" s="653"/>
      <c r="G284" s="653"/>
      <c r="H284" s="654"/>
      <c r="I284" s="655"/>
      <c r="J284" s="656"/>
      <c r="K284" s="656"/>
      <c r="L284" s="648">
        <f t="shared" si="30"/>
        <v>0</v>
      </c>
      <c r="M284" s="651">
        <f t="shared" si="31"/>
        <v>0</v>
      </c>
      <c r="N284" s="651">
        <f t="shared" si="32"/>
        <v>0</v>
      </c>
      <c r="O284" s="671"/>
      <c r="P284" s="671"/>
      <c r="Q284" s="651">
        <f t="shared" si="33"/>
        <v>0</v>
      </c>
      <c r="R284" s="661">
        <f t="shared" si="34"/>
        <v>0</v>
      </c>
      <c r="S284" s="661">
        <f t="shared" si="35"/>
        <v>0</v>
      </c>
      <c r="T284" s="658"/>
      <c r="U284" s="658"/>
      <c r="V284" s="659"/>
      <c r="W284" s="1645"/>
      <c r="X284" s="324" t="s">
        <v>9263</v>
      </c>
      <c r="Y284" s="1645"/>
      <c r="Z284" s="1656"/>
      <c r="AA284" s="1645"/>
      <c r="AB284" s="1646"/>
      <c r="AC284" s="1647"/>
      <c r="AD284" s="719">
        <v>273</v>
      </c>
      <c r="AE284" s="711" t="s">
        <v>9264</v>
      </c>
      <c r="AF284" s="735" t="s">
        <v>9265</v>
      </c>
      <c r="AG284" s="735" t="s">
        <v>9266</v>
      </c>
      <c r="AH284" s="735" t="s">
        <v>9267</v>
      </c>
      <c r="AI284" s="735" t="s">
        <v>9268</v>
      </c>
      <c r="AJ284" s="735" t="s">
        <v>9269</v>
      </c>
      <c r="AK284" s="736" t="s">
        <v>9270</v>
      </c>
      <c r="AL284" s="737" t="s">
        <v>9271</v>
      </c>
      <c r="AM284" s="738" t="s">
        <v>9272</v>
      </c>
      <c r="AN284" s="738" t="s">
        <v>9273</v>
      </c>
      <c r="AO284" s="648" t="s">
        <v>9274</v>
      </c>
      <c r="AP284" s="651" t="s">
        <v>9275</v>
      </c>
      <c r="AQ284" s="651" t="s">
        <v>9276</v>
      </c>
      <c r="AR284" s="712" t="s">
        <v>9277</v>
      </c>
      <c r="AS284" s="712" t="s">
        <v>9278</v>
      </c>
      <c r="AT284" s="651" t="s">
        <v>9279</v>
      </c>
      <c r="AU284" s="595" t="s">
        <v>9280</v>
      </c>
      <c r="AV284" s="595" t="s">
        <v>9281</v>
      </c>
      <c r="AW284" s="609" t="s">
        <v>9282</v>
      </c>
      <c r="AX284" s="609" t="s">
        <v>9283</v>
      </c>
      <c r="AY284" s="753" t="s">
        <v>9284</v>
      </c>
    </row>
    <row r="285" spans="2:51" ht="15" hidden="1" customHeight="1" outlineLevel="1">
      <c r="B285" s="643" t="s">
        <v>9285</v>
      </c>
      <c r="C285" s="653"/>
      <c r="D285" s="653"/>
      <c r="E285" s="653"/>
      <c r="F285" s="653"/>
      <c r="G285" s="653"/>
      <c r="H285" s="654"/>
      <c r="I285" s="655"/>
      <c r="J285" s="656"/>
      <c r="K285" s="656"/>
      <c r="L285" s="648">
        <f t="shared" si="30"/>
        <v>0</v>
      </c>
      <c r="M285" s="651">
        <f t="shared" si="31"/>
        <v>0</v>
      </c>
      <c r="N285" s="651">
        <f t="shared" si="32"/>
        <v>0</v>
      </c>
      <c r="O285" s="671"/>
      <c r="P285" s="671"/>
      <c r="Q285" s="651">
        <f t="shared" si="33"/>
        <v>0</v>
      </c>
      <c r="R285" s="661">
        <f t="shared" si="34"/>
        <v>0</v>
      </c>
      <c r="S285" s="661">
        <f t="shared" si="35"/>
        <v>0</v>
      </c>
      <c r="T285" s="658"/>
      <c r="U285" s="658"/>
      <c r="V285" s="659"/>
      <c r="W285" s="1645"/>
      <c r="X285" s="324" t="s">
        <v>9286</v>
      </c>
      <c r="Y285" s="1645"/>
      <c r="Z285" s="1656"/>
      <c r="AA285" s="1645"/>
      <c r="AB285" s="1646"/>
      <c r="AC285" s="1647"/>
      <c r="AD285" s="719">
        <v>274</v>
      </c>
      <c r="AE285" s="711" t="s">
        <v>9287</v>
      </c>
      <c r="AF285" s="735" t="s">
        <v>9288</v>
      </c>
      <c r="AG285" s="735" t="s">
        <v>9289</v>
      </c>
      <c r="AH285" s="735" t="s">
        <v>9290</v>
      </c>
      <c r="AI285" s="735" t="s">
        <v>9291</v>
      </c>
      <c r="AJ285" s="735" t="s">
        <v>9292</v>
      </c>
      <c r="AK285" s="736" t="s">
        <v>9293</v>
      </c>
      <c r="AL285" s="737" t="s">
        <v>9294</v>
      </c>
      <c r="AM285" s="738" t="s">
        <v>9295</v>
      </c>
      <c r="AN285" s="738" t="s">
        <v>9296</v>
      </c>
      <c r="AO285" s="648" t="s">
        <v>9297</v>
      </c>
      <c r="AP285" s="651" t="s">
        <v>9298</v>
      </c>
      <c r="AQ285" s="651" t="s">
        <v>9299</v>
      </c>
      <c r="AR285" s="712" t="s">
        <v>9300</v>
      </c>
      <c r="AS285" s="712" t="s">
        <v>9301</v>
      </c>
      <c r="AT285" s="651" t="s">
        <v>9302</v>
      </c>
      <c r="AU285" s="595" t="s">
        <v>9303</v>
      </c>
      <c r="AV285" s="595" t="s">
        <v>9304</v>
      </c>
      <c r="AW285" s="609" t="s">
        <v>9305</v>
      </c>
      <c r="AX285" s="609" t="s">
        <v>9306</v>
      </c>
      <c r="AY285" s="753" t="s">
        <v>9307</v>
      </c>
    </row>
    <row r="286" spans="2:51" ht="15" hidden="1" customHeight="1" outlineLevel="1">
      <c r="B286" s="643" t="s">
        <v>9308</v>
      </c>
      <c r="C286" s="653"/>
      <c r="D286" s="653"/>
      <c r="E286" s="653"/>
      <c r="F286" s="653"/>
      <c r="G286" s="653"/>
      <c r="H286" s="654"/>
      <c r="I286" s="655"/>
      <c r="J286" s="656"/>
      <c r="K286" s="656"/>
      <c r="L286" s="648">
        <f t="shared" si="30"/>
        <v>0</v>
      </c>
      <c r="M286" s="651">
        <f t="shared" si="31"/>
        <v>0</v>
      </c>
      <c r="N286" s="651">
        <f t="shared" si="32"/>
        <v>0</v>
      </c>
      <c r="O286" s="671"/>
      <c r="P286" s="671"/>
      <c r="Q286" s="651">
        <f t="shared" si="33"/>
        <v>0</v>
      </c>
      <c r="R286" s="661">
        <f t="shared" si="34"/>
        <v>0</v>
      </c>
      <c r="S286" s="661">
        <f t="shared" si="35"/>
        <v>0</v>
      </c>
      <c r="T286" s="658"/>
      <c r="U286" s="658"/>
      <c r="V286" s="659"/>
      <c r="W286" s="1645"/>
      <c r="X286" s="324" t="s">
        <v>9309</v>
      </c>
      <c r="Y286" s="1645"/>
      <c r="Z286" s="1656"/>
      <c r="AA286" s="1645"/>
      <c r="AB286" s="1646"/>
      <c r="AC286" s="1647"/>
      <c r="AD286" s="719">
        <v>275</v>
      </c>
      <c r="AE286" s="711" t="s">
        <v>9310</v>
      </c>
      <c r="AF286" s="735" t="s">
        <v>9311</v>
      </c>
      <c r="AG286" s="735" t="s">
        <v>9312</v>
      </c>
      <c r="AH286" s="735" t="s">
        <v>9313</v>
      </c>
      <c r="AI286" s="735" t="s">
        <v>9314</v>
      </c>
      <c r="AJ286" s="735" t="s">
        <v>9315</v>
      </c>
      <c r="AK286" s="736" t="s">
        <v>9316</v>
      </c>
      <c r="AL286" s="737" t="s">
        <v>9317</v>
      </c>
      <c r="AM286" s="738" t="s">
        <v>9318</v>
      </c>
      <c r="AN286" s="738" t="s">
        <v>9319</v>
      </c>
      <c r="AO286" s="648" t="s">
        <v>9320</v>
      </c>
      <c r="AP286" s="651" t="s">
        <v>9321</v>
      </c>
      <c r="AQ286" s="651" t="s">
        <v>9322</v>
      </c>
      <c r="AR286" s="712" t="s">
        <v>9323</v>
      </c>
      <c r="AS286" s="712" t="s">
        <v>9324</v>
      </c>
      <c r="AT286" s="651" t="s">
        <v>9325</v>
      </c>
      <c r="AU286" s="595" t="s">
        <v>9326</v>
      </c>
      <c r="AV286" s="595" t="s">
        <v>9327</v>
      </c>
      <c r="AW286" s="609" t="s">
        <v>9328</v>
      </c>
      <c r="AX286" s="609" t="s">
        <v>9329</v>
      </c>
      <c r="AY286" s="753" t="s">
        <v>9330</v>
      </c>
    </row>
    <row r="287" spans="2:51" ht="15" hidden="1" customHeight="1" outlineLevel="1">
      <c r="B287" s="643" t="s">
        <v>9331</v>
      </c>
      <c r="C287" s="653"/>
      <c r="D287" s="653"/>
      <c r="E287" s="653"/>
      <c r="F287" s="653"/>
      <c r="G287" s="653"/>
      <c r="H287" s="654"/>
      <c r="I287" s="655"/>
      <c r="J287" s="656"/>
      <c r="K287" s="656"/>
      <c r="L287" s="648">
        <f t="shared" si="30"/>
        <v>0</v>
      </c>
      <c r="M287" s="651">
        <f t="shared" si="31"/>
        <v>0</v>
      </c>
      <c r="N287" s="651">
        <f t="shared" si="32"/>
        <v>0</v>
      </c>
      <c r="O287" s="671"/>
      <c r="P287" s="671"/>
      <c r="Q287" s="651">
        <f t="shared" si="33"/>
        <v>0</v>
      </c>
      <c r="R287" s="661">
        <f t="shared" si="34"/>
        <v>0</v>
      </c>
      <c r="S287" s="661">
        <f t="shared" si="35"/>
        <v>0</v>
      </c>
      <c r="T287" s="658"/>
      <c r="U287" s="658"/>
      <c r="V287" s="659"/>
      <c r="W287" s="1645"/>
      <c r="X287" s="324" t="s">
        <v>9332</v>
      </c>
      <c r="Y287" s="1645"/>
      <c r="Z287" s="1656"/>
      <c r="AA287" s="1645"/>
      <c r="AB287" s="1646"/>
      <c r="AC287" s="1647"/>
      <c r="AD287" s="719">
        <v>276</v>
      </c>
      <c r="AE287" s="711" t="s">
        <v>9333</v>
      </c>
      <c r="AF287" s="735" t="s">
        <v>9334</v>
      </c>
      <c r="AG287" s="735" t="s">
        <v>9335</v>
      </c>
      <c r="AH287" s="735" t="s">
        <v>9336</v>
      </c>
      <c r="AI287" s="735" t="s">
        <v>9337</v>
      </c>
      <c r="AJ287" s="735" t="s">
        <v>9338</v>
      </c>
      <c r="AK287" s="736" t="s">
        <v>9339</v>
      </c>
      <c r="AL287" s="737" t="s">
        <v>9340</v>
      </c>
      <c r="AM287" s="738" t="s">
        <v>9341</v>
      </c>
      <c r="AN287" s="738" t="s">
        <v>9342</v>
      </c>
      <c r="AO287" s="648" t="s">
        <v>9343</v>
      </c>
      <c r="AP287" s="651" t="s">
        <v>9344</v>
      </c>
      <c r="AQ287" s="651" t="s">
        <v>9345</v>
      </c>
      <c r="AR287" s="712" t="s">
        <v>9346</v>
      </c>
      <c r="AS287" s="712" t="s">
        <v>9347</v>
      </c>
      <c r="AT287" s="651" t="s">
        <v>9348</v>
      </c>
      <c r="AU287" s="595" t="s">
        <v>9349</v>
      </c>
      <c r="AV287" s="595" t="s">
        <v>9350</v>
      </c>
      <c r="AW287" s="609" t="s">
        <v>9351</v>
      </c>
      <c r="AX287" s="609" t="s">
        <v>9352</v>
      </c>
      <c r="AY287" s="753" t="s">
        <v>9353</v>
      </c>
    </row>
    <row r="288" spans="2:51" ht="15" hidden="1" customHeight="1" outlineLevel="1">
      <c r="B288" s="643" t="s">
        <v>9354</v>
      </c>
      <c r="C288" s="653"/>
      <c r="D288" s="653"/>
      <c r="E288" s="653"/>
      <c r="F288" s="653"/>
      <c r="G288" s="653"/>
      <c r="H288" s="654"/>
      <c r="I288" s="655"/>
      <c r="J288" s="656"/>
      <c r="K288" s="656"/>
      <c r="L288" s="648">
        <f t="shared" si="30"/>
        <v>0</v>
      </c>
      <c r="M288" s="651">
        <f t="shared" si="31"/>
        <v>0</v>
      </c>
      <c r="N288" s="651">
        <f t="shared" si="32"/>
        <v>0</v>
      </c>
      <c r="O288" s="671"/>
      <c r="P288" s="671"/>
      <c r="Q288" s="651">
        <f t="shared" si="33"/>
        <v>0</v>
      </c>
      <c r="R288" s="661">
        <f t="shared" si="34"/>
        <v>0</v>
      </c>
      <c r="S288" s="661">
        <f t="shared" si="35"/>
        <v>0</v>
      </c>
      <c r="T288" s="658"/>
      <c r="U288" s="658"/>
      <c r="V288" s="659"/>
      <c r="W288" s="1645"/>
      <c r="X288" s="324" t="s">
        <v>9355</v>
      </c>
      <c r="Y288" s="1645"/>
      <c r="Z288" s="1656"/>
      <c r="AA288" s="1645"/>
      <c r="AB288" s="1646"/>
      <c r="AC288" s="1647"/>
      <c r="AD288" s="719">
        <v>277</v>
      </c>
      <c r="AE288" s="711" t="s">
        <v>9356</v>
      </c>
      <c r="AF288" s="735" t="s">
        <v>9357</v>
      </c>
      <c r="AG288" s="735" t="s">
        <v>9358</v>
      </c>
      <c r="AH288" s="735" t="s">
        <v>9359</v>
      </c>
      <c r="AI288" s="735" t="s">
        <v>9360</v>
      </c>
      <c r="AJ288" s="735" t="s">
        <v>9361</v>
      </c>
      <c r="AK288" s="736" t="s">
        <v>9362</v>
      </c>
      <c r="AL288" s="737" t="s">
        <v>9363</v>
      </c>
      <c r="AM288" s="738" t="s">
        <v>9364</v>
      </c>
      <c r="AN288" s="738" t="s">
        <v>9365</v>
      </c>
      <c r="AO288" s="648" t="s">
        <v>9366</v>
      </c>
      <c r="AP288" s="651" t="s">
        <v>9367</v>
      </c>
      <c r="AQ288" s="651" t="s">
        <v>9368</v>
      </c>
      <c r="AR288" s="712" t="s">
        <v>9369</v>
      </c>
      <c r="AS288" s="712" t="s">
        <v>9370</v>
      </c>
      <c r="AT288" s="651" t="s">
        <v>9371</v>
      </c>
      <c r="AU288" s="595" t="s">
        <v>9372</v>
      </c>
      <c r="AV288" s="595" t="s">
        <v>9373</v>
      </c>
      <c r="AW288" s="609" t="s">
        <v>9374</v>
      </c>
      <c r="AX288" s="609" t="s">
        <v>9375</v>
      </c>
      <c r="AY288" s="753" t="s">
        <v>9376</v>
      </c>
    </row>
    <row r="289" spans="2:51" ht="15" hidden="1" customHeight="1" outlineLevel="1">
      <c r="B289" s="643" t="s">
        <v>9377</v>
      </c>
      <c r="C289" s="653"/>
      <c r="D289" s="653"/>
      <c r="E289" s="653"/>
      <c r="F289" s="653"/>
      <c r="G289" s="653"/>
      <c r="H289" s="654"/>
      <c r="I289" s="655"/>
      <c r="J289" s="656"/>
      <c r="K289" s="656"/>
      <c r="L289" s="648">
        <f t="shared" si="30"/>
        <v>0</v>
      </c>
      <c r="M289" s="651">
        <f t="shared" si="31"/>
        <v>0</v>
      </c>
      <c r="N289" s="651">
        <f t="shared" si="32"/>
        <v>0</v>
      </c>
      <c r="O289" s="671"/>
      <c r="P289" s="671"/>
      <c r="Q289" s="651">
        <f t="shared" si="33"/>
        <v>0</v>
      </c>
      <c r="R289" s="661">
        <f t="shared" si="34"/>
        <v>0</v>
      </c>
      <c r="S289" s="661">
        <f t="shared" si="35"/>
        <v>0</v>
      </c>
      <c r="T289" s="658"/>
      <c r="U289" s="658"/>
      <c r="V289" s="659"/>
      <c r="W289" s="1645"/>
      <c r="X289" s="324" t="s">
        <v>9378</v>
      </c>
      <c r="Y289" s="1645"/>
      <c r="Z289" s="1656"/>
      <c r="AA289" s="1645"/>
      <c r="AB289" s="1646"/>
      <c r="AC289" s="1647"/>
      <c r="AD289" s="719">
        <v>278</v>
      </c>
      <c r="AE289" s="711" t="s">
        <v>9379</v>
      </c>
      <c r="AF289" s="735" t="s">
        <v>9380</v>
      </c>
      <c r="AG289" s="735" t="s">
        <v>9381</v>
      </c>
      <c r="AH289" s="735" t="s">
        <v>9382</v>
      </c>
      <c r="AI289" s="735" t="s">
        <v>9383</v>
      </c>
      <c r="AJ289" s="735" t="s">
        <v>9384</v>
      </c>
      <c r="AK289" s="736" t="s">
        <v>9385</v>
      </c>
      <c r="AL289" s="737" t="s">
        <v>9386</v>
      </c>
      <c r="AM289" s="738" t="s">
        <v>9387</v>
      </c>
      <c r="AN289" s="738" t="s">
        <v>9388</v>
      </c>
      <c r="AO289" s="648" t="s">
        <v>9389</v>
      </c>
      <c r="AP289" s="651" t="s">
        <v>9390</v>
      </c>
      <c r="AQ289" s="651" t="s">
        <v>9391</v>
      </c>
      <c r="AR289" s="712" t="s">
        <v>9392</v>
      </c>
      <c r="AS289" s="712" t="s">
        <v>9393</v>
      </c>
      <c r="AT289" s="651" t="s">
        <v>9394</v>
      </c>
      <c r="AU289" s="595" t="s">
        <v>9395</v>
      </c>
      <c r="AV289" s="595" t="s">
        <v>9396</v>
      </c>
      <c r="AW289" s="609" t="s">
        <v>9397</v>
      </c>
      <c r="AX289" s="609" t="s">
        <v>9398</v>
      </c>
      <c r="AY289" s="753" t="s">
        <v>9399</v>
      </c>
    </row>
    <row r="290" spans="2:51" ht="15" hidden="1" customHeight="1" outlineLevel="1">
      <c r="B290" s="643" t="s">
        <v>9400</v>
      </c>
      <c r="C290" s="653"/>
      <c r="D290" s="653"/>
      <c r="E290" s="653"/>
      <c r="F290" s="653"/>
      <c r="G290" s="653"/>
      <c r="H290" s="654"/>
      <c r="I290" s="655"/>
      <c r="J290" s="656"/>
      <c r="K290" s="656"/>
      <c r="L290" s="648">
        <f t="shared" si="30"/>
        <v>0</v>
      </c>
      <c r="M290" s="651">
        <f t="shared" si="31"/>
        <v>0</v>
      </c>
      <c r="N290" s="651">
        <f t="shared" si="32"/>
        <v>0</v>
      </c>
      <c r="O290" s="671"/>
      <c r="P290" s="671"/>
      <c r="Q290" s="651">
        <f t="shared" si="33"/>
        <v>0</v>
      </c>
      <c r="R290" s="661">
        <f t="shared" si="34"/>
        <v>0</v>
      </c>
      <c r="S290" s="661">
        <f t="shared" si="35"/>
        <v>0</v>
      </c>
      <c r="T290" s="658"/>
      <c r="U290" s="658"/>
      <c r="V290" s="659"/>
      <c r="W290" s="1645"/>
      <c r="X290" s="324" t="s">
        <v>9401</v>
      </c>
      <c r="Y290" s="1645"/>
      <c r="Z290" s="1656"/>
      <c r="AA290" s="1645"/>
      <c r="AB290" s="1646"/>
      <c r="AC290" s="1647"/>
      <c r="AD290" s="719">
        <v>279</v>
      </c>
      <c r="AE290" s="711" t="s">
        <v>9402</v>
      </c>
      <c r="AF290" s="735" t="s">
        <v>9403</v>
      </c>
      <c r="AG290" s="735" t="s">
        <v>9404</v>
      </c>
      <c r="AH290" s="735" t="s">
        <v>9405</v>
      </c>
      <c r="AI290" s="735" t="s">
        <v>9406</v>
      </c>
      <c r="AJ290" s="735" t="s">
        <v>9407</v>
      </c>
      <c r="AK290" s="736" t="s">
        <v>9408</v>
      </c>
      <c r="AL290" s="737" t="s">
        <v>9409</v>
      </c>
      <c r="AM290" s="738" t="s">
        <v>9410</v>
      </c>
      <c r="AN290" s="738" t="s">
        <v>9411</v>
      </c>
      <c r="AO290" s="648" t="s">
        <v>9412</v>
      </c>
      <c r="AP290" s="651" t="s">
        <v>9413</v>
      </c>
      <c r="AQ290" s="651" t="s">
        <v>9414</v>
      </c>
      <c r="AR290" s="712" t="s">
        <v>9415</v>
      </c>
      <c r="AS290" s="712" t="s">
        <v>9416</v>
      </c>
      <c r="AT290" s="651" t="s">
        <v>9417</v>
      </c>
      <c r="AU290" s="595" t="s">
        <v>9418</v>
      </c>
      <c r="AV290" s="595" t="s">
        <v>9419</v>
      </c>
      <c r="AW290" s="609" t="s">
        <v>9420</v>
      </c>
      <c r="AX290" s="609" t="s">
        <v>9421</v>
      </c>
      <c r="AY290" s="753" t="s">
        <v>9422</v>
      </c>
    </row>
    <row r="291" spans="2:51" ht="15" hidden="1" customHeight="1" outlineLevel="1">
      <c r="B291" s="643" t="s">
        <v>9423</v>
      </c>
      <c r="C291" s="653"/>
      <c r="D291" s="653"/>
      <c r="E291" s="653"/>
      <c r="F291" s="653"/>
      <c r="G291" s="653"/>
      <c r="H291" s="654"/>
      <c r="I291" s="655"/>
      <c r="J291" s="656"/>
      <c r="K291" s="656"/>
      <c r="L291" s="648">
        <f t="shared" si="30"/>
        <v>0</v>
      </c>
      <c r="M291" s="651">
        <f t="shared" si="31"/>
        <v>0</v>
      </c>
      <c r="N291" s="651">
        <f t="shared" si="32"/>
        <v>0</v>
      </c>
      <c r="O291" s="671"/>
      <c r="P291" s="671"/>
      <c r="Q291" s="651">
        <f t="shared" si="33"/>
        <v>0</v>
      </c>
      <c r="R291" s="661">
        <f t="shared" si="34"/>
        <v>0</v>
      </c>
      <c r="S291" s="661">
        <f t="shared" si="35"/>
        <v>0</v>
      </c>
      <c r="T291" s="658"/>
      <c r="U291" s="658"/>
      <c r="V291" s="659"/>
      <c r="W291" s="1645"/>
      <c r="X291" s="324" t="s">
        <v>9424</v>
      </c>
      <c r="Y291" s="1645"/>
      <c r="Z291" s="1656"/>
      <c r="AA291" s="1645"/>
      <c r="AB291" s="1646"/>
      <c r="AC291" s="1647"/>
      <c r="AD291" s="719">
        <v>280</v>
      </c>
      <c r="AE291" s="711" t="s">
        <v>9425</v>
      </c>
      <c r="AF291" s="735" t="s">
        <v>9426</v>
      </c>
      <c r="AG291" s="735" t="s">
        <v>9427</v>
      </c>
      <c r="AH291" s="735" t="s">
        <v>9428</v>
      </c>
      <c r="AI291" s="735" t="s">
        <v>9429</v>
      </c>
      <c r="AJ291" s="735" t="s">
        <v>9430</v>
      </c>
      <c r="AK291" s="736" t="s">
        <v>9431</v>
      </c>
      <c r="AL291" s="737" t="s">
        <v>9432</v>
      </c>
      <c r="AM291" s="738" t="s">
        <v>9433</v>
      </c>
      <c r="AN291" s="738" t="s">
        <v>9434</v>
      </c>
      <c r="AO291" s="648" t="s">
        <v>9435</v>
      </c>
      <c r="AP291" s="651" t="s">
        <v>9436</v>
      </c>
      <c r="AQ291" s="651" t="s">
        <v>9437</v>
      </c>
      <c r="AR291" s="712" t="s">
        <v>9438</v>
      </c>
      <c r="AS291" s="712" t="s">
        <v>9439</v>
      </c>
      <c r="AT291" s="651" t="s">
        <v>9440</v>
      </c>
      <c r="AU291" s="595" t="s">
        <v>9441</v>
      </c>
      <c r="AV291" s="595" t="s">
        <v>9442</v>
      </c>
      <c r="AW291" s="609" t="s">
        <v>9443</v>
      </c>
      <c r="AX291" s="609" t="s">
        <v>9444</v>
      </c>
      <c r="AY291" s="753" t="s">
        <v>9445</v>
      </c>
    </row>
    <row r="292" spans="2:51" ht="15" hidden="1" customHeight="1" outlineLevel="1">
      <c r="B292" s="643" t="s">
        <v>9446</v>
      </c>
      <c r="C292" s="653"/>
      <c r="D292" s="653"/>
      <c r="E292" s="653"/>
      <c r="F292" s="653"/>
      <c r="G292" s="653"/>
      <c r="H292" s="654"/>
      <c r="I292" s="655"/>
      <c r="J292" s="656"/>
      <c r="K292" s="656"/>
      <c r="L292" s="648">
        <f t="shared" si="30"/>
        <v>0</v>
      </c>
      <c r="M292" s="651">
        <f t="shared" si="31"/>
        <v>0</v>
      </c>
      <c r="N292" s="651">
        <f t="shared" si="32"/>
        <v>0</v>
      </c>
      <c r="O292" s="671"/>
      <c r="P292" s="671"/>
      <c r="Q292" s="651">
        <f t="shared" si="33"/>
        <v>0</v>
      </c>
      <c r="R292" s="661">
        <f t="shared" si="34"/>
        <v>0</v>
      </c>
      <c r="S292" s="661">
        <f t="shared" si="35"/>
        <v>0</v>
      </c>
      <c r="T292" s="658"/>
      <c r="U292" s="658"/>
      <c r="V292" s="659"/>
      <c r="W292" s="1645"/>
      <c r="X292" s="324" t="s">
        <v>9447</v>
      </c>
      <c r="Y292" s="1645"/>
      <c r="Z292" s="1656"/>
      <c r="AA292" s="1645"/>
      <c r="AB292" s="1646"/>
      <c r="AC292" s="1647"/>
      <c r="AD292" s="719">
        <v>281</v>
      </c>
      <c r="AE292" s="711" t="s">
        <v>9448</v>
      </c>
      <c r="AF292" s="735" t="s">
        <v>9449</v>
      </c>
      <c r="AG292" s="735" t="s">
        <v>9450</v>
      </c>
      <c r="AH292" s="735" t="s">
        <v>9451</v>
      </c>
      <c r="AI292" s="735" t="s">
        <v>9452</v>
      </c>
      <c r="AJ292" s="735" t="s">
        <v>9453</v>
      </c>
      <c r="AK292" s="736" t="s">
        <v>9454</v>
      </c>
      <c r="AL292" s="737" t="s">
        <v>9455</v>
      </c>
      <c r="AM292" s="738" t="s">
        <v>9456</v>
      </c>
      <c r="AN292" s="738" t="s">
        <v>9457</v>
      </c>
      <c r="AO292" s="648" t="s">
        <v>9458</v>
      </c>
      <c r="AP292" s="651" t="s">
        <v>9459</v>
      </c>
      <c r="AQ292" s="651" t="s">
        <v>9460</v>
      </c>
      <c r="AR292" s="712" t="s">
        <v>9461</v>
      </c>
      <c r="AS292" s="712" t="s">
        <v>9462</v>
      </c>
      <c r="AT292" s="651" t="s">
        <v>9463</v>
      </c>
      <c r="AU292" s="595" t="s">
        <v>9464</v>
      </c>
      <c r="AV292" s="595" t="s">
        <v>9465</v>
      </c>
      <c r="AW292" s="609" t="s">
        <v>9466</v>
      </c>
      <c r="AX292" s="609" t="s">
        <v>9467</v>
      </c>
      <c r="AY292" s="753" t="s">
        <v>9468</v>
      </c>
    </row>
    <row r="293" spans="2:51" ht="15" hidden="1" customHeight="1" outlineLevel="1">
      <c r="B293" s="643" t="s">
        <v>9469</v>
      </c>
      <c r="C293" s="653"/>
      <c r="D293" s="653"/>
      <c r="E293" s="653"/>
      <c r="F293" s="653"/>
      <c r="G293" s="653"/>
      <c r="H293" s="654"/>
      <c r="I293" s="655"/>
      <c r="J293" s="656"/>
      <c r="K293" s="656"/>
      <c r="L293" s="648">
        <f t="shared" si="30"/>
        <v>0</v>
      </c>
      <c r="M293" s="651">
        <f t="shared" si="31"/>
        <v>0</v>
      </c>
      <c r="N293" s="651">
        <f t="shared" si="32"/>
        <v>0</v>
      </c>
      <c r="O293" s="671"/>
      <c r="P293" s="671"/>
      <c r="Q293" s="651">
        <f t="shared" si="33"/>
        <v>0</v>
      </c>
      <c r="R293" s="661">
        <f t="shared" si="34"/>
        <v>0</v>
      </c>
      <c r="S293" s="661">
        <f t="shared" si="35"/>
        <v>0</v>
      </c>
      <c r="T293" s="658"/>
      <c r="U293" s="658"/>
      <c r="V293" s="659"/>
      <c r="W293" s="1645"/>
      <c r="X293" s="324" t="s">
        <v>9470</v>
      </c>
      <c r="Y293" s="1645"/>
      <c r="Z293" s="1656"/>
      <c r="AA293" s="1645"/>
      <c r="AB293" s="1646"/>
      <c r="AC293" s="1647"/>
      <c r="AD293" s="719">
        <v>282</v>
      </c>
      <c r="AE293" s="711" t="s">
        <v>9471</v>
      </c>
      <c r="AF293" s="735" t="s">
        <v>9472</v>
      </c>
      <c r="AG293" s="735" t="s">
        <v>9473</v>
      </c>
      <c r="AH293" s="735" t="s">
        <v>9474</v>
      </c>
      <c r="AI293" s="735" t="s">
        <v>9475</v>
      </c>
      <c r="AJ293" s="735" t="s">
        <v>9476</v>
      </c>
      <c r="AK293" s="736" t="s">
        <v>9477</v>
      </c>
      <c r="AL293" s="737" t="s">
        <v>9478</v>
      </c>
      <c r="AM293" s="738" t="s">
        <v>9479</v>
      </c>
      <c r="AN293" s="738" t="s">
        <v>9480</v>
      </c>
      <c r="AO293" s="648" t="s">
        <v>9481</v>
      </c>
      <c r="AP293" s="651" t="s">
        <v>9482</v>
      </c>
      <c r="AQ293" s="651" t="s">
        <v>9483</v>
      </c>
      <c r="AR293" s="712" t="s">
        <v>9484</v>
      </c>
      <c r="AS293" s="712" t="s">
        <v>9485</v>
      </c>
      <c r="AT293" s="651" t="s">
        <v>9486</v>
      </c>
      <c r="AU293" s="595" t="s">
        <v>9487</v>
      </c>
      <c r="AV293" s="595" t="s">
        <v>9488</v>
      </c>
      <c r="AW293" s="609" t="s">
        <v>9489</v>
      </c>
      <c r="AX293" s="609" t="s">
        <v>9490</v>
      </c>
      <c r="AY293" s="753" t="s">
        <v>9491</v>
      </c>
    </row>
    <row r="294" spans="2:51" ht="15" hidden="1" customHeight="1" outlineLevel="1">
      <c r="B294" s="643" t="s">
        <v>9492</v>
      </c>
      <c r="C294" s="653"/>
      <c r="D294" s="653"/>
      <c r="E294" s="653"/>
      <c r="F294" s="653"/>
      <c r="G294" s="653"/>
      <c r="H294" s="654"/>
      <c r="I294" s="655"/>
      <c r="J294" s="656"/>
      <c r="K294" s="656"/>
      <c r="L294" s="648">
        <f t="shared" si="30"/>
        <v>0</v>
      </c>
      <c r="M294" s="651">
        <f t="shared" si="31"/>
        <v>0</v>
      </c>
      <c r="N294" s="651">
        <f t="shared" si="32"/>
        <v>0</v>
      </c>
      <c r="O294" s="671"/>
      <c r="P294" s="671"/>
      <c r="Q294" s="651">
        <f t="shared" si="33"/>
        <v>0</v>
      </c>
      <c r="R294" s="661">
        <f t="shared" si="34"/>
        <v>0</v>
      </c>
      <c r="S294" s="661">
        <f t="shared" si="35"/>
        <v>0</v>
      </c>
      <c r="T294" s="658"/>
      <c r="U294" s="658"/>
      <c r="V294" s="659"/>
      <c r="W294" s="1645"/>
      <c r="X294" s="324" t="s">
        <v>9493</v>
      </c>
      <c r="Y294" s="1645"/>
      <c r="Z294" s="1656"/>
      <c r="AA294" s="1645"/>
      <c r="AB294" s="1646"/>
      <c r="AC294" s="1647"/>
      <c r="AD294" s="719">
        <v>283</v>
      </c>
      <c r="AE294" s="711" t="s">
        <v>9494</v>
      </c>
      <c r="AF294" s="735" t="s">
        <v>9495</v>
      </c>
      <c r="AG294" s="735" t="s">
        <v>9496</v>
      </c>
      <c r="AH294" s="735" t="s">
        <v>9497</v>
      </c>
      <c r="AI294" s="735" t="s">
        <v>9498</v>
      </c>
      <c r="AJ294" s="735" t="s">
        <v>9499</v>
      </c>
      <c r="AK294" s="736" t="s">
        <v>9500</v>
      </c>
      <c r="AL294" s="737" t="s">
        <v>9501</v>
      </c>
      <c r="AM294" s="738" t="s">
        <v>9502</v>
      </c>
      <c r="AN294" s="738" t="s">
        <v>9503</v>
      </c>
      <c r="AO294" s="648" t="s">
        <v>9504</v>
      </c>
      <c r="AP294" s="651" t="s">
        <v>9505</v>
      </c>
      <c r="AQ294" s="651" t="s">
        <v>9506</v>
      </c>
      <c r="AR294" s="712" t="s">
        <v>9507</v>
      </c>
      <c r="AS294" s="712" t="s">
        <v>9508</v>
      </c>
      <c r="AT294" s="651" t="s">
        <v>9509</v>
      </c>
      <c r="AU294" s="595" t="s">
        <v>9510</v>
      </c>
      <c r="AV294" s="595" t="s">
        <v>9511</v>
      </c>
      <c r="AW294" s="609" t="s">
        <v>9512</v>
      </c>
      <c r="AX294" s="609" t="s">
        <v>9513</v>
      </c>
      <c r="AY294" s="753" t="s">
        <v>9514</v>
      </c>
    </row>
    <row r="295" spans="2:51" ht="15" hidden="1" customHeight="1" outlineLevel="1">
      <c r="B295" s="643" t="s">
        <v>9515</v>
      </c>
      <c r="C295" s="653"/>
      <c r="D295" s="653"/>
      <c r="E295" s="653"/>
      <c r="F295" s="653"/>
      <c r="G295" s="653"/>
      <c r="H295" s="654"/>
      <c r="I295" s="655"/>
      <c r="J295" s="656"/>
      <c r="K295" s="656"/>
      <c r="L295" s="648">
        <f t="shared" si="30"/>
        <v>0</v>
      </c>
      <c r="M295" s="651">
        <f t="shared" si="31"/>
        <v>0</v>
      </c>
      <c r="N295" s="651">
        <f t="shared" si="32"/>
        <v>0</v>
      </c>
      <c r="O295" s="671"/>
      <c r="P295" s="671"/>
      <c r="Q295" s="651">
        <f t="shared" si="33"/>
        <v>0</v>
      </c>
      <c r="R295" s="661">
        <f t="shared" si="34"/>
        <v>0</v>
      </c>
      <c r="S295" s="661">
        <f t="shared" si="35"/>
        <v>0</v>
      </c>
      <c r="T295" s="658"/>
      <c r="U295" s="658"/>
      <c r="V295" s="659"/>
      <c r="W295" s="1645"/>
      <c r="X295" s="324" t="s">
        <v>9516</v>
      </c>
      <c r="Y295" s="1645"/>
      <c r="Z295" s="1656"/>
      <c r="AA295" s="1645"/>
      <c r="AB295" s="1646"/>
      <c r="AC295" s="1647"/>
      <c r="AD295" s="719">
        <v>284</v>
      </c>
      <c r="AE295" s="711" t="s">
        <v>9517</v>
      </c>
      <c r="AF295" s="735" t="s">
        <v>9518</v>
      </c>
      <c r="AG295" s="735" t="s">
        <v>9519</v>
      </c>
      <c r="AH295" s="735" t="s">
        <v>9520</v>
      </c>
      <c r="AI295" s="735" t="s">
        <v>9521</v>
      </c>
      <c r="AJ295" s="735" t="s">
        <v>9522</v>
      </c>
      <c r="AK295" s="736" t="s">
        <v>9523</v>
      </c>
      <c r="AL295" s="737" t="s">
        <v>9524</v>
      </c>
      <c r="AM295" s="738" t="s">
        <v>9525</v>
      </c>
      <c r="AN295" s="738" t="s">
        <v>9526</v>
      </c>
      <c r="AO295" s="648" t="s">
        <v>9527</v>
      </c>
      <c r="AP295" s="651" t="s">
        <v>9528</v>
      </c>
      <c r="AQ295" s="651" t="s">
        <v>9529</v>
      </c>
      <c r="AR295" s="712" t="s">
        <v>9530</v>
      </c>
      <c r="AS295" s="712" t="s">
        <v>9531</v>
      </c>
      <c r="AT295" s="651" t="s">
        <v>9532</v>
      </c>
      <c r="AU295" s="595" t="s">
        <v>9533</v>
      </c>
      <c r="AV295" s="595" t="s">
        <v>9534</v>
      </c>
      <c r="AW295" s="609" t="s">
        <v>9535</v>
      </c>
      <c r="AX295" s="609" t="s">
        <v>9536</v>
      </c>
      <c r="AY295" s="753" t="s">
        <v>9537</v>
      </c>
    </row>
    <row r="296" spans="2:51" ht="15" hidden="1" customHeight="1" outlineLevel="1">
      <c r="B296" s="643" t="s">
        <v>9538</v>
      </c>
      <c r="C296" s="653"/>
      <c r="D296" s="653"/>
      <c r="E296" s="653"/>
      <c r="F296" s="653"/>
      <c r="G296" s="653"/>
      <c r="H296" s="654"/>
      <c r="I296" s="655"/>
      <c r="J296" s="656"/>
      <c r="K296" s="656"/>
      <c r="L296" s="648">
        <f t="shared" si="30"/>
        <v>0</v>
      </c>
      <c r="M296" s="651">
        <f t="shared" si="31"/>
        <v>0</v>
      </c>
      <c r="N296" s="651">
        <f t="shared" si="32"/>
        <v>0</v>
      </c>
      <c r="O296" s="671"/>
      <c r="P296" s="671"/>
      <c r="Q296" s="651">
        <f t="shared" si="33"/>
        <v>0</v>
      </c>
      <c r="R296" s="661">
        <f t="shared" si="34"/>
        <v>0</v>
      </c>
      <c r="S296" s="661">
        <f t="shared" si="35"/>
        <v>0</v>
      </c>
      <c r="T296" s="658"/>
      <c r="U296" s="658"/>
      <c r="V296" s="659"/>
      <c r="W296" s="1645"/>
      <c r="X296" s="324" t="s">
        <v>9539</v>
      </c>
      <c r="Y296" s="1645"/>
      <c r="Z296" s="1656"/>
      <c r="AA296" s="1645"/>
      <c r="AB296" s="1646"/>
      <c r="AC296" s="1647"/>
      <c r="AD296" s="719">
        <v>285</v>
      </c>
      <c r="AE296" s="711" t="s">
        <v>9540</v>
      </c>
      <c r="AF296" s="735" t="s">
        <v>9541</v>
      </c>
      <c r="AG296" s="735" t="s">
        <v>9542</v>
      </c>
      <c r="AH296" s="735" t="s">
        <v>9543</v>
      </c>
      <c r="AI296" s="735" t="s">
        <v>9544</v>
      </c>
      <c r="AJ296" s="735" t="s">
        <v>9545</v>
      </c>
      <c r="AK296" s="736" t="s">
        <v>9546</v>
      </c>
      <c r="AL296" s="737" t="s">
        <v>9547</v>
      </c>
      <c r="AM296" s="738" t="s">
        <v>9548</v>
      </c>
      <c r="AN296" s="738" t="s">
        <v>9549</v>
      </c>
      <c r="AO296" s="648" t="s">
        <v>9550</v>
      </c>
      <c r="AP296" s="651" t="s">
        <v>9551</v>
      </c>
      <c r="AQ296" s="651" t="s">
        <v>9552</v>
      </c>
      <c r="AR296" s="712" t="s">
        <v>9553</v>
      </c>
      <c r="AS296" s="712" t="s">
        <v>9554</v>
      </c>
      <c r="AT296" s="651" t="s">
        <v>9555</v>
      </c>
      <c r="AU296" s="595" t="s">
        <v>9556</v>
      </c>
      <c r="AV296" s="595" t="s">
        <v>9557</v>
      </c>
      <c r="AW296" s="609" t="s">
        <v>9558</v>
      </c>
      <c r="AX296" s="609" t="s">
        <v>9559</v>
      </c>
      <c r="AY296" s="753" t="s">
        <v>9560</v>
      </c>
    </row>
    <row r="297" spans="2:51" ht="15" hidden="1" customHeight="1" outlineLevel="1">
      <c r="B297" s="643" t="s">
        <v>9561</v>
      </c>
      <c r="C297" s="653"/>
      <c r="D297" s="653"/>
      <c r="E297" s="653"/>
      <c r="F297" s="653"/>
      <c r="G297" s="653"/>
      <c r="H297" s="654"/>
      <c r="I297" s="655"/>
      <c r="J297" s="656"/>
      <c r="K297" s="656"/>
      <c r="L297" s="648">
        <f t="shared" si="30"/>
        <v>0</v>
      </c>
      <c r="M297" s="651">
        <f t="shared" si="31"/>
        <v>0</v>
      </c>
      <c r="N297" s="651">
        <f t="shared" si="32"/>
        <v>0</v>
      </c>
      <c r="O297" s="671"/>
      <c r="P297" s="671"/>
      <c r="Q297" s="651">
        <f t="shared" si="33"/>
        <v>0</v>
      </c>
      <c r="R297" s="661">
        <f t="shared" si="34"/>
        <v>0</v>
      </c>
      <c r="S297" s="661">
        <f t="shared" si="35"/>
        <v>0</v>
      </c>
      <c r="T297" s="658"/>
      <c r="U297" s="658"/>
      <c r="V297" s="659"/>
      <c r="W297" s="1645"/>
      <c r="X297" s="324" t="s">
        <v>9562</v>
      </c>
      <c r="Y297" s="1645"/>
      <c r="Z297" s="1656"/>
      <c r="AA297" s="1645"/>
      <c r="AB297" s="1646"/>
      <c r="AC297" s="1647"/>
      <c r="AD297" s="719">
        <v>286</v>
      </c>
      <c r="AE297" s="711" t="s">
        <v>9563</v>
      </c>
      <c r="AF297" s="735" t="s">
        <v>9564</v>
      </c>
      <c r="AG297" s="735" t="s">
        <v>9565</v>
      </c>
      <c r="AH297" s="735" t="s">
        <v>9566</v>
      </c>
      <c r="AI297" s="735" t="s">
        <v>9567</v>
      </c>
      <c r="AJ297" s="735" t="s">
        <v>9568</v>
      </c>
      <c r="AK297" s="736" t="s">
        <v>9569</v>
      </c>
      <c r="AL297" s="737" t="s">
        <v>9570</v>
      </c>
      <c r="AM297" s="738" t="s">
        <v>9571</v>
      </c>
      <c r="AN297" s="738" t="s">
        <v>9572</v>
      </c>
      <c r="AO297" s="648" t="s">
        <v>9573</v>
      </c>
      <c r="AP297" s="651" t="s">
        <v>9574</v>
      </c>
      <c r="AQ297" s="651" t="s">
        <v>9575</v>
      </c>
      <c r="AR297" s="712" t="s">
        <v>9576</v>
      </c>
      <c r="AS297" s="712" t="s">
        <v>9577</v>
      </c>
      <c r="AT297" s="651" t="s">
        <v>9578</v>
      </c>
      <c r="AU297" s="595" t="s">
        <v>9579</v>
      </c>
      <c r="AV297" s="595" t="s">
        <v>9580</v>
      </c>
      <c r="AW297" s="609" t="s">
        <v>9581</v>
      </c>
      <c r="AX297" s="609" t="s">
        <v>9582</v>
      </c>
      <c r="AY297" s="753" t="s">
        <v>9583</v>
      </c>
    </row>
    <row r="298" spans="2:51" ht="15" hidden="1" customHeight="1" outlineLevel="1">
      <c r="B298" s="643" t="s">
        <v>9584</v>
      </c>
      <c r="C298" s="653"/>
      <c r="D298" s="653"/>
      <c r="E298" s="653"/>
      <c r="F298" s="653"/>
      <c r="G298" s="653"/>
      <c r="H298" s="654"/>
      <c r="I298" s="655"/>
      <c r="J298" s="656"/>
      <c r="K298" s="656"/>
      <c r="L298" s="648">
        <f t="shared" si="30"/>
        <v>0</v>
      </c>
      <c r="M298" s="651">
        <f t="shared" si="31"/>
        <v>0</v>
      </c>
      <c r="N298" s="651">
        <f t="shared" si="32"/>
        <v>0</v>
      </c>
      <c r="O298" s="671"/>
      <c r="P298" s="671"/>
      <c r="Q298" s="651">
        <f t="shared" si="33"/>
        <v>0</v>
      </c>
      <c r="R298" s="661">
        <f t="shared" si="34"/>
        <v>0</v>
      </c>
      <c r="S298" s="661">
        <f t="shared" si="35"/>
        <v>0</v>
      </c>
      <c r="T298" s="658"/>
      <c r="U298" s="658"/>
      <c r="V298" s="659"/>
      <c r="W298" s="1645"/>
      <c r="X298" s="324" t="s">
        <v>9585</v>
      </c>
      <c r="Y298" s="1645"/>
      <c r="Z298" s="1656"/>
      <c r="AA298" s="1645"/>
      <c r="AB298" s="1646"/>
      <c r="AC298" s="1647"/>
      <c r="AD298" s="719">
        <v>287</v>
      </c>
      <c r="AE298" s="711" t="s">
        <v>9586</v>
      </c>
      <c r="AF298" s="735" t="s">
        <v>9587</v>
      </c>
      <c r="AG298" s="735" t="s">
        <v>9588</v>
      </c>
      <c r="AH298" s="735" t="s">
        <v>9589</v>
      </c>
      <c r="AI298" s="735" t="s">
        <v>9590</v>
      </c>
      <c r="AJ298" s="735" t="s">
        <v>9591</v>
      </c>
      <c r="AK298" s="736" t="s">
        <v>9592</v>
      </c>
      <c r="AL298" s="737" t="s">
        <v>9593</v>
      </c>
      <c r="AM298" s="738" t="s">
        <v>9594</v>
      </c>
      <c r="AN298" s="738" t="s">
        <v>9595</v>
      </c>
      <c r="AO298" s="648" t="s">
        <v>9596</v>
      </c>
      <c r="AP298" s="651" t="s">
        <v>9597</v>
      </c>
      <c r="AQ298" s="651" t="s">
        <v>9598</v>
      </c>
      <c r="AR298" s="712" t="s">
        <v>9599</v>
      </c>
      <c r="AS298" s="712" t="s">
        <v>9600</v>
      </c>
      <c r="AT298" s="651" t="s">
        <v>9601</v>
      </c>
      <c r="AU298" s="595" t="s">
        <v>9602</v>
      </c>
      <c r="AV298" s="595" t="s">
        <v>9603</v>
      </c>
      <c r="AW298" s="609" t="s">
        <v>9604</v>
      </c>
      <c r="AX298" s="609" t="s">
        <v>9605</v>
      </c>
      <c r="AY298" s="753" t="s">
        <v>9606</v>
      </c>
    </row>
    <row r="299" spans="2:51" ht="15" hidden="1" customHeight="1" outlineLevel="1">
      <c r="B299" s="643" t="s">
        <v>9607</v>
      </c>
      <c r="C299" s="653"/>
      <c r="D299" s="653"/>
      <c r="E299" s="653"/>
      <c r="F299" s="653"/>
      <c r="G299" s="653"/>
      <c r="H299" s="654"/>
      <c r="I299" s="655"/>
      <c r="J299" s="656"/>
      <c r="K299" s="656"/>
      <c r="L299" s="648">
        <f t="shared" si="30"/>
        <v>0</v>
      </c>
      <c r="M299" s="651">
        <f t="shared" si="31"/>
        <v>0</v>
      </c>
      <c r="N299" s="651">
        <f t="shared" si="32"/>
        <v>0</v>
      </c>
      <c r="O299" s="671"/>
      <c r="P299" s="671"/>
      <c r="Q299" s="651">
        <f t="shared" si="33"/>
        <v>0</v>
      </c>
      <c r="R299" s="661">
        <f t="shared" si="34"/>
        <v>0</v>
      </c>
      <c r="S299" s="661">
        <f t="shared" si="35"/>
        <v>0</v>
      </c>
      <c r="T299" s="658"/>
      <c r="U299" s="658"/>
      <c r="V299" s="659"/>
      <c r="W299" s="1645"/>
      <c r="X299" s="324" t="s">
        <v>9608</v>
      </c>
      <c r="Y299" s="1645"/>
      <c r="Z299" s="1656"/>
      <c r="AA299" s="1645"/>
      <c r="AB299" s="1646"/>
      <c r="AC299" s="1647"/>
      <c r="AD299" s="719">
        <v>288</v>
      </c>
      <c r="AE299" s="711" t="s">
        <v>9609</v>
      </c>
      <c r="AF299" s="735" t="s">
        <v>9610</v>
      </c>
      <c r="AG299" s="735" t="s">
        <v>9611</v>
      </c>
      <c r="AH299" s="735" t="s">
        <v>9612</v>
      </c>
      <c r="AI299" s="735" t="s">
        <v>9613</v>
      </c>
      <c r="AJ299" s="735" t="s">
        <v>9614</v>
      </c>
      <c r="AK299" s="736" t="s">
        <v>9615</v>
      </c>
      <c r="AL299" s="737" t="s">
        <v>9616</v>
      </c>
      <c r="AM299" s="738" t="s">
        <v>9617</v>
      </c>
      <c r="AN299" s="738" t="s">
        <v>9618</v>
      </c>
      <c r="AO299" s="648" t="s">
        <v>9619</v>
      </c>
      <c r="AP299" s="651" t="s">
        <v>9620</v>
      </c>
      <c r="AQ299" s="651" t="s">
        <v>9621</v>
      </c>
      <c r="AR299" s="712" t="s">
        <v>9622</v>
      </c>
      <c r="AS299" s="712" t="s">
        <v>9623</v>
      </c>
      <c r="AT299" s="651" t="s">
        <v>9624</v>
      </c>
      <c r="AU299" s="595" t="s">
        <v>9625</v>
      </c>
      <c r="AV299" s="595" t="s">
        <v>9626</v>
      </c>
      <c r="AW299" s="609" t="s">
        <v>9627</v>
      </c>
      <c r="AX299" s="609" t="s">
        <v>9628</v>
      </c>
      <c r="AY299" s="753" t="s">
        <v>9629</v>
      </c>
    </row>
    <row r="300" spans="2:51" ht="15" hidden="1" customHeight="1" outlineLevel="1">
      <c r="B300" s="643" t="s">
        <v>9630</v>
      </c>
      <c r="C300" s="653"/>
      <c r="D300" s="653"/>
      <c r="E300" s="653"/>
      <c r="F300" s="653"/>
      <c r="G300" s="653"/>
      <c r="H300" s="654"/>
      <c r="I300" s="655"/>
      <c r="J300" s="656"/>
      <c r="K300" s="656"/>
      <c r="L300" s="648">
        <f t="shared" si="30"/>
        <v>0</v>
      </c>
      <c r="M300" s="651">
        <f t="shared" si="31"/>
        <v>0</v>
      </c>
      <c r="N300" s="651">
        <f t="shared" si="32"/>
        <v>0</v>
      </c>
      <c r="O300" s="671"/>
      <c r="P300" s="671"/>
      <c r="Q300" s="651">
        <f t="shared" si="33"/>
        <v>0</v>
      </c>
      <c r="R300" s="661">
        <f t="shared" si="34"/>
        <v>0</v>
      </c>
      <c r="S300" s="661">
        <f t="shared" si="35"/>
        <v>0</v>
      </c>
      <c r="T300" s="658"/>
      <c r="U300" s="658"/>
      <c r="V300" s="659"/>
      <c r="W300" s="1645"/>
      <c r="X300" s="324" t="s">
        <v>9631</v>
      </c>
      <c r="Y300" s="1645"/>
      <c r="Z300" s="1656"/>
      <c r="AA300" s="1645"/>
      <c r="AB300" s="1646"/>
      <c r="AC300" s="1647"/>
      <c r="AD300" s="719">
        <v>289</v>
      </c>
      <c r="AE300" s="711" t="s">
        <v>9632</v>
      </c>
      <c r="AF300" s="735" t="s">
        <v>9633</v>
      </c>
      <c r="AG300" s="735" t="s">
        <v>9634</v>
      </c>
      <c r="AH300" s="735" t="s">
        <v>9635</v>
      </c>
      <c r="AI300" s="735" t="s">
        <v>9636</v>
      </c>
      <c r="AJ300" s="735" t="s">
        <v>9637</v>
      </c>
      <c r="AK300" s="736" t="s">
        <v>9638</v>
      </c>
      <c r="AL300" s="737" t="s">
        <v>9639</v>
      </c>
      <c r="AM300" s="738" t="s">
        <v>9640</v>
      </c>
      <c r="AN300" s="738" t="s">
        <v>9641</v>
      </c>
      <c r="AO300" s="648" t="s">
        <v>9642</v>
      </c>
      <c r="AP300" s="651" t="s">
        <v>9643</v>
      </c>
      <c r="AQ300" s="651" t="s">
        <v>9644</v>
      </c>
      <c r="AR300" s="712" t="s">
        <v>9645</v>
      </c>
      <c r="AS300" s="712" t="s">
        <v>9646</v>
      </c>
      <c r="AT300" s="651" t="s">
        <v>9647</v>
      </c>
      <c r="AU300" s="595" t="s">
        <v>9648</v>
      </c>
      <c r="AV300" s="595" t="s">
        <v>9649</v>
      </c>
      <c r="AW300" s="609" t="s">
        <v>9650</v>
      </c>
      <c r="AX300" s="609" t="s">
        <v>9651</v>
      </c>
      <c r="AY300" s="753" t="s">
        <v>9652</v>
      </c>
    </row>
    <row r="301" spans="2:51" ht="15" hidden="1" customHeight="1" outlineLevel="1">
      <c r="B301" s="643" t="s">
        <v>9653</v>
      </c>
      <c r="C301" s="653"/>
      <c r="D301" s="653"/>
      <c r="E301" s="653"/>
      <c r="F301" s="653"/>
      <c r="G301" s="653"/>
      <c r="H301" s="654"/>
      <c r="I301" s="655"/>
      <c r="J301" s="656"/>
      <c r="K301" s="656"/>
      <c r="L301" s="648">
        <f t="shared" si="30"/>
        <v>0</v>
      </c>
      <c r="M301" s="651">
        <f t="shared" si="31"/>
        <v>0</v>
      </c>
      <c r="N301" s="651">
        <f t="shared" si="32"/>
        <v>0</v>
      </c>
      <c r="O301" s="671"/>
      <c r="P301" s="671"/>
      <c r="Q301" s="651">
        <f t="shared" si="33"/>
        <v>0</v>
      </c>
      <c r="R301" s="661">
        <f t="shared" si="34"/>
        <v>0</v>
      </c>
      <c r="S301" s="661">
        <f t="shared" si="35"/>
        <v>0</v>
      </c>
      <c r="T301" s="658"/>
      <c r="U301" s="658"/>
      <c r="V301" s="659"/>
      <c r="W301" s="1645"/>
      <c r="X301" s="324" t="s">
        <v>9654</v>
      </c>
      <c r="Y301" s="1645"/>
      <c r="Z301" s="1656"/>
      <c r="AA301" s="1645"/>
      <c r="AB301" s="1646"/>
      <c r="AC301" s="1647"/>
      <c r="AD301" s="719">
        <v>290</v>
      </c>
      <c r="AE301" s="711" t="s">
        <v>9655</v>
      </c>
      <c r="AF301" s="735" t="s">
        <v>9656</v>
      </c>
      <c r="AG301" s="735" t="s">
        <v>9657</v>
      </c>
      <c r="AH301" s="735" t="s">
        <v>9658</v>
      </c>
      <c r="AI301" s="735" t="s">
        <v>9659</v>
      </c>
      <c r="AJ301" s="735" t="s">
        <v>9660</v>
      </c>
      <c r="AK301" s="736" t="s">
        <v>9661</v>
      </c>
      <c r="AL301" s="737" t="s">
        <v>9662</v>
      </c>
      <c r="AM301" s="738" t="s">
        <v>9663</v>
      </c>
      <c r="AN301" s="738" t="s">
        <v>9664</v>
      </c>
      <c r="AO301" s="648" t="s">
        <v>9665</v>
      </c>
      <c r="AP301" s="651" t="s">
        <v>9666</v>
      </c>
      <c r="AQ301" s="651" t="s">
        <v>9667</v>
      </c>
      <c r="AR301" s="712" t="s">
        <v>9668</v>
      </c>
      <c r="AS301" s="712" t="s">
        <v>9669</v>
      </c>
      <c r="AT301" s="651" t="s">
        <v>9670</v>
      </c>
      <c r="AU301" s="595" t="s">
        <v>9671</v>
      </c>
      <c r="AV301" s="595" t="s">
        <v>9672</v>
      </c>
      <c r="AW301" s="609" t="s">
        <v>9673</v>
      </c>
      <c r="AX301" s="609" t="s">
        <v>9674</v>
      </c>
      <c r="AY301" s="753" t="s">
        <v>9675</v>
      </c>
    </row>
    <row r="302" spans="2:51" ht="15" hidden="1" customHeight="1" outlineLevel="1">
      <c r="B302" s="643" t="s">
        <v>9676</v>
      </c>
      <c r="C302" s="653"/>
      <c r="D302" s="653"/>
      <c r="E302" s="653"/>
      <c r="F302" s="653"/>
      <c r="G302" s="653"/>
      <c r="H302" s="654"/>
      <c r="I302" s="655"/>
      <c r="J302" s="656"/>
      <c r="K302" s="656"/>
      <c r="L302" s="648">
        <f t="shared" si="30"/>
        <v>0</v>
      </c>
      <c r="M302" s="651">
        <f t="shared" si="31"/>
        <v>0</v>
      </c>
      <c r="N302" s="651">
        <f t="shared" si="32"/>
        <v>0</v>
      </c>
      <c r="O302" s="671"/>
      <c r="P302" s="671"/>
      <c r="Q302" s="651">
        <f t="shared" si="33"/>
        <v>0</v>
      </c>
      <c r="R302" s="661">
        <f t="shared" si="34"/>
        <v>0</v>
      </c>
      <c r="S302" s="661">
        <f t="shared" si="35"/>
        <v>0</v>
      </c>
      <c r="T302" s="658"/>
      <c r="U302" s="658"/>
      <c r="V302" s="659"/>
      <c r="W302" s="1645"/>
      <c r="X302" s="324" t="s">
        <v>9677</v>
      </c>
      <c r="Y302" s="1645"/>
      <c r="Z302" s="1656"/>
      <c r="AA302" s="1645"/>
      <c r="AB302" s="1646"/>
      <c r="AC302" s="1647"/>
      <c r="AD302" s="719">
        <v>291</v>
      </c>
      <c r="AE302" s="711" t="s">
        <v>9678</v>
      </c>
      <c r="AF302" s="735" t="s">
        <v>9679</v>
      </c>
      <c r="AG302" s="735" t="s">
        <v>9680</v>
      </c>
      <c r="AH302" s="735" t="s">
        <v>9681</v>
      </c>
      <c r="AI302" s="735" t="s">
        <v>9682</v>
      </c>
      <c r="AJ302" s="735" t="s">
        <v>9683</v>
      </c>
      <c r="AK302" s="736" t="s">
        <v>9684</v>
      </c>
      <c r="AL302" s="737" t="s">
        <v>9685</v>
      </c>
      <c r="AM302" s="738" t="s">
        <v>9686</v>
      </c>
      <c r="AN302" s="738" t="s">
        <v>9687</v>
      </c>
      <c r="AO302" s="648" t="s">
        <v>9688</v>
      </c>
      <c r="AP302" s="651" t="s">
        <v>9689</v>
      </c>
      <c r="AQ302" s="651" t="s">
        <v>9690</v>
      </c>
      <c r="AR302" s="712" t="s">
        <v>9691</v>
      </c>
      <c r="AS302" s="712" t="s">
        <v>9692</v>
      </c>
      <c r="AT302" s="651" t="s">
        <v>9693</v>
      </c>
      <c r="AU302" s="595" t="s">
        <v>9694</v>
      </c>
      <c r="AV302" s="595" t="s">
        <v>9695</v>
      </c>
      <c r="AW302" s="609" t="s">
        <v>9696</v>
      </c>
      <c r="AX302" s="609" t="s">
        <v>9697</v>
      </c>
      <c r="AY302" s="753" t="s">
        <v>9698</v>
      </c>
    </row>
    <row r="303" spans="2:51" ht="15" hidden="1" customHeight="1" outlineLevel="1">
      <c r="B303" s="643" t="s">
        <v>9699</v>
      </c>
      <c r="C303" s="653"/>
      <c r="D303" s="653"/>
      <c r="E303" s="653"/>
      <c r="F303" s="653"/>
      <c r="G303" s="653"/>
      <c r="H303" s="654"/>
      <c r="I303" s="655"/>
      <c r="J303" s="656"/>
      <c r="K303" s="656"/>
      <c r="L303" s="648">
        <f t="shared" si="30"/>
        <v>0</v>
      </c>
      <c r="M303" s="651">
        <f t="shared" si="31"/>
        <v>0</v>
      </c>
      <c r="N303" s="651">
        <f t="shared" si="32"/>
        <v>0</v>
      </c>
      <c r="O303" s="671"/>
      <c r="P303" s="671"/>
      <c r="Q303" s="651">
        <f t="shared" si="33"/>
        <v>0</v>
      </c>
      <c r="R303" s="661">
        <f t="shared" si="34"/>
        <v>0</v>
      </c>
      <c r="S303" s="661">
        <f t="shared" si="35"/>
        <v>0</v>
      </c>
      <c r="T303" s="658"/>
      <c r="U303" s="658"/>
      <c r="V303" s="659"/>
      <c r="W303" s="1645"/>
      <c r="X303" s="324" t="s">
        <v>9700</v>
      </c>
      <c r="Y303" s="1645"/>
      <c r="Z303" s="1656"/>
      <c r="AA303" s="1645"/>
      <c r="AB303" s="1646"/>
      <c r="AC303" s="1647"/>
      <c r="AD303" s="719">
        <v>292</v>
      </c>
      <c r="AE303" s="711" t="s">
        <v>9701</v>
      </c>
      <c r="AF303" s="735" t="s">
        <v>9702</v>
      </c>
      <c r="AG303" s="735" t="s">
        <v>9703</v>
      </c>
      <c r="AH303" s="735" t="s">
        <v>9704</v>
      </c>
      <c r="AI303" s="735" t="s">
        <v>9705</v>
      </c>
      <c r="AJ303" s="735" t="s">
        <v>9706</v>
      </c>
      <c r="AK303" s="736" t="s">
        <v>9707</v>
      </c>
      <c r="AL303" s="737" t="s">
        <v>9708</v>
      </c>
      <c r="AM303" s="738" t="s">
        <v>9709</v>
      </c>
      <c r="AN303" s="738" t="s">
        <v>9710</v>
      </c>
      <c r="AO303" s="648" t="s">
        <v>9711</v>
      </c>
      <c r="AP303" s="651" t="s">
        <v>9712</v>
      </c>
      <c r="AQ303" s="651" t="s">
        <v>9713</v>
      </c>
      <c r="AR303" s="712" t="s">
        <v>9714</v>
      </c>
      <c r="AS303" s="712" t="s">
        <v>9715</v>
      </c>
      <c r="AT303" s="651" t="s">
        <v>9716</v>
      </c>
      <c r="AU303" s="595" t="s">
        <v>9717</v>
      </c>
      <c r="AV303" s="595" t="s">
        <v>9718</v>
      </c>
      <c r="AW303" s="609" t="s">
        <v>9719</v>
      </c>
      <c r="AX303" s="609" t="s">
        <v>9720</v>
      </c>
      <c r="AY303" s="753" t="s">
        <v>9721</v>
      </c>
    </row>
    <row r="304" spans="2:51" ht="15" hidden="1" customHeight="1" outlineLevel="1">
      <c r="B304" s="643" t="s">
        <v>9722</v>
      </c>
      <c r="C304" s="653"/>
      <c r="D304" s="653"/>
      <c r="E304" s="653"/>
      <c r="F304" s="653"/>
      <c r="G304" s="653"/>
      <c r="H304" s="654"/>
      <c r="I304" s="655"/>
      <c r="J304" s="656"/>
      <c r="K304" s="656"/>
      <c r="L304" s="648">
        <f t="shared" si="30"/>
        <v>0</v>
      </c>
      <c r="M304" s="651">
        <f t="shared" si="31"/>
        <v>0</v>
      </c>
      <c r="N304" s="651">
        <f t="shared" si="32"/>
        <v>0</v>
      </c>
      <c r="O304" s="671"/>
      <c r="P304" s="671"/>
      <c r="Q304" s="651">
        <f t="shared" si="33"/>
        <v>0</v>
      </c>
      <c r="R304" s="661">
        <f t="shared" si="34"/>
        <v>0</v>
      </c>
      <c r="S304" s="661">
        <f t="shared" si="35"/>
        <v>0</v>
      </c>
      <c r="T304" s="658"/>
      <c r="U304" s="658"/>
      <c r="V304" s="659"/>
      <c r="W304" s="1645"/>
      <c r="X304" s="324" t="s">
        <v>9723</v>
      </c>
      <c r="Y304" s="1645"/>
      <c r="Z304" s="1656"/>
      <c r="AA304" s="1645"/>
      <c r="AB304" s="1646"/>
      <c r="AC304" s="1647"/>
      <c r="AD304" s="719">
        <v>293</v>
      </c>
      <c r="AE304" s="711" t="s">
        <v>9724</v>
      </c>
      <c r="AF304" s="735" t="s">
        <v>9725</v>
      </c>
      <c r="AG304" s="735" t="s">
        <v>9726</v>
      </c>
      <c r="AH304" s="735" t="s">
        <v>9727</v>
      </c>
      <c r="AI304" s="735" t="s">
        <v>9728</v>
      </c>
      <c r="AJ304" s="735" t="s">
        <v>9729</v>
      </c>
      <c r="AK304" s="736" t="s">
        <v>9730</v>
      </c>
      <c r="AL304" s="737" t="s">
        <v>9731</v>
      </c>
      <c r="AM304" s="738" t="s">
        <v>9732</v>
      </c>
      <c r="AN304" s="738" t="s">
        <v>9733</v>
      </c>
      <c r="AO304" s="648" t="s">
        <v>9734</v>
      </c>
      <c r="AP304" s="651" t="s">
        <v>9735</v>
      </c>
      <c r="AQ304" s="651" t="s">
        <v>9736</v>
      </c>
      <c r="AR304" s="712" t="s">
        <v>9737</v>
      </c>
      <c r="AS304" s="712" t="s">
        <v>9738</v>
      </c>
      <c r="AT304" s="651" t="s">
        <v>9739</v>
      </c>
      <c r="AU304" s="595" t="s">
        <v>9740</v>
      </c>
      <c r="AV304" s="595" t="s">
        <v>9741</v>
      </c>
      <c r="AW304" s="609" t="s">
        <v>9742</v>
      </c>
      <c r="AX304" s="609" t="s">
        <v>9743</v>
      </c>
      <c r="AY304" s="753" t="s">
        <v>9744</v>
      </c>
    </row>
    <row r="305" spans="2:51" ht="15" hidden="1" customHeight="1" outlineLevel="1">
      <c r="B305" s="643" t="s">
        <v>9745</v>
      </c>
      <c r="C305" s="653"/>
      <c r="D305" s="653"/>
      <c r="E305" s="653"/>
      <c r="F305" s="653"/>
      <c r="G305" s="653"/>
      <c r="H305" s="654"/>
      <c r="I305" s="655"/>
      <c r="J305" s="656"/>
      <c r="K305" s="656"/>
      <c r="L305" s="648">
        <f t="shared" si="30"/>
        <v>0</v>
      </c>
      <c r="M305" s="651">
        <f t="shared" si="31"/>
        <v>0</v>
      </c>
      <c r="N305" s="651">
        <f t="shared" si="32"/>
        <v>0</v>
      </c>
      <c r="O305" s="671"/>
      <c r="P305" s="671"/>
      <c r="Q305" s="651">
        <f t="shared" si="33"/>
        <v>0</v>
      </c>
      <c r="R305" s="661">
        <f t="shared" si="34"/>
        <v>0</v>
      </c>
      <c r="S305" s="661">
        <f t="shared" si="35"/>
        <v>0</v>
      </c>
      <c r="T305" s="658"/>
      <c r="U305" s="658"/>
      <c r="V305" s="659"/>
      <c r="W305" s="1645"/>
      <c r="X305" s="324" t="s">
        <v>9746</v>
      </c>
      <c r="Y305" s="1645"/>
      <c r="Z305" s="1656"/>
      <c r="AA305" s="1645"/>
      <c r="AB305" s="1646"/>
      <c r="AC305" s="1647"/>
      <c r="AD305" s="719">
        <v>294</v>
      </c>
      <c r="AE305" s="711" t="s">
        <v>9747</v>
      </c>
      <c r="AF305" s="735" t="s">
        <v>9748</v>
      </c>
      <c r="AG305" s="735" t="s">
        <v>9749</v>
      </c>
      <c r="AH305" s="735" t="s">
        <v>9750</v>
      </c>
      <c r="AI305" s="735" t="s">
        <v>9751</v>
      </c>
      <c r="AJ305" s="735" t="s">
        <v>9752</v>
      </c>
      <c r="AK305" s="736" t="s">
        <v>9753</v>
      </c>
      <c r="AL305" s="737" t="s">
        <v>9754</v>
      </c>
      <c r="AM305" s="738" t="s">
        <v>9755</v>
      </c>
      <c r="AN305" s="738" t="s">
        <v>9756</v>
      </c>
      <c r="AO305" s="648" t="s">
        <v>9757</v>
      </c>
      <c r="AP305" s="651" t="s">
        <v>9758</v>
      </c>
      <c r="AQ305" s="651" t="s">
        <v>9759</v>
      </c>
      <c r="AR305" s="712" t="s">
        <v>9760</v>
      </c>
      <c r="AS305" s="712" t="s">
        <v>9761</v>
      </c>
      <c r="AT305" s="651" t="s">
        <v>9762</v>
      </c>
      <c r="AU305" s="595" t="s">
        <v>9763</v>
      </c>
      <c r="AV305" s="595" t="s">
        <v>9764</v>
      </c>
      <c r="AW305" s="609" t="s">
        <v>9765</v>
      </c>
      <c r="AX305" s="609" t="s">
        <v>9766</v>
      </c>
      <c r="AY305" s="753" t="s">
        <v>9767</v>
      </c>
    </row>
    <row r="306" spans="2:51" ht="15" hidden="1" customHeight="1" outlineLevel="1">
      <c r="B306" s="643" t="s">
        <v>9768</v>
      </c>
      <c r="C306" s="653"/>
      <c r="D306" s="653"/>
      <c r="E306" s="653"/>
      <c r="F306" s="653"/>
      <c r="G306" s="653"/>
      <c r="H306" s="654"/>
      <c r="I306" s="655"/>
      <c r="J306" s="656"/>
      <c r="K306" s="656"/>
      <c r="L306" s="648">
        <f t="shared" si="30"/>
        <v>0</v>
      </c>
      <c r="M306" s="651">
        <f t="shared" si="31"/>
        <v>0</v>
      </c>
      <c r="N306" s="651">
        <f t="shared" si="32"/>
        <v>0</v>
      </c>
      <c r="O306" s="671"/>
      <c r="P306" s="671"/>
      <c r="Q306" s="651">
        <f t="shared" si="33"/>
        <v>0</v>
      </c>
      <c r="R306" s="661">
        <f t="shared" si="34"/>
        <v>0</v>
      </c>
      <c r="S306" s="661">
        <f t="shared" si="35"/>
        <v>0</v>
      </c>
      <c r="T306" s="658"/>
      <c r="U306" s="658"/>
      <c r="V306" s="659"/>
      <c r="W306" s="1645"/>
      <c r="X306" s="324" t="s">
        <v>9769</v>
      </c>
      <c r="Y306" s="1645"/>
      <c r="Z306" s="1656"/>
      <c r="AA306" s="1645"/>
      <c r="AB306" s="1646"/>
      <c r="AC306" s="1647"/>
      <c r="AD306" s="719">
        <v>295</v>
      </c>
      <c r="AE306" s="711" t="s">
        <v>9770</v>
      </c>
      <c r="AF306" s="735" t="s">
        <v>9771</v>
      </c>
      <c r="AG306" s="735" t="s">
        <v>9772</v>
      </c>
      <c r="AH306" s="735" t="s">
        <v>9773</v>
      </c>
      <c r="AI306" s="735" t="s">
        <v>9774</v>
      </c>
      <c r="AJ306" s="735" t="s">
        <v>9775</v>
      </c>
      <c r="AK306" s="736" t="s">
        <v>9776</v>
      </c>
      <c r="AL306" s="737" t="s">
        <v>9777</v>
      </c>
      <c r="AM306" s="738" t="s">
        <v>9778</v>
      </c>
      <c r="AN306" s="738" t="s">
        <v>9779</v>
      </c>
      <c r="AO306" s="648" t="s">
        <v>9780</v>
      </c>
      <c r="AP306" s="651" t="s">
        <v>9781</v>
      </c>
      <c r="AQ306" s="651" t="s">
        <v>9782</v>
      </c>
      <c r="AR306" s="712" t="s">
        <v>9783</v>
      </c>
      <c r="AS306" s="712" t="s">
        <v>9784</v>
      </c>
      <c r="AT306" s="651" t="s">
        <v>9785</v>
      </c>
      <c r="AU306" s="595" t="s">
        <v>9786</v>
      </c>
      <c r="AV306" s="595" t="s">
        <v>9787</v>
      </c>
      <c r="AW306" s="609" t="s">
        <v>9788</v>
      </c>
      <c r="AX306" s="609" t="s">
        <v>9789</v>
      </c>
      <c r="AY306" s="753" t="s">
        <v>9790</v>
      </c>
    </row>
    <row r="307" spans="2:51" ht="15" hidden="1" customHeight="1" outlineLevel="1">
      <c r="B307" s="643" t="s">
        <v>9791</v>
      </c>
      <c r="C307" s="653"/>
      <c r="D307" s="653"/>
      <c r="E307" s="653"/>
      <c r="F307" s="653"/>
      <c r="G307" s="653"/>
      <c r="H307" s="654"/>
      <c r="I307" s="655"/>
      <c r="J307" s="656"/>
      <c r="K307" s="656"/>
      <c r="L307" s="648">
        <f t="shared" si="30"/>
        <v>0</v>
      </c>
      <c r="M307" s="651">
        <f t="shared" si="31"/>
        <v>0</v>
      </c>
      <c r="N307" s="651">
        <f t="shared" si="32"/>
        <v>0</v>
      </c>
      <c r="O307" s="671"/>
      <c r="P307" s="671"/>
      <c r="Q307" s="651">
        <f t="shared" si="33"/>
        <v>0</v>
      </c>
      <c r="R307" s="661">
        <f t="shared" si="34"/>
        <v>0</v>
      </c>
      <c r="S307" s="661">
        <f t="shared" si="35"/>
        <v>0</v>
      </c>
      <c r="T307" s="658"/>
      <c r="U307" s="658"/>
      <c r="V307" s="659"/>
      <c r="W307" s="1645"/>
      <c r="X307" s="324" t="s">
        <v>9792</v>
      </c>
      <c r="Y307" s="1645"/>
      <c r="Z307" s="1656"/>
      <c r="AA307" s="1645"/>
      <c r="AB307" s="1646"/>
      <c r="AC307" s="1647"/>
      <c r="AD307" s="719">
        <v>296</v>
      </c>
      <c r="AE307" s="711" t="s">
        <v>9793</v>
      </c>
      <c r="AF307" s="735" t="s">
        <v>9794</v>
      </c>
      <c r="AG307" s="735" t="s">
        <v>9795</v>
      </c>
      <c r="AH307" s="735" t="s">
        <v>9796</v>
      </c>
      <c r="AI307" s="735" t="s">
        <v>9797</v>
      </c>
      <c r="AJ307" s="735" t="s">
        <v>9798</v>
      </c>
      <c r="AK307" s="736" t="s">
        <v>9799</v>
      </c>
      <c r="AL307" s="737" t="s">
        <v>9800</v>
      </c>
      <c r="AM307" s="738" t="s">
        <v>9801</v>
      </c>
      <c r="AN307" s="738" t="s">
        <v>9802</v>
      </c>
      <c r="AO307" s="648" t="s">
        <v>9803</v>
      </c>
      <c r="AP307" s="651" t="s">
        <v>9804</v>
      </c>
      <c r="AQ307" s="651" t="s">
        <v>9805</v>
      </c>
      <c r="AR307" s="712" t="s">
        <v>9806</v>
      </c>
      <c r="AS307" s="712" t="s">
        <v>9807</v>
      </c>
      <c r="AT307" s="651" t="s">
        <v>9808</v>
      </c>
      <c r="AU307" s="595" t="s">
        <v>9809</v>
      </c>
      <c r="AV307" s="595" t="s">
        <v>9810</v>
      </c>
      <c r="AW307" s="609" t="s">
        <v>9811</v>
      </c>
      <c r="AX307" s="609" t="s">
        <v>9812</v>
      </c>
      <c r="AY307" s="753" t="s">
        <v>9813</v>
      </c>
    </row>
    <row r="308" spans="2:51" ht="15" hidden="1" customHeight="1" outlineLevel="1">
      <c r="B308" s="643" t="s">
        <v>9814</v>
      </c>
      <c r="C308" s="653"/>
      <c r="D308" s="653"/>
      <c r="E308" s="653"/>
      <c r="F308" s="653"/>
      <c r="G308" s="653"/>
      <c r="H308" s="654"/>
      <c r="I308" s="655"/>
      <c r="J308" s="656"/>
      <c r="K308" s="656"/>
      <c r="L308" s="648">
        <f t="shared" si="30"/>
        <v>0</v>
      </c>
      <c r="M308" s="651">
        <f t="shared" si="31"/>
        <v>0</v>
      </c>
      <c r="N308" s="651">
        <f t="shared" si="32"/>
        <v>0</v>
      </c>
      <c r="O308" s="671"/>
      <c r="P308" s="671"/>
      <c r="Q308" s="651">
        <f t="shared" si="33"/>
        <v>0</v>
      </c>
      <c r="R308" s="661">
        <f t="shared" si="34"/>
        <v>0</v>
      </c>
      <c r="S308" s="661">
        <f t="shared" si="35"/>
        <v>0</v>
      </c>
      <c r="T308" s="658"/>
      <c r="U308" s="658"/>
      <c r="V308" s="659"/>
      <c r="W308" s="1645"/>
      <c r="X308" s="324" t="s">
        <v>9815</v>
      </c>
      <c r="Y308" s="1645"/>
      <c r="Z308" s="1656"/>
      <c r="AA308" s="1645"/>
      <c r="AB308" s="1646"/>
      <c r="AC308" s="1647"/>
      <c r="AD308" s="719">
        <v>297</v>
      </c>
      <c r="AE308" s="711" t="s">
        <v>9816</v>
      </c>
      <c r="AF308" s="735" t="s">
        <v>9817</v>
      </c>
      <c r="AG308" s="735" t="s">
        <v>9818</v>
      </c>
      <c r="AH308" s="735" t="s">
        <v>9819</v>
      </c>
      <c r="AI308" s="735" t="s">
        <v>9820</v>
      </c>
      <c r="AJ308" s="735" t="s">
        <v>9821</v>
      </c>
      <c r="AK308" s="736" t="s">
        <v>9822</v>
      </c>
      <c r="AL308" s="737" t="s">
        <v>9823</v>
      </c>
      <c r="AM308" s="738" t="s">
        <v>9824</v>
      </c>
      <c r="AN308" s="738" t="s">
        <v>9825</v>
      </c>
      <c r="AO308" s="648" t="s">
        <v>9826</v>
      </c>
      <c r="AP308" s="651" t="s">
        <v>9827</v>
      </c>
      <c r="AQ308" s="651" t="s">
        <v>9828</v>
      </c>
      <c r="AR308" s="712" t="s">
        <v>9829</v>
      </c>
      <c r="AS308" s="712" t="s">
        <v>9830</v>
      </c>
      <c r="AT308" s="651" t="s">
        <v>9831</v>
      </c>
      <c r="AU308" s="595" t="s">
        <v>9832</v>
      </c>
      <c r="AV308" s="595" t="s">
        <v>9833</v>
      </c>
      <c r="AW308" s="609" t="s">
        <v>9834</v>
      </c>
      <c r="AX308" s="609" t="s">
        <v>9835</v>
      </c>
      <c r="AY308" s="753" t="s">
        <v>9836</v>
      </c>
    </row>
    <row r="309" spans="2:51" ht="15" hidden="1" customHeight="1" outlineLevel="1">
      <c r="B309" s="643" t="s">
        <v>9837</v>
      </c>
      <c r="C309" s="653"/>
      <c r="D309" s="653"/>
      <c r="E309" s="653"/>
      <c r="F309" s="653"/>
      <c r="G309" s="653"/>
      <c r="H309" s="654"/>
      <c r="I309" s="655"/>
      <c r="J309" s="656"/>
      <c r="K309" s="656"/>
      <c r="L309" s="648">
        <f t="shared" si="30"/>
        <v>0</v>
      </c>
      <c r="M309" s="651">
        <f t="shared" si="31"/>
        <v>0</v>
      </c>
      <c r="N309" s="651">
        <f t="shared" si="32"/>
        <v>0</v>
      </c>
      <c r="O309" s="671"/>
      <c r="P309" s="671"/>
      <c r="Q309" s="651">
        <f t="shared" si="33"/>
        <v>0</v>
      </c>
      <c r="R309" s="661">
        <f t="shared" si="34"/>
        <v>0</v>
      </c>
      <c r="S309" s="661">
        <f t="shared" si="35"/>
        <v>0</v>
      </c>
      <c r="T309" s="658"/>
      <c r="U309" s="658"/>
      <c r="V309" s="659"/>
      <c r="W309" s="1645"/>
      <c r="X309" s="324" t="s">
        <v>9838</v>
      </c>
      <c r="Y309" s="1645"/>
      <c r="Z309" s="1656"/>
      <c r="AA309" s="1645"/>
      <c r="AB309" s="1646"/>
      <c r="AC309" s="1647"/>
      <c r="AD309" s="719">
        <v>298</v>
      </c>
      <c r="AE309" s="711" t="s">
        <v>9839</v>
      </c>
      <c r="AF309" s="735" t="s">
        <v>9840</v>
      </c>
      <c r="AG309" s="735" t="s">
        <v>9841</v>
      </c>
      <c r="AH309" s="735" t="s">
        <v>9842</v>
      </c>
      <c r="AI309" s="735" t="s">
        <v>9843</v>
      </c>
      <c r="AJ309" s="735" t="s">
        <v>9844</v>
      </c>
      <c r="AK309" s="736" t="s">
        <v>9845</v>
      </c>
      <c r="AL309" s="737" t="s">
        <v>9846</v>
      </c>
      <c r="AM309" s="738" t="s">
        <v>9847</v>
      </c>
      <c r="AN309" s="738" t="s">
        <v>9848</v>
      </c>
      <c r="AO309" s="648" t="s">
        <v>9849</v>
      </c>
      <c r="AP309" s="651" t="s">
        <v>9850</v>
      </c>
      <c r="AQ309" s="651" t="s">
        <v>9851</v>
      </c>
      <c r="AR309" s="712" t="s">
        <v>9852</v>
      </c>
      <c r="AS309" s="712" t="s">
        <v>9853</v>
      </c>
      <c r="AT309" s="651" t="s">
        <v>9854</v>
      </c>
      <c r="AU309" s="595" t="s">
        <v>9855</v>
      </c>
      <c r="AV309" s="595" t="s">
        <v>9856</v>
      </c>
      <c r="AW309" s="609" t="s">
        <v>9857</v>
      </c>
      <c r="AX309" s="609" t="s">
        <v>9858</v>
      </c>
      <c r="AY309" s="753" t="s">
        <v>9859</v>
      </c>
    </row>
    <row r="310" spans="2:51" ht="15" hidden="1" customHeight="1" outlineLevel="1">
      <c r="B310" s="643" t="s">
        <v>9860</v>
      </c>
      <c r="C310" s="653"/>
      <c r="D310" s="653"/>
      <c r="E310" s="653"/>
      <c r="F310" s="653"/>
      <c r="G310" s="653"/>
      <c r="H310" s="654"/>
      <c r="I310" s="655"/>
      <c r="J310" s="656"/>
      <c r="K310" s="656"/>
      <c r="L310" s="648">
        <f t="shared" si="30"/>
        <v>0</v>
      </c>
      <c r="M310" s="651">
        <f t="shared" si="31"/>
        <v>0</v>
      </c>
      <c r="N310" s="651">
        <f t="shared" si="32"/>
        <v>0</v>
      </c>
      <c r="O310" s="671"/>
      <c r="P310" s="671"/>
      <c r="Q310" s="651">
        <f t="shared" si="33"/>
        <v>0</v>
      </c>
      <c r="R310" s="661">
        <f t="shared" si="34"/>
        <v>0</v>
      </c>
      <c r="S310" s="661">
        <f t="shared" si="35"/>
        <v>0</v>
      </c>
      <c r="T310" s="658"/>
      <c r="U310" s="658"/>
      <c r="V310" s="659"/>
      <c r="W310" s="1645"/>
      <c r="X310" s="324" t="s">
        <v>9861</v>
      </c>
      <c r="Y310" s="1645"/>
      <c r="Z310" s="1656"/>
      <c r="AA310" s="1645"/>
      <c r="AB310" s="1646"/>
      <c r="AC310" s="1647"/>
      <c r="AD310" s="719">
        <v>299</v>
      </c>
      <c r="AE310" s="711" t="s">
        <v>9862</v>
      </c>
      <c r="AF310" s="735" t="s">
        <v>9863</v>
      </c>
      <c r="AG310" s="735" t="s">
        <v>9864</v>
      </c>
      <c r="AH310" s="735" t="s">
        <v>9865</v>
      </c>
      <c r="AI310" s="735" t="s">
        <v>9866</v>
      </c>
      <c r="AJ310" s="735" t="s">
        <v>9867</v>
      </c>
      <c r="AK310" s="736" t="s">
        <v>9868</v>
      </c>
      <c r="AL310" s="737" t="s">
        <v>9869</v>
      </c>
      <c r="AM310" s="738" t="s">
        <v>9870</v>
      </c>
      <c r="AN310" s="738" t="s">
        <v>9871</v>
      </c>
      <c r="AO310" s="648" t="s">
        <v>9872</v>
      </c>
      <c r="AP310" s="651" t="s">
        <v>9873</v>
      </c>
      <c r="AQ310" s="651" t="s">
        <v>9874</v>
      </c>
      <c r="AR310" s="712" t="s">
        <v>9875</v>
      </c>
      <c r="AS310" s="712" t="s">
        <v>9876</v>
      </c>
      <c r="AT310" s="651" t="s">
        <v>9877</v>
      </c>
      <c r="AU310" s="595" t="s">
        <v>9878</v>
      </c>
      <c r="AV310" s="595" t="s">
        <v>9879</v>
      </c>
      <c r="AW310" s="609" t="s">
        <v>9880</v>
      </c>
      <c r="AX310" s="609" t="s">
        <v>9881</v>
      </c>
      <c r="AY310" s="753" t="s">
        <v>9882</v>
      </c>
    </row>
    <row r="311" spans="2:51" ht="15" hidden="1" customHeight="1" outlineLevel="1">
      <c r="B311" s="643" t="s">
        <v>9883</v>
      </c>
      <c r="C311" s="653"/>
      <c r="D311" s="653"/>
      <c r="E311" s="653"/>
      <c r="F311" s="653"/>
      <c r="G311" s="653"/>
      <c r="H311" s="654"/>
      <c r="I311" s="655"/>
      <c r="J311" s="656"/>
      <c r="K311" s="656"/>
      <c r="L311" s="648">
        <f t="shared" si="30"/>
        <v>0</v>
      </c>
      <c r="M311" s="651">
        <f t="shared" si="31"/>
        <v>0</v>
      </c>
      <c r="N311" s="651">
        <f t="shared" si="32"/>
        <v>0</v>
      </c>
      <c r="O311" s="671"/>
      <c r="P311" s="671"/>
      <c r="Q311" s="651">
        <f t="shared" si="33"/>
        <v>0</v>
      </c>
      <c r="R311" s="661">
        <f t="shared" si="34"/>
        <v>0</v>
      </c>
      <c r="S311" s="661">
        <f t="shared" si="35"/>
        <v>0</v>
      </c>
      <c r="T311" s="658"/>
      <c r="U311" s="658"/>
      <c r="V311" s="659"/>
      <c r="W311" s="1645"/>
      <c r="X311" s="324" t="s">
        <v>9884</v>
      </c>
      <c r="Y311" s="1645"/>
      <c r="Z311" s="1656"/>
      <c r="AA311" s="1645"/>
      <c r="AB311" s="1646"/>
      <c r="AC311" s="1647"/>
      <c r="AD311" s="719">
        <v>300</v>
      </c>
      <c r="AE311" s="711" t="s">
        <v>9885</v>
      </c>
      <c r="AF311" s="735" t="s">
        <v>9886</v>
      </c>
      <c r="AG311" s="735" t="s">
        <v>9887</v>
      </c>
      <c r="AH311" s="735" t="s">
        <v>9888</v>
      </c>
      <c r="AI311" s="735" t="s">
        <v>9889</v>
      </c>
      <c r="AJ311" s="735" t="s">
        <v>9890</v>
      </c>
      <c r="AK311" s="736" t="s">
        <v>9891</v>
      </c>
      <c r="AL311" s="737" t="s">
        <v>9892</v>
      </c>
      <c r="AM311" s="738" t="s">
        <v>9893</v>
      </c>
      <c r="AN311" s="738" t="s">
        <v>9894</v>
      </c>
      <c r="AO311" s="648" t="s">
        <v>9895</v>
      </c>
      <c r="AP311" s="651" t="s">
        <v>9896</v>
      </c>
      <c r="AQ311" s="651" t="s">
        <v>9897</v>
      </c>
      <c r="AR311" s="712" t="s">
        <v>9898</v>
      </c>
      <c r="AS311" s="712" t="s">
        <v>9899</v>
      </c>
      <c r="AT311" s="651" t="s">
        <v>9900</v>
      </c>
      <c r="AU311" s="595" t="s">
        <v>9901</v>
      </c>
      <c r="AV311" s="595" t="s">
        <v>9902</v>
      </c>
      <c r="AW311" s="609" t="s">
        <v>9903</v>
      </c>
      <c r="AX311" s="609" t="s">
        <v>9904</v>
      </c>
      <c r="AY311" s="753" t="s">
        <v>9905</v>
      </c>
    </row>
    <row r="312" spans="2:51" ht="15" hidden="1" customHeight="1" outlineLevel="1">
      <c r="B312" s="643" t="s">
        <v>9906</v>
      </c>
      <c r="C312" s="653"/>
      <c r="D312" s="653"/>
      <c r="E312" s="653"/>
      <c r="F312" s="653"/>
      <c r="G312" s="653"/>
      <c r="H312" s="654"/>
      <c r="I312" s="655"/>
      <c r="J312" s="656"/>
      <c r="K312" s="656"/>
      <c r="L312" s="648">
        <f t="shared" si="30"/>
        <v>0</v>
      </c>
      <c r="M312" s="651">
        <f t="shared" si="31"/>
        <v>0</v>
      </c>
      <c r="N312" s="651">
        <f t="shared" si="32"/>
        <v>0</v>
      </c>
      <c r="O312" s="671"/>
      <c r="P312" s="671"/>
      <c r="Q312" s="651">
        <f t="shared" si="33"/>
        <v>0</v>
      </c>
      <c r="R312" s="661">
        <f t="shared" si="34"/>
        <v>0</v>
      </c>
      <c r="S312" s="661">
        <f t="shared" si="35"/>
        <v>0</v>
      </c>
      <c r="T312" s="658"/>
      <c r="U312" s="658"/>
      <c r="V312" s="659"/>
      <c r="W312" s="1645"/>
      <c r="X312" s="324" t="s">
        <v>9907</v>
      </c>
      <c r="Y312" s="1645"/>
      <c r="Z312" s="1656"/>
      <c r="AA312" s="1645"/>
      <c r="AB312" s="1646"/>
      <c r="AC312" s="1647"/>
      <c r="AD312" s="719">
        <v>301</v>
      </c>
      <c r="AE312" s="711" t="s">
        <v>9908</v>
      </c>
      <c r="AF312" s="735" t="s">
        <v>9909</v>
      </c>
      <c r="AG312" s="735" t="s">
        <v>9910</v>
      </c>
      <c r="AH312" s="735" t="s">
        <v>9911</v>
      </c>
      <c r="AI312" s="735" t="s">
        <v>9912</v>
      </c>
      <c r="AJ312" s="735" t="s">
        <v>9913</v>
      </c>
      <c r="AK312" s="736" t="s">
        <v>9914</v>
      </c>
      <c r="AL312" s="737" t="s">
        <v>9915</v>
      </c>
      <c r="AM312" s="738" t="s">
        <v>9916</v>
      </c>
      <c r="AN312" s="738" t="s">
        <v>9917</v>
      </c>
      <c r="AO312" s="648" t="s">
        <v>9918</v>
      </c>
      <c r="AP312" s="651" t="s">
        <v>9919</v>
      </c>
      <c r="AQ312" s="651" t="s">
        <v>9920</v>
      </c>
      <c r="AR312" s="712" t="s">
        <v>9921</v>
      </c>
      <c r="AS312" s="712" t="s">
        <v>9922</v>
      </c>
      <c r="AT312" s="651" t="s">
        <v>9923</v>
      </c>
      <c r="AU312" s="595" t="s">
        <v>9924</v>
      </c>
      <c r="AV312" s="595" t="s">
        <v>9925</v>
      </c>
      <c r="AW312" s="609" t="s">
        <v>9926</v>
      </c>
      <c r="AX312" s="609" t="s">
        <v>9927</v>
      </c>
      <c r="AY312" s="753" t="s">
        <v>9928</v>
      </c>
    </row>
    <row r="313" spans="2:51" collapsed="1">
      <c r="B313" s="643" t="s">
        <v>9929</v>
      </c>
      <c r="C313" s="653"/>
      <c r="D313" s="653"/>
      <c r="E313" s="653"/>
      <c r="F313" s="653"/>
      <c r="G313" s="653"/>
      <c r="H313" s="654"/>
      <c r="I313" s="655"/>
      <c r="J313" s="656"/>
      <c r="K313" s="656"/>
      <c r="L313" s="648">
        <f t="shared" si="30"/>
        <v>0</v>
      </c>
      <c r="M313" s="651">
        <f t="shared" si="31"/>
        <v>0</v>
      </c>
      <c r="N313" s="651">
        <f t="shared" si="32"/>
        <v>0</v>
      </c>
      <c r="O313" s="671"/>
      <c r="P313" s="671"/>
      <c r="Q313" s="651">
        <f t="shared" si="33"/>
        <v>0</v>
      </c>
      <c r="R313" s="661">
        <f t="shared" si="34"/>
        <v>0</v>
      </c>
      <c r="S313" s="661">
        <f t="shared" si="35"/>
        <v>0</v>
      </c>
      <c r="T313" s="658"/>
      <c r="U313" s="658"/>
      <c r="V313" s="659"/>
      <c r="W313" s="1645"/>
      <c r="X313" s="324" t="s">
        <v>9930</v>
      </c>
      <c r="Y313" s="1645"/>
      <c r="Z313" s="1656"/>
      <c r="AA313" s="1645"/>
      <c r="AB313" s="1646"/>
      <c r="AC313" s="1647"/>
      <c r="AD313" s="719">
        <v>302</v>
      </c>
      <c r="AE313" s="711" t="s">
        <v>9931</v>
      </c>
      <c r="AF313" s="735" t="s">
        <v>9932</v>
      </c>
      <c r="AG313" s="735" t="s">
        <v>9933</v>
      </c>
      <c r="AH313" s="735" t="s">
        <v>9934</v>
      </c>
      <c r="AI313" s="735" t="s">
        <v>9935</v>
      </c>
      <c r="AJ313" s="735" t="s">
        <v>9936</v>
      </c>
      <c r="AK313" s="736" t="s">
        <v>9937</v>
      </c>
      <c r="AL313" s="737" t="s">
        <v>9938</v>
      </c>
      <c r="AM313" s="738" t="s">
        <v>9939</v>
      </c>
      <c r="AN313" s="738" t="s">
        <v>9940</v>
      </c>
      <c r="AO313" s="648" t="s">
        <v>9941</v>
      </c>
      <c r="AP313" s="651" t="s">
        <v>9942</v>
      </c>
      <c r="AQ313" s="651" t="s">
        <v>9943</v>
      </c>
      <c r="AR313" s="712" t="s">
        <v>9944</v>
      </c>
      <c r="AS313" s="712" t="s">
        <v>9945</v>
      </c>
      <c r="AT313" s="651" t="s">
        <v>9946</v>
      </c>
      <c r="AU313" s="595" t="s">
        <v>9947</v>
      </c>
      <c r="AV313" s="595" t="s">
        <v>9948</v>
      </c>
      <c r="AW313" s="609" t="s">
        <v>9949</v>
      </c>
      <c r="AX313" s="609" t="s">
        <v>9950</v>
      </c>
      <c r="AY313" s="753" t="s">
        <v>9951</v>
      </c>
    </row>
    <row r="314" spans="2:51" ht="15" hidden="1" customHeight="1" outlineLevel="1">
      <c r="B314" s="643" t="s">
        <v>9952</v>
      </c>
      <c r="C314" s="653"/>
      <c r="D314" s="653"/>
      <c r="E314" s="653"/>
      <c r="F314" s="653"/>
      <c r="G314" s="653"/>
      <c r="H314" s="654"/>
      <c r="I314" s="655"/>
      <c r="J314" s="656"/>
      <c r="K314" s="656"/>
      <c r="L314" s="648">
        <f t="shared" si="30"/>
        <v>0</v>
      </c>
      <c r="M314" s="651">
        <f t="shared" si="31"/>
        <v>0</v>
      </c>
      <c r="N314" s="651">
        <f t="shared" si="32"/>
        <v>0</v>
      </c>
      <c r="O314" s="671"/>
      <c r="P314" s="671"/>
      <c r="Q314" s="651">
        <f t="shared" si="33"/>
        <v>0</v>
      </c>
      <c r="R314" s="661">
        <f t="shared" si="34"/>
        <v>0</v>
      </c>
      <c r="S314" s="661">
        <f t="shared" si="35"/>
        <v>0</v>
      </c>
      <c r="T314" s="658"/>
      <c r="U314" s="658"/>
      <c r="V314" s="659"/>
      <c r="W314" s="1645"/>
      <c r="X314" s="324" t="s">
        <v>9953</v>
      </c>
      <c r="Y314" s="1645"/>
      <c r="Z314" s="1656"/>
      <c r="AA314" s="1645"/>
      <c r="AB314" s="1646"/>
      <c r="AC314" s="1647"/>
      <c r="AD314" s="719">
        <v>303</v>
      </c>
      <c r="AE314" s="711" t="s">
        <v>9954</v>
      </c>
      <c r="AF314" s="735" t="s">
        <v>9955</v>
      </c>
      <c r="AG314" s="735" t="s">
        <v>9956</v>
      </c>
      <c r="AH314" s="735" t="s">
        <v>9957</v>
      </c>
      <c r="AI314" s="735" t="s">
        <v>9958</v>
      </c>
      <c r="AJ314" s="735" t="s">
        <v>9959</v>
      </c>
      <c r="AK314" s="736" t="s">
        <v>9960</v>
      </c>
      <c r="AL314" s="737" t="s">
        <v>9961</v>
      </c>
      <c r="AM314" s="738" t="s">
        <v>9962</v>
      </c>
      <c r="AN314" s="738" t="s">
        <v>9963</v>
      </c>
      <c r="AO314" s="648" t="s">
        <v>9964</v>
      </c>
      <c r="AP314" s="651" t="s">
        <v>9965</v>
      </c>
      <c r="AQ314" s="651" t="s">
        <v>9966</v>
      </c>
      <c r="AR314" s="712" t="s">
        <v>9967</v>
      </c>
      <c r="AS314" s="712" t="s">
        <v>9968</v>
      </c>
      <c r="AT314" s="651" t="s">
        <v>9969</v>
      </c>
      <c r="AU314" s="595" t="s">
        <v>9970</v>
      </c>
      <c r="AV314" s="595" t="s">
        <v>9971</v>
      </c>
      <c r="AW314" s="609" t="s">
        <v>9972</v>
      </c>
      <c r="AX314" s="609" t="s">
        <v>9973</v>
      </c>
      <c r="AY314" s="753" t="s">
        <v>9974</v>
      </c>
    </row>
    <row r="315" spans="2:51" ht="15" hidden="1" customHeight="1" outlineLevel="1">
      <c r="B315" s="643" t="s">
        <v>9975</v>
      </c>
      <c r="C315" s="653"/>
      <c r="D315" s="653"/>
      <c r="E315" s="653"/>
      <c r="F315" s="653"/>
      <c r="G315" s="653"/>
      <c r="H315" s="654"/>
      <c r="I315" s="655"/>
      <c r="J315" s="656"/>
      <c r="K315" s="656"/>
      <c r="L315" s="648">
        <f t="shared" si="30"/>
        <v>0</v>
      </c>
      <c r="M315" s="651">
        <f t="shared" si="31"/>
        <v>0</v>
      </c>
      <c r="N315" s="651">
        <f t="shared" si="32"/>
        <v>0</v>
      </c>
      <c r="O315" s="671"/>
      <c r="P315" s="671"/>
      <c r="Q315" s="651">
        <f t="shared" si="33"/>
        <v>0</v>
      </c>
      <c r="R315" s="661">
        <f t="shared" si="34"/>
        <v>0</v>
      </c>
      <c r="S315" s="661">
        <f t="shared" si="35"/>
        <v>0</v>
      </c>
      <c r="T315" s="658"/>
      <c r="U315" s="658"/>
      <c r="V315" s="659"/>
      <c r="W315" s="1645"/>
      <c r="X315" s="324" t="s">
        <v>9976</v>
      </c>
      <c r="Y315" s="1645"/>
      <c r="Z315" s="1656"/>
      <c r="AA315" s="1645"/>
      <c r="AB315" s="1646"/>
      <c r="AC315" s="1647"/>
      <c r="AD315" s="719">
        <v>304</v>
      </c>
      <c r="AE315" s="711" t="s">
        <v>9977</v>
      </c>
      <c r="AF315" s="735" t="s">
        <v>9978</v>
      </c>
      <c r="AG315" s="735" t="s">
        <v>9979</v>
      </c>
      <c r="AH315" s="735" t="s">
        <v>9980</v>
      </c>
      <c r="AI315" s="735" t="s">
        <v>9981</v>
      </c>
      <c r="AJ315" s="735" t="s">
        <v>9982</v>
      </c>
      <c r="AK315" s="736" t="s">
        <v>9983</v>
      </c>
      <c r="AL315" s="737" t="s">
        <v>9984</v>
      </c>
      <c r="AM315" s="738" t="s">
        <v>9985</v>
      </c>
      <c r="AN315" s="738" t="s">
        <v>9986</v>
      </c>
      <c r="AO315" s="648" t="s">
        <v>9987</v>
      </c>
      <c r="AP315" s="651" t="s">
        <v>9988</v>
      </c>
      <c r="AQ315" s="651" t="s">
        <v>9989</v>
      </c>
      <c r="AR315" s="712" t="s">
        <v>9990</v>
      </c>
      <c r="AS315" s="712" t="s">
        <v>9991</v>
      </c>
      <c r="AT315" s="651" t="s">
        <v>9992</v>
      </c>
      <c r="AU315" s="595" t="s">
        <v>9993</v>
      </c>
      <c r="AV315" s="595" t="s">
        <v>9994</v>
      </c>
      <c r="AW315" s="609" t="s">
        <v>9995</v>
      </c>
      <c r="AX315" s="609" t="s">
        <v>9996</v>
      </c>
      <c r="AY315" s="753" t="s">
        <v>9997</v>
      </c>
    </row>
    <row r="316" spans="2:51" ht="15" hidden="1" customHeight="1" outlineLevel="1">
      <c r="B316" s="643" t="s">
        <v>9998</v>
      </c>
      <c r="C316" s="653"/>
      <c r="D316" s="653"/>
      <c r="E316" s="653"/>
      <c r="F316" s="653"/>
      <c r="G316" s="653"/>
      <c r="H316" s="654"/>
      <c r="I316" s="655"/>
      <c r="J316" s="656"/>
      <c r="K316" s="656"/>
      <c r="L316" s="648">
        <f t="shared" si="30"/>
        <v>0</v>
      </c>
      <c r="M316" s="651">
        <f t="shared" si="31"/>
        <v>0</v>
      </c>
      <c r="N316" s="651">
        <f t="shared" si="32"/>
        <v>0</v>
      </c>
      <c r="O316" s="671"/>
      <c r="P316" s="671"/>
      <c r="Q316" s="651">
        <f t="shared" si="33"/>
        <v>0</v>
      </c>
      <c r="R316" s="661">
        <f t="shared" si="34"/>
        <v>0</v>
      </c>
      <c r="S316" s="661">
        <f t="shared" si="35"/>
        <v>0</v>
      </c>
      <c r="T316" s="658"/>
      <c r="U316" s="658"/>
      <c r="V316" s="659"/>
      <c r="W316" s="1645"/>
      <c r="X316" s="324" t="s">
        <v>9999</v>
      </c>
      <c r="Y316" s="1645"/>
      <c r="Z316" s="1656"/>
      <c r="AA316" s="1645"/>
      <c r="AB316" s="1646"/>
      <c r="AC316" s="1647"/>
      <c r="AD316" s="719">
        <v>305</v>
      </c>
      <c r="AE316" s="711" t="s">
        <v>10000</v>
      </c>
      <c r="AF316" s="735" t="s">
        <v>10001</v>
      </c>
      <c r="AG316" s="735" t="s">
        <v>10002</v>
      </c>
      <c r="AH316" s="735" t="s">
        <v>10003</v>
      </c>
      <c r="AI316" s="735" t="s">
        <v>10004</v>
      </c>
      <c r="AJ316" s="735" t="s">
        <v>10005</v>
      </c>
      <c r="AK316" s="736" t="s">
        <v>10006</v>
      </c>
      <c r="AL316" s="737" t="s">
        <v>10007</v>
      </c>
      <c r="AM316" s="738" t="s">
        <v>10008</v>
      </c>
      <c r="AN316" s="738" t="s">
        <v>10009</v>
      </c>
      <c r="AO316" s="648" t="s">
        <v>10010</v>
      </c>
      <c r="AP316" s="651" t="s">
        <v>10011</v>
      </c>
      <c r="AQ316" s="651" t="s">
        <v>10012</v>
      </c>
      <c r="AR316" s="712" t="s">
        <v>10013</v>
      </c>
      <c r="AS316" s="712" t="s">
        <v>10014</v>
      </c>
      <c r="AT316" s="651" t="s">
        <v>10015</v>
      </c>
      <c r="AU316" s="595" t="s">
        <v>10016</v>
      </c>
      <c r="AV316" s="595" t="s">
        <v>10017</v>
      </c>
      <c r="AW316" s="609" t="s">
        <v>10018</v>
      </c>
      <c r="AX316" s="609" t="s">
        <v>10019</v>
      </c>
      <c r="AY316" s="753" t="s">
        <v>10020</v>
      </c>
    </row>
    <row r="317" spans="2:51" ht="15" hidden="1" customHeight="1" outlineLevel="1">
      <c r="B317" s="643" t="s">
        <v>10021</v>
      </c>
      <c r="C317" s="653"/>
      <c r="D317" s="653"/>
      <c r="E317" s="653"/>
      <c r="F317" s="653"/>
      <c r="G317" s="653"/>
      <c r="H317" s="654"/>
      <c r="I317" s="655"/>
      <c r="J317" s="656"/>
      <c r="K317" s="656"/>
      <c r="L317" s="648">
        <f t="shared" si="30"/>
        <v>0</v>
      </c>
      <c r="M317" s="651">
        <f t="shared" si="31"/>
        <v>0</v>
      </c>
      <c r="N317" s="651">
        <f t="shared" si="32"/>
        <v>0</v>
      </c>
      <c r="O317" s="671"/>
      <c r="P317" s="671"/>
      <c r="Q317" s="651">
        <f t="shared" si="33"/>
        <v>0</v>
      </c>
      <c r="R317" s="661">
        <f t="shared" si="34"/>
        <v>0</v>
      </c>
      <c r="S317" s="661">
        <f t="shared" si="35"/>
        <v>0</v>
      </c>
      <c r="T317" s="658"/>
      <c r="U317" s="658"/>
      <c r="V317" s="659"/>
      <c r="W317" s="1645"/>
      <c r="X317" s="324" t="s">
        <v>10022</v>
      </c>
      <c r="Y317" s="1645"/>
      <c r="Z317" s="1656"/>
      <c r="AA317" s="1645"/>
      <c r="AB317" s="1646"/>
      <c r="AC317" s="1647"/>
      <c r="AD317" s="719">
        <v>306</v>
      </c>
      <c r="AE317" s="711" t="s">
        <v>10023</v>
      </c>
      <c r="AF317" s="735" t="s">
        <v>10024</v>
      </c>
      <c r="AG317" s="735" t="s">
        <v>10025</v>
      </c>
      <c r="AH317" s="735" t="s">
        <v>10026</v>
      </c>
      <c r="AI317" s="735" t="s">
        <v>10027</v>
      </c>
      <c r="AJ317" s="735" t="s">
        <v>10028</v>
      </c>
      <c r="AK317" s="736" t="s">
        <v>10029</v>
      </c>
      <c r="AL317" s="737" t="s">
        <v>10030</v>
      </c>
      <c r="AM317" s="738" t="s">
        <v>10031</v>
      </c>
      <c r="AN317" s="738" t="s">
        <v>10032</v>
      </c>
      <c r="AO317" s="648" t="s">
        <v>10033</v>
      </c>
      <c r="AP317" s="651" t="s">
        <v>10034</v>
      </c>
      <c r="AQ317" s="651" t="s">
        <v>10035</v>
      </c>
      <c r="AR317" s="712" t="s">
        <v>10036</v>
      </c>
      <c r="AS317" s="712" t="s">
        <v>10037</v>
      </c>
      <c r="AT317" s="651" t="s">
        <v>10038</v>
      </c>
      <c r="AU317" s="595" t="s">
        <v>10039</v>
      </c>
      <c r="AV317" s="595" t="s">
        <v>10040</v>
      </c>
      <c r="AW317" s="609" t="s">
        <v>10041</v>
      </c>
      <c r="AX317" s="609" t="s">
        <v>10042</v>
      </c>
      <c r="AY317" s="753" t="s">
        <v>10043</v>
      </c>
    </row>
    <row r="318" spans="2:51" ht="15" hidden="1" customHeight="1" outlineLevel="1">
      <c r="B318" s="643" t="s">
        <v>10044</v>
      </c>
      <c r="C318" s="653"/>
      <c r="D318" s="653"/>
      <c r="E318" s="653"/>
      <c r="F318" s="653"/>
      <c r="G318" s="653"/>
      <c r="H318" s="654"/>
      <c r="I318" s="655"/>
      <c r="J318" s="656"/>
      <c r="K318" s="656"/>
      <c r="L318" s="648">
        <f t="shared" si="30"/>
        <v>0</v>
      </c>
      <c r="M318" s="651">
        <f t="shared" si="31"/>
        <v>0</v>
      </c>
      <c r="N318" s="651">
        <f t="shared" si="32"/>
        <v>0</v>
      </c>
      <c r="O318" s="671"/>
      <c r="P318" s="671"/>
      <c r="Q318" s="651">
        <f t="shared" si="33"/>
        <v>0</v>
      </c>
      <c r="R318" s="661">
        <f t="shared" si="34"/>
        <v>0</v>
      </c>
      <c r="S318" s="661">
        <f t="shared" si="35"/>
        <v>0</v>
      </c>
      <c r="T318" s="658"/>
      <c r="U318" s="658"/>
      <c r="V318" s="659"/>
      <c r="W318" s="1645"/>
      <c r="X318" s="324" t="s">
        <v>10045</v>
      </c>
      <c r="Y318" s="1645"/>
      <c r="Z318" s="1656"/>
      <c r="AA318" s="1645"/>
      <c r="AB318" s="1646"/>
      <c r="AC318" s="1647"/>
      <c r="AD318" s="719">
        <v>307</v>
      </c>
      <c r="AE318" s="711" t="s">
        <v>10046</v>
      </c>
      <c r="AF318" s="735" t="s">
        <v>10047</v>
      </c>
      <c r="AG318" s="735" t="s">
        <v>10048</v>
      </c>
      <c r="AH318" s="735" t="s">
        <v>10049</v>
      </c>
      <c r="AI318" s="735" t="s">
        <v>10050</v>
      </c>
      <c r="AJ318" s="735" t="s">
        <v>10051</v>
      </c>
      <c r="AK318" s="736" t="s">
        <v>10052</v>
      </c>
      <c r="AL318" s="737" t="s">
        <v>10053</v>
      </c>
      <c r="AM318" s="738" t="s">
        <v>10054</v>
      </c>
      <c r="AN318" s="738" t="s">
        <v>10055</v>
      </c>
      <c r="AO318" s="648" t="s">
        <v>10056</v>
      </c>
      <c r="AP318" s="651" t="s">
        <v>10057</v>
      </c>
      <c r="AQ318" s="651" t="s">
        <v>10058</v>
      </c>
      <c r="AR318" s="712" t="s">
        <v>10059</v>
      </c>
      <c r="AS318" s="712" t="s">
        <v>10060</v>
      </c>
      <c r="AT318" s="651" t="s">
        <v>10061</v>
      </c>
      <c r="AU318" s="595" t="s">
        <v>10062</v>
      </c>
      <c r="AV318" s="595" t="s">
        <v>10063</v>
      </c>
      <c r="AW318" s="609" t="s">
        <v>10064</v>
      </c>
      <c r="AX318" s="609" t="s">
        <v>10065</v>
      </c>
      <c r="AY318" s="753" t="s">
        <v>10066</v>
      </c>
    </row>
    <row r="319" spans="2:51" ht="15" hidden="1" customHeight="1" outlineLevel="1">
      <c r="B319" s="643" t="s">
        <v>10067</v>
      </c>
      <c r="C319" s="653"/>
      <c r="D319" s="653"/>
      <c r="E319" s="653"/>
      <c r="F319" s="653"/>
      <c r="G319" s="653"/>
      <c r="H319" s="654"/>
      <c r="I319" s="655"/>
      <c r="J319" s="656"/>
      <c r="K319" s="656"/>
      <c r="L319" s="648">
        <f t="shared" si="30"/>
        <v>0</v>
      </c>
      <c r="M319" s="651">
        <f t="shared" si="31"/>
        <v>0</v>
      </c>
      <c r="N319" s="651">
        <f t="shared" si="32"/>
        <v>0</v>
      </c>
      <c r="O319" s="671"/>
      <c r="P319" s="671"/>
      <c r="Q319" s="651">
        <f t="shared" si="33"/>
        <v>0</v>
      </c>
      <c r="R319" s="661">
        <f t="shared" si="34"/>
        <v>0</v>
      </c>
      <c r="S319" s="661">
        <f t="shared" si="35"/>
        <v>0</v>
      </c>
      <c r="T319" s="658"/>
      <c r="U319" s="658"/>
      <c r="V319" s="659"/>
      <c r="W319" s="1645"/>
      <c r="X319" s="324" t="s">
        <v>10068</v>
      </c>
      <c r="Y319" s="1645"/>
      <c r="Z319" s="1656"/>
      <c r="AA319" s="1645"/>
      <c r="AB319" s="1646"/>
      <c r="AC319" s="1647"/>
      <c r="AD319" s="719">
        <v>308</v>
      </c>
      <c r="AE319" s="711" t="s">
        <v>10069</v>
      </c>
      <c r="AF319" s="735" t="s">
        <v>10070</v>
      </c>
      <c r="AG319" s="735" t="s">
        <v>10071</v>
      </c>
      <c r="AH319" s="735" t="s">
        <v>10072</v>
      </c>
      <c r="AI319" s="735" t="s">
        <v>10073</v>
      </c>
      <c r="AJ319" s="735" t="s">
        <v>10074</v>
      </c>
      <c r="AK319" s="736" t="s">
        <v>10075</v>
      </c>
      <c r="AL319" s="737" t="s">
        <v>10076</v>
      </c>
      <c r="AM319" s="738" t="s">
        <v>10077</v>
      </c>
      <c r="AN319" s="738" t="s">
        <v>10078</v>
      </c>
      <c r="AO319" s="648" t="s">
        <v>10079</v>
      </c>
      <c r="AP319" s="651" t="s">
        <v>10080</v>
      </c>
      <c r="AQ319" s="651" t="s">
        <v>10081</v>
      </c>
      <c r="AR319" s="712" t="s">
        <v>10082</v>
      </c>
      <c r="AS319" s="712" t="s">
        <v>10083</v>
      </c>
      <c r="AT319" s="651" t="s">
        <v>10084</v>
      </c>
      <c r="AU319" s="595" t="s">
        <v>10085</v>
      </c>
      <c r="AV319" s="595" t="s">
        <v>10086</v>
      </c>
      <c r="AW319" s="609" t="s">
        <v>10087</v>
      </c>
      <c r="AX319" s="609" t="s">
        <v>10088</v>
      </c>
      <c r="AY319" s="753" t="s">
        <v>10089</v>
      </c>
    </row>
    <row r="320" spans="2:51" ht="15" hidden="1" customHeight="1" outlineLevel="1">
      <c r="B320" s="643" t="s">
        <v>10090</v>
      </c>
      <c r="C320" s="653"/>
      <c r="D320" s="653"/>
      <c r="E320" s="653"/>
      <c r="F320" s="653"/>
      <c r="G320" s="653"/>
      <c r="H320" s="654"/>
      <c r="I320" s="655"/>
      <c r="J320" s="656"/>
      <c r="K320" s="656"/>
      <c r="L320" s="648">
        <f t="shared" si="30"/>
        <v>0</v>
      </c>
      <c r="M320" s="651">
        <f t="shared" si="31"/>
        <v>0</v>
      </c>
      <c r="N320" s="651">
        <f t="shared" si="32"/>
        <v>0</v>
      </c>
      <c r="O320" s="671"/>
      <c r="P320" s="671"/>
      <c r="Q320" s="651">
        <f t="shared" si="33"/>
        <v>0</v>
      </c>
      <c r="R320" s="661">
        <f t="shared" si="34"/>
        <v>0</v>
      </c>
      <c r="S320" s="661">
        <f t="shared" si="35"/>
        <v>0</v>
      </c>
      <c r="T320" s="658"/>
      <c r="U320" s="658"/>
      <c r="V320" s="659"/>
      <c r="W320" s="1645"/>
      <c r="X320" s="324" t="s">
        <v>10091</v>
      </c>
      <c r="Y320" s="1645"/>
      <c r="Z320" s="1656"/>
      <c r="AA320" s="1645"/>
      <c r="AB320" s="1646"/>
      <c r="AC320" s="1647"/>
      <c r="AD320" s="719">
        <v>309</v>
      </c>
      <c r="AE320" s="711" t="s">
        <v>10092</v>
      </c>
      <c r="AF320" s="735" t="s">
        <v>10093</v>
      </c>
      <c r="AG320" s="735" t="s">
        <v>10094</v>
      </c>
      <c r="AH320" s="735" t="s">
        <v>10095</v>
      </c>
      <c r="AI320" s="735" t="s">
        <v>10096</v>
      </c>
      <c r="AJ320" s="735" t="s">
        <v>10097</v>
      </c>
      <c r="AK320" s="736" t="s">
        <v>10098</v>
      </c>
      <c r="AL320" s="737" t="s">
        <v>10099</v>
      </c>
      <c r="AM320" s="738" t="s">
        <v>10100</v>
      </c>
      <c r="AN320" s="738" t="s">
        <v>10101</v>
      </c>
      <c r="AO320" s="648" t="s">
        <v>10102</v>
      </c>
      <c r="AP320" s="651" t="s">
        <v>10103</v>
      </c>
      <c r="AQ320" s="651" t="s">
        <v>10104</v>
      </c>
      <c r="AR320" s="712" t="s">
        <v>10105</v>
      </c>
      <c r="AS320" s="712" t="s">
        <v>10106</v>
      </c>
      <c r="AT320" s="651" t="s">
        <v>10107</v>
      </c>
      <c r="AU320" s="595" t="s">
        <v>10108</v>
      </c>
      <c r="AV320" s="595" t="s">
        <v>10109</v>
      </c>
      <c r="AW320" s="609" t="s">
        <v>10110</v>
      </c>
      <c r="AX320" s="609" t="s">
        <v>10111</v>
      </c>
      <c r="AY320" s="753" t="s">
        <v>10112</v>
      </c>
    </row>
    <row r="321" spans="2:51" ht="15" hidden="1" customHeight="1" outlineLevel="1">
      <c r="B321" s="643" t="s">
        <v>10113</v>
      </c>
      <c r="C321" s="653"/>
      <c r="D321" s="653"/>
      <c r="E321" s="653"/>
      <c r="F321" s="653"/>
      <c r="G321" s="653"/>
      <c r="H321" s="654"/>
      <c r="I321" s="655"/>
      <c r="J321" s="656"/>
      <c r="K321" s="656"/>
      <c r="L321" s="648">
        <f t="shared" si="30"/>
        <v>0</v>
      </c>
      <c r="M321" s="651">
        <f t="shared" si="31"/>
        <v>0</v>
      </c>
      <c r="N321" s="651">
        <f t="shared" si="32"/>
        <v>0</v>
      </c>
      <c r="O321" s="671"/>
      <c r="P321" s="671"/>
      <c r="Q321" s="651">
        <f t="shared" si="33"/>
        <v>0</v>
      </c>
      <c r="R321" s="661">
        <f t="shared" si="34"/>
        <v>0</v>
      </c>
      <c r="S321" s="661">
        <f t="shared" si="35"/>
        <v>0</v>
      </c>
      <c r="T321" s="658"/>
      <c r="U321" s="658"/>
      <c r="V321" s="659"/>
      <c r="W321" s="1645"/>
      <c r="X321" s="324" t="s">
        <v>10114</v>
      </c>
      <c r="Y321" s="1645"/>
      <c r="Z321" s="1656"/>
      <c r="AA321" s="1645"/>
      <c r="AB321" s="1646"/>
      <c r="AC321" s="1647"/>
      <c r="AD321" s="719">
        <v>310</v>
      </c>
      <c r="AE321" s="711" t="s">
        <v>10115</v>
      </c>
      <c r="AF321" s="735" t="s">
        <v>10116</v>
      </c>
      <c r="AG321" s="735" t="s">
        <v>10117</v>
      </c>
      <c r="AH321" s="735" t="s">
        <v>10118</v>
      </c>
      <c r="AI321" s="735" t="s">
        <v>10119</v>
      </c>
      <c r="AJ321" s="735" t="s">
        <v>10120</v>
      </c>
      <c r="AK321" s="736" t="s">
        <v>10121</v>
      </c>
      <c r="AL321" s="737" t="s">
        <v>10122</v>
      </c>
      <c r="AM321" s="738" t="s">
        <v>10123</v>
      </c>
      <c r="AN321" s="738" t="s">
        <v>10124</v>
      </c>
      <c r="AO321" s="648" t="s">
        <v>10125</v>
      </c>
      <c r="AP321" s="651" t="s">
        <v>10126</v>
      </c>
      <c r="AQ321" s="651" t="s">
        <v>10127</v>
      </c>
      <c r="AR321" s="712" t="s">
        <v>10128</v>
      </c>
      <c r="AS321" s="712" t="s">
        <v>10129</v>
      </c>
      <c r="AT321" s="651" t="s">
        <v>10130</v>
      </c>
      <c r="AU321" s="595" t="s">
        <v>10131</v>
      </c>
      <c r="AV321" s="595" t="s">
        <v>10132</v>
      </c>
      <c r="AW321" s="609" t="s">
        <v>10133</v>
      </c>
      <c r="AX321" s="609" t="s">
        <v>10134</v>
      </c>
      <c r="AY321" s="753" t="s">
        <v>10135</v>
      </c>
    </row>
    <row r="322" spans="2:51" ht="15" hidden="1" customHeight="1" outlineLevel="1">
      <c r="B322" s="643" t="s">
        <v>10136</v>
      </c>
      <c r="C322" s="653"/>
      <c r="D322" s="653"/>
      <c r="E322" s="653"/>
      <c r="F322" s="653"/>
      <c r="G322" s="653"/>
      <c r="H322" s="654"/>
      <c r="I322" s="655"/>
      <c r="J322" s="656"/>
      <c r="K322" s="656"/>
      <c r="L322" s="648">
        <f t="shared" si="30"/>
        <v>0</v>
      </c>
      <c r="M322" s="651">
        <f t="shared" si="31"/>
        <v>0</v>
      </c>
      <c r="N322" s="651">
        <f t="shared" si="32"/>
        <v>0</v>
      </c>
      <c r="O322" s="671"/>
      <c r="P322" s="671"/>
      <c r="Q322" s="651">
        <f t="shared" si="33"/>
        <v>0</v>
      </c>
      <c r="R322" s="661">
        <f t="shared" si="34"/>
        <v>0</v>
      </c>
      <c r="S322" s="661">
        <f t="shared" si="35"/>
        <v>0</v>
      </c>
      <c r="T322" s="658"/>
      <c r="U322" s="658"/>
      <c r="V322" s="659"/>
      <c r="W322" s="1645"/>
      <c r="X322" s="324" t="s">
        <v>10137</v>
      </c>
      <c r="Y322" s="1645"/>
      <c r="Z322" s="1656"/>
      <c r="AA322" s="1645"/>
      <c r="AB322" s="1646"/>
      <c r="AC322" s="1647"/>
      <c r="AD322" s="719">
        <v>311</v>
      </c>
      <c r="AE322" s="711" t="s">
        <v>10138</v>
      </c>
      <c r="AF322" s="735" t="s">
        <v>10139</v>
      </c>
      <c r="AG322" s="735" t="s">
        <v>10140</v>
      </c>
      <c r="AH322" s="735" t="s">
        <v>10141</v>
      </c>
      <c r="AI322" s="735" t="s">
        <v>10142</v>
      </c>
      <c r="AJ322" s="735" t="s">
        <v>10143</v>
      </c>
      <c r="AK322" s="736" t="s">
        <v>10144</v>
      </c>
      <c r="AL322" s="737" t="s">
        <v>10145</v>
      </c>
      <c r="AM322" s="738" t="s">
        <v>10146</v>
      </c>
      <c r="AN322" s="738" t="s">
        <v>10147</v>
      </c>
      <c r="AO322" s="648" t="s">
        <v>10148</v>
      </c>
      <c r="AP322" s="651" t="s">
        <v>10149</v>
      </c>
      <c r="AQ322" s="651" t="s">
        <v>10150</v>
      </c>
      <c r="AR322" s="712" t="s">
        <v>10151</v>
      </c>
      <c r="AS322" s="712" t="s">
        <v>10152</v>
      </c>
      <c r="AT322" s="651" t="s">
        <v>10153</v>
      </c>
      <c r="AU322" s="595" t="s">
        <v>10154</v>
      </c>
      <c r="AV322" s="595" t="s">
        <v>10155</v>
      </c>
      <c r="AW322" s="609" t="s">
        <v>10156</v>
      </c>
      <c r="AX322" s="609" t="s">
        <v>10157</v>
      </c>
      <c r="AY322" s="753" t="s">
        <v>10158</v>
      </c>
    </row>
    <row r="323" spans="2:51" ht="15" hidden="1" customHeight="1" outlineLevel="1">
      <c r="B323" s="643" t="s">
        <v>10159</v>
      </c>
      <c r="C323" s="653"/>
      <c r="D323" s="653"/>
      <c r="E323" s="653"/>
      <c r="F323" s="653"/>
      <c r="G323" s="653"/>
      <c r="H323" s="654"/>
      <c r="I323" s="655"/>
      <c r="J323" s="656"/>
      <c r="K323" s="656"/>
      <c r="L323" s="648">
        <f t="shared" si="30"/>
        <v>0</v>
      </c>
      <c r="M323" s="651">
        <f t="shared" si="31"/>
        <v>0</v>
      </c>
      <c r="N323" s="651">
        <f t="shared" si="32"/>
        <v>0</v>
      </c>
      <c r="O323" s="671"/>
      <c r="P323" s="671"/>
      <c r="Q323" s="651">
        <f t="shared" si="33"/>
        <v>0</v>
      </c>
      <c r="R323" s="661">
        <f t="shared" si="34"/>
        <v>0</v>
      </c>
      <c r="S323" s="661">
        <f t="shared" si="35"/>
        <v>0</v>
      </c>
      <c r="T323" s="658"/>
      <c r="U323" s="658"/>
      <c r="V323" s="659"/>
      <c r="W323" s="1645"/>
      <c r="X323" s="324" t="s">
        <v>10160</v>
      </c>
      <c r="Y323" s="1645"/>
      <c r="Z323" s="1656"/>
      <c r="AA323" s="1645"/>
      <c r="AB323" s="1646"/>
      <c r="AC323" s="1647"/>
      <c r="AD323" s="719">
        <v>312</v>
      </c>
      <c r="AE323" s="711" t="s">
        <v>10161</v>
      </c>
      <c r="AF323" s="735" t="s">
        <v>10162</v>
      </c>
      <c r="AG323" s="735" t="s">
        <v>10163</v>
      </c>
      <c r="AH323" s="735" t="s">
        <v>10164</v>
      </c>
      <c r="AI323" s="735" t="s">
        <v>10165</v>
      </c>
      <c r="AJ323" s="735" t="s">
        <v>10166</v>
      </c>
      <c r="AK323" s="736" t="s">
        <v>10167</v>
      </c>
      <c r="AL323" s="737" t="s">
        <v>10168</v>
      </c>
      <c r="AM323" s="738" t="s">
        <v>10169</v>
      </c>
      <c r="AN323" s="738" t="s">
        <v>10170</v>
      </c>
      <c r="AO323" s="648" t="s">
        <v>10171</v>
      </c>
      <c r="AP323" s="651" t="s">
        <v>10172</v>
      </c>
      <c r="AQ323" s="651" t="s">
        <v>10173</v>
      </c>
      <c r="AR323" s="712" t="s">
        <v>10174</v>
      </c>
      <c r="AS323" s="712" t="s">
        <v>10175</v>
      </c>
      <c r="AT323" s="651" t="s">
        <v>10176</v>
      </c>
      <c r="AU323" s="595" t="s">
        <v>10177</v>
      </c>
      <c r="AV323" s="595" t="s">
        <v>10178</v>
      </c>
      <c r="AW323" s="609" t="s">
        <v>10179</v>
      </c>
      <c r="AX323" s="609" t="s">
        <v>10180</v>
      </c>
      <c r="AY323" s="753" t="s">
        <v>10181</v>
      </c>
    </row>
    <row r="324" spans="2:51" ht="15" hidden="1" customHeight="1" outlineLevel="1">
      <c r="B324" s="643" t="s">
        <v>10182</v>
      </c>
      <c r="C324" s="653"/>
      <c r="D324" s="653"/>
      <c r="E324" s="653"/>
      <c r="F324" s="653"/>
      <c r="G324" s="653"/>
      <c r="H324" s="654"/>
      <c r="I324" s="655"/>
      <c r="J324" s="656"/>
      <c r="K324" s="656"/>
      <c r="L324" s="648">
        <f t="shared" si="30"/>
        <v>0</v>
      </c>
      <c r="M324" s="651">
        <f t="shared" si="31"/>
        <v>0</v>
      </c>
      <c r="N324" s="651">
        <f t="shared" si="32"/>
        <v>0</v>
      </c>
      <c r="O324" s="671"/>
      <c r="P324" s="671"/>
      <c r="Q324" s="651">
        <f t="shared" si="33"/>
        <v>0</v>
      </c>
      <c r="R324" s="661">
        <f t="shared" si="34"/>
        <v>0</v>
      </c>
      <c r="S324" s="661">
        <f t="shared" si="35"/>
        <v>0</v>
      </c>
      <c r="T324" s="658"/>
      <c r="U324" s="658"/>
      <c r="V324" s="659"/>
      <c r="W324" s="1645"/>
      <c r="X324" s="324" t="s">
        <v>10183</v>
      </c>
      <c r="Y324" s="1645"/>
      <c r="Z324" s="1656"/>
      <c r="AA324" s="1645"/>
      <c r="AB324" s="1646"/>
      <c r="AC324" s="1647"/>
      <c r="AD324" s="719">
        <v>313</v>
      </c>
      <c r="AE324" s="711" t="s">
        <v>10184</v>
      </c>
      <c r="AF324" s="735" t="s">
        <v>10185</v>
      </c>
      <c r="AG324" s="735" t="s">
        <v>10186</v>
      </c>
      <c r="AH324" s="735" t="s">
        <v>10187</v>
      </c>
      <c r="AI324" s="735" t="s">
        <v>10188</v>
      </c>
      <c r="AJ324" s="735" t="s">
        <v>10189</v>
      </c>
      <c r="AK324" s="736" t="s">
        <v>10190</v>
      </c>
      <c r="AL324" s="737" t="s">
        <v>10191</v>
      </c>
      <c r="AM324" s="738" t="s">
        <v>10192</v>
      </c>
      <c r="AN324" s="738" t="s">
        <v>10193</v>
      </c>
      <c r="AO324" s="648" t="s">
        <v>10194</v>
      </c>
      <c r="AP324" s="651" t="s">
        <v>10195</v>
      </c>
      <c r="AQ324" s="651" t="s">
        <v>10196</v>
      </c>
      <c r="AR324" s="712" t="s">
        <v>10197</v>
      </c>
      <c r="AS324" s="712" t="s">
        <v>10198</v>
      </c>
      <c r="AT324" s="651" t="s">
        <v>10199</v>
      </c>
      <c r="AU324" s="595" t="s">
        <v>10200</v>
      </c>
      <c r="AV324" s="595" t="s">
        <v>10201</v>
      </c>
      <c r="AW324" s="609" t="s">
        <v>10202</v>
      </c>
      <c r="AX324" s="609" t="s">
        <v>10203</v>
      </c>
      <c r="AY324" s="753" t="s">
        <v>10204</v>
      </c>
    </row>
    <row r="325" spans="2:51" ht="15" hidden="1" customHeight="1" outlineLevel="1">
      <c r="B325" s="643" t="s">
        <v>10205</v>
      </c>
      <c r="C325" s="653"/>
      <c r="D325" s="653"/>
      <c r="E325" s="653"/>
      <c r="F325" s="653"/>
      <c r="G325" s="653"/>
      <c r="H325" s="654"/>
      <c r="I325" s="655"/>
      <c r="J325" s="656"/>
      <c r="K325" s="656"/>
      <c r="L325" s="648">
        <f t="shared" si="30"/>
        <v>0</v>
      </c>
      <c r="M325" s="651">
        <f t="shared" si="31"/>
        <v>0</v>
      </c>
      <c r="N325" s="651">
        <f t="shared" si="32"/>
        <v>0</v>
      </c>
      <c r="O325" s="671"/>
      <c r="P325" s="671"/>
      <c r="Q325" s="651">
        <f t="shared" si="33"/>
        <v>0</v>
      </c>
      <c r="R325" s="661">
        <f t="shared" si="34"/>
        <v>0</v>
      </c>
      <c r="S325" s="661">
        <f t="shared" si="35"/>
        <v>0</v>
      </c>
      <c r="T325" s="658"/>
      <c r="U325" s="658"/>
      <c r="V325" s="659"/>
      <c r="W325" s="1645"/>
      <c r="X325" s="324" t="s">
        <v>10206</v>
      </c>
      <c r="Y325" s="1645"/>
      <c r="Z325" s="1656"/>
      <c r="AA325" s="1645"/>
      <c r="AB325" s="1646"/>
      <c r="AC325" s="1647"/>
      <c r="AD325" s="719">
        <v>314</v>
      </c>
      <c r="AE325" s="711" t="s">
        <v>10207</v>
      </c>
      <c r="AF325" s="735" t="s">
        <v>10208</v>
      </c>
      <c r="AG325" s="735" t="s">
        <v>10209</v>
      </c>
      <c r="AH325" s="735" t="s">
        <v>10210</v>
      </c>
      <c r="AI325" s="735" t="s">
        <v>10211</v>
      </c>
      <c r="AJ325" s="735" t="s">
        <v>10212</v>
      </c>
      <c r="AK325" s="736" t="s">
        <v>10213</v>
      </c>
      <c r="AL325" s="737" t="s">
        <v>10214</v>
      </c>
      <c r="AM325" s="738" t="s">
        <v>10215</v>
      </c>
      <c r="AN325" s="738" t="s">
        <v>10216</v>
      </c>
      <c r="AO325" s="648" t="s">
        <v>10217</v>
      </c>
      <c r="AP325" s="651" t="s">
        <v>10218</v>
      </c>
      <c r="AQ325" s="651" t="s">
        <v>10219</v>
      </c>
      <c r="AR325" s="712" t="s">
        <v>10220</v>
      </c>
      <c r="AS325" s="712" t="s">
        <v>10221</v>
      </c>
      <c r="AT325" s="651" t="s">
        <v>10222</v>
      </c>
      <c r="AU325" s="595" t="s">
        <v>10223</v>
      </c>
      <c r="AV325" s="595" t="s">
        <v>10224</v>
      </c>
      <c r="AW325" s="609" t="s">
        <v>10225</v>
      </c>
      <c r="AX325" s="609" t="s">
        <v>10226</v>
      </c>
      <c r="AY325" s="753" t="s">
        <v>10227</v>
      </c>
    </row>
    <row r="326" spans="2:51" ht="15" hidden="1" customHeight="1" outlineLevel="1">
      <c r="B326" s="643" t="s">
        <v>10228</v>
      </c>
      <c r="C326" s="653"/>
      <c r="D326" s="653"/>
      <c r="E326" s="653"/>
      <c r="F326" s="653"/>
      <c r="G326" s="653"/>
      <c r="H326" s="654"/>
      <c r="I326" s="655"/>
      <c r="J326" s="656"/>
      <c r="K326" s="656"/>
      <c r="L326" s="648">
        <f t="shared" si="30"/>
        <v>0</v>
      </c>
      <c r="M326" s="651">
        <f t="shared" si="31"/>
        <v>0</v>
      </c>
      <c r="N326" s="651">
        <f t="shared" si="32"/>
        <v>0</v>
      </c>
      <c r="O326" s="671"/>
      <c r="P326" s="671"/>
      <c r="Q326" s="651">
        <f t="shared" si="33"/>
        <v>0</v>
      </c>
      <c r="R326" s="661">
        <f t="shared" si="34"/>
        <v>0</v>
      </c>
      <c r="S326" s="661">
        <f t="shared" si="35"/>
        <v>0</v>
      </c>
      <c r="T326" s="658"/>
      <c r="U326" s="658"/>
      <c r="V326" s="659"/>
      <c r="W326" s="1645"/>
      <c r="X326" s="324" t="s">
        <v>10229</v>
      </c>
      <c r="Y326" s="1645"/>
      <c r="Z326" s="1656"/>
      <c r="AA326" s="1645"/>
      <c r="AB326" s="1646"/>
      <c r="AC326" s="1647"/>
      <c r="AD326" s="719">
        <v>315</v>
      </c>
      <c r="AE326" s="711" t="s">
        <v>10230</v>
      </c>
      <c r="AF326" s="735" t="s">
        <v>10231</v>
      </c>
      <c r="AG326" s="735" t="s">
        <v>10232</v>
      </c>
      <c r="AH326" s="735" t="s">
        <v>10233</v>
      </c>
      <c r="AI326" s="735" t="s">
        <v>10234</v>
      </c>
      <c r="AJ326" s="735" t="s">
        <v>10235</v>
      </c>
      <c r="AK326" s="736" t="s">
        <v>10236</v>
      </c>
      <c r="AL326" s="737" t="s">
        <v>10237</v>
      </c>
      <c r="AM326" s="738" t="s">
        <v>10238</v>
      </c>
      <c r="AN326" s="738" t="s">
        <v>10239</v>
      </c>
      <c r="AO326" s="648" t="s">
        <v>10240</v>
      </c>
      <c r="AP326" s="651" t="s">
        <v>10241</v>
      </c>
      <c r="AQ326" s="651" t="s">
        <v>10242</v>
      </c>
      <c r="AR326" s="712" t="s">
        <v>10243</v>
      </c>
      <c r="AS326" s="712" t="s">
        <v>10244</v>
      </c>
      <c r="AT326" s="651" t="s">
        <v>10245</v>
      </c>
      <c r="AU326" s="595" t="s">
        <v>10246</v>
      </c>
      <c r="AV326" s="595" t="s">
        <v>10247</v>
      </c>
      <c r="AW326" s="609" t="s">
        <v>10248</v>
      </c>
      <c r="AX326" s="609" t="s">
        <v>10249</v>
      </c>
      <c r="AY326" s="753" t="s">
        <v>10250</v>
      </c>
    </row>
    <row r="327" spans="2:51" ht="15" hidden="1" customHeight="1" outlineLevel="1">
      <c r="B327" s="643" t="s">
        <v>10251</v>
      </c>
      <c r="C327" s="653"/>
      <c r="D327" s="653"/>
      <c r="E327" s="653"/>
      <c r="F327" s="653"/>
      <c r="G327" s="653"/>
      <c r="H327" s="654"/>
      <c r="I327" s="655"/>
      <c r="J327" s="656"/>
      <c r="K327" s="656"/>
      <c r="L327" s="648">
        <f t="shared" si="30"/>
        <v>0</v>
      </c>
      <c r="M327" s="651">
        <f t="shared" si="31"/>
        <v>0</v>
      </c>
      <c r="N327" s="651">
        <f t="shared" si="32"/>
        <v>0</v>
      </c>
      <c r="O327" s="671"/>
      <c r="P327" s="671"/>
      <c r="Q327" s="651">
        <f t="shared" si="33"/>
        <v>0</v>
      </c>
      <c r="R327" s="661">
        <f t="shared" si="34"/>
        <v>0</v>
      </c>
      <c r="S327" s="661">
        <f t="shared" si="35"/>
        <v>0</v>
      </c>
      <c r="T327" s="658"/>
      <c r="U327" s="658"/>
      <c r="V327" s="659"/>
      <c r="W327" s="1645"/>
      <c r="X327" s="324" t="s">
        <v>10252</v>
      </c>
      <c r="Y327" s="1645"/>
      <c r="Z327" s="1656"/>
      <c r="AA327" s="1645"/>
      <c r="AB327" s="1646"/>
      <c r="AC327" s="1647"/>
      <c r="AD327" s="719">
        <v>316</v>
      </c>
      <c r="AE327" s="711" t="s">
        <v>10253</v>
      </c>
      <c r="AF327" s="735" t="s">
        <v>10254</v>
      </c>
      <c r="AG327" s="735" t="s">
        <v>10255</v>
      </c>
      <c r="AH327" s="735" t="s">
        <v>10256</v>
      </c>
      <c r="AI327" s="735" t="s">
        <v>10257</v>
      </c>
      <c r="AJ327" s="735" t="s">
        <v>10258</v>
      </c>
      <c r="AK327" s="736" t="s">
        <v>10259</v>
      </c>
      <c r="AL327" s="737" t="s">
        <v>10260</v>
      </c>
      <c r="AM327" s="738" t="s">
        <v>10261</v>
      </c>
      <c r="AN327" s="738" t="s">
        <v>10262</v>
      </c>
      <c r="AO327" s="648" t="s">
        <v>10263</v>
      </c>
      <c r="AP327" s="651" t="s">
        <v>10264</v>
      </c>
      <c r="AQ327" s="651" t="s">
        <v>10265</v>
      </c>
      <c r="AR327" s="712" t="s">
        <v>10266</v>
      </c>
      <c r="AS327" s="712" t="s">
        <v>10267</v>
      </c>
      <c r="AT327" s="651" t="s">
        <v>10268</v>
      </c>
      <c r="AU327" s="595" t="s">
        <v>10269</v>
      </c>
      <c r="AV327" s="595" t="s">
        <v>10270</v>
      </c>
      <c r="AW327" s="609" t="s">
        <v>10271</v>
      </c>
      <c r="AX327" s="609" t="s">
        <v>10272</v>
      </c>
      <c r="AY327" s="753" t="s">
        <v>10273</v>
      </c>
    </row>
    <row r="328" spans="2:51" ht="15" hidden="1" customHeight="1" outlineLevel="1">
      <c r="B328" s="643" t="s">
        <v>10274</v>
      </c>
      <c r="C328" s="653"/>
      <c r="D328" s="653"/>
      <c r="E328" s="653"/>
      <c r="F328" s="653"/>
      <c r="G328" s="653"/>
      <c r="H328" s="654"/>
      <c r="I328" s="655"/>
      <c r="J328" s="656"/>
      <c r="K328" s="656"/>
      <c r="L328" s="648">
        <f t="shared" si="30"/>
        <v>0</v>
      </c>
      <c r="M328" s="651">
        <f t="shared" si="31"/>
        <v>0</v>
      </c>
      <c r="N328" s="651">
        <f t="shared" si="32"/>
        <v>0</v>
      </c>
      <c r="O328" s="671"/>
      <c r="P328" s="671"/>
      <c r="Q328" s="651">
        <f t="shared" si="33"/>
        <v>0</v>
      </c>
      <c r="R328" s="661">
        <f t="shared" si="34"/>
        <v>0</v>
      </c>
      <c r="S328" s="661">
        <f t="shared" si="35"/>
        <v>0</v>
      </c>
      <c r="T328" s="658"/>
      <c r="U328" s="658"/>
      <c r="V328" s="659"/>
      <c r="W328" s="1645"/>
      <c r="X328" s="324" t="s">
        <v>10275</v>
      </c>
      <c r="Y328" s="1645"/>
      <c r="Z328" s="1656"/>
      <c r="AA328" s="1645"/>
      <c r="AB328" s="1646"/>
      <c r="AC328" s="1647"/>
      <c r="AD328" s="719">
        <v>317</v>
      </c>
      <c r="AE328" s="711" t="s">
        <v>10276</v>
      </c>
      <c r="AF328" s="735" t="s">
        <v>10277</v>
      </c>
      <c r="AG328" s="735" t="s">
        <v>10278</v>
      </c>
      <c r="AH328" s="735" t="s">
        <v>10279</v>
      </c>
      <c r="AI328" s="735" t="s">
        <v>10280</v>
      </c>
      <c r="AJ328" s="735" t="s">
        <v>10281</v>
      </c>
      <c r="AK328" s="736" t="s">
        <v>10282</v>
      </c>
      <c r="AL328" s="737" t="s">
        <v>10283</v>
      </c>
      <c r="AM328" s="738" t="s">
        <v>10284</v>
      </c>
      <c r="AN328" s="738" t="s">
        <v>10285</v>
      </c>
      <c r="AO328" s="648" t="s">
        <v>10286</v>
      </c>
      <c r="AP328" s="651" t="s">
        <v>10287</v>
      </c>
      <c r="AQ328" s="651" t="s">
        <v>10288</v>
      </c>
      <c r="AR328" s="712" t="s">
        <v>10289</v>
      </c>
      <c r="AS328" s="712" t="s">
        <v>10290</v>
      </c>
      <c r="AT328" s="651" t="s">
        <v>10291</v>
      </c>
      <c r="AU328" s="595" t="s">
        <v>10292</v>
      </c>
      <c r="AV328" s="595" t="s">
        <v>10293</v>
      </c>
      <c r="AW328" s="609" t="s">
        <v>10294</v>
      </c>
      <c r="AX328" s="609" t="s">
        <v>10295</v>
      </c>
      <c r="AY328" s="753" t="s">
        <v>10296</v>
      </c>
    </row>
    <row r="329" spans="2:51" ht="15" hidden="1" customHeight="1" outlineLevel="1">
      <c r="B329" s="643" t="s">
        <v>10297</v>
      </c>
      <c r="C329" s="653"/>
      <c r="D329" s="653"/>
      <c r="E329" s="653"/>
      <c r="F329" s="653"/>
      <c r="G329" s="653"/>
      <c r="H329" s="654"/>
      <c r="I329" s="655"/>
      <c r="J329" s="656"/>
      <c r="K329" s="656"/>
      <c r="L329" s="648">
        <f t="shared" si="30"/>
        <v>0</v>
      </c>
      <c r="M329" s="651">
        <f t="shared" si="31"/>
        <v>0</v>
      </c>
      <c r="N329" s="651">
        <f t="shared" si="32"/>
        <v>0</v>
      </c>
      <c r="O329" s="671"/>
      <c r="P329" s="671"/>
      <c r="Q329" s="651">
        <f t="shared" si="33"/>
        <v>0</v>
      </c>
      <c r="R329" s="661">
        <f t="shared" si="34"/>
        <v>0</v>
      </c>
      <c r="S329" s="661">
        <f t="shared" si="35"/>
        <v>0</v>
      </c>
      <c r="T329" s="658"/>
      <c r="U329" s="658"/>
      <c r="V329" s="659"/>
      <c r="W329" s="1645"/>
      <c r="X329" s="324" t="s">
        <v>10298</v>
      </c>
      <c r="Y329" s="1645"/>
      <c r="Z329" s="1656"/>
      <c r="AA329" s="1645"/>
      <c r="AB329" s="1646"/>
      <c r="AC329" s="1647"/>
      <c r="AD329" s="719">
        <v>318</v>
      </c>
      <c r="AE329" s="711" t="s">
        <v>10299</v>
      </c>
      <c r="AF329" s="735" t="s">
        <v>10300</v>
      </c>
      <c r="AG329" s="735" t="s">
        <v>10301</v>
      </c>
      <c r="AH329" s="735" t="s">
        <v>10302</v>
      </c>
      <c r="AI329" s="735" t="s">
        <v>10303</v>
      </c>
      <c r="AJ329" s="735" t="s">
        <v>10304</v>
      </c>
      <c r="AK329" s="736" t="s">
        <v>10305</v>
      </c>
      <c r="AL329" s="737" t="s">
        <v>10306</v>
      </c>
      <c r="AM329" s="738" t="s">
        <v>10307</v>
      </c>
      <c r="AN329" s="738" t="s">
        <v>10308</v>
      </c>
      <c r="AO329" s="648" t="s">
        <v>10309</v>
      </c>
      <c r="AP329" s="651" t="s">
        <v>10310</v>
      </c>
      <c r="AQ329" s="651" t="s">
        <v>10311</v>
      </c>
      <c r="AR329" s="712" t="s">
        <v>10312</v>
      </c>
      <c r="AS329" s="712" t="s">
        <v>10313</v>
      </c>
      <c r="AT329" s="651" t="s">
        <v>10314</v>
      </c>
      <c r="AU329" s="595" t="s">
        <v>10315</v>
      </c>
      <c r="AV329" s="595" t="s">
        <v>10316</v>
      </c>
      <c r="AW329" s="609" t="s">
        <v>10317</v>
      </c>
      <c r="AX329" s="609" t="s">
        <v>10318</v>
      </c>
      <c r="AY329" s="753" t="s">
        <v>10319</v>
      </c>
    </row>
    <row r="330" spans="2:51" ht="15" hidden="1" customHeight="1" outlineLevel="1">
      <c r="B330" s="643" t="s">
        <v>10320</v>
      </c>
      <c r="C330" s="653"/>
      <c r="D330" s="653"/>
      <c r="E330" s="653"/>
      <c r="F330" s="653"/>
      <c r="G330" s="653"/>
      <c r="H330" s="654"/>
      <c r="I330" s="655"/>
      <c r="J330" s="656"/>
      <c r="K330" s="656"/>
      <c r="L330" s="648">
        <f t="shared" si="30"/>
        <v>0</v>
      </c>
      <c r="M330" s="651">
        <f t="shared" si="31"/>
        <v>0</v>
      </c>
      <c r="N330" s="651">
        <f t="shared" si="32"/>
        <v>0</v>
      </c>
      <c r="O330" s="671"/>
      <c r="P330" s="671"/>
      <c r="Q330" s="651">
        <f t="shared" si="33"/>
        <v>0</v>
      </c>
      <c r="R330" s="661">
        <f t="shared" si="34"/>
        <v>0</v>
      </c>
      <c r="S330" s="661">
        <f t="shared" si="35"/>
        <v>0</v>
      </c>
      <c r="T330" s="658"/>
      <c r="U330" s="658"/>
      <c r="V330" s="659"/>
      <c r="W330" s="1645"/>
      <c r="X330" s="324" t="s">
        <v>10321</v>
      </c>
      <c r="Y330" s="1645"/>
      <c r="Z330" s="1656"/>
      <c r="AA330" s="1645"/>
      <c r="AB330" s="1646"/>
      <c r="AC330" s="1647"/>
      <c r="AD330" s="719">
        <v>319</v>
      </c>
      <c r="AE330" s="711" t="s">
        <v>10322</v>
      </c>
      <c r="AF330" s="735" t="s">
        <v>10323</v>
      </c>
      <c r="AG330" s="735" t="s">
        <v>10324</v>
      </c>
      <c r="AH330" s="735" t="s">
        <v>10325</v>
      </c>
      <c r="AI330" s="735" t="s">
        <v>10326</v>
      </c>
      <c r="AJ330" s="735" t="s">
        <v>10327</v>
      </c>
      <c r="AK330" s="736" t="s">
        <v>10328</v>
      </c>
      <c r="AL330" s="737" t="s">
        <v>10329</v>
      </c>
      <c r="AM330" s="738" t="s">
        <v>10330</v>
      </c>
      <c r="AN330" s="738" t="s">
        <v>10331</v>
      </c>
      <c r="AO330" s="648" t="s">
        <v>10332</v>
      </c>
      <c r="AP330" s="651" t="s">
        <v>10333</v>
      </c>
      <c r="AQ330" s="651" t="s">
        <v>10334</v>
      </c>
      <c r="AR330" s="712" t="s">
        <v>10335</v>
      </c>
      <c r="AS330" s="712" t="s">
        <v>10336</v>
      </c>
      <c r="AT330" s="651" t="s">
        <v>10337</v>
      </c>
      <c r="AU330" s="595" t="s">
        <v>10338</v>
      </c>
      <c r="AV330" s="595" t="s">
        <v>10339</v>
      </c>
      <c r="AW330" s="609" t="s">
        <v>10340</v>
      </c>
      <c r="AX330" s="609" t="s">
        <v>10341</v>
      </c>
      <c r="AY330" s="753" t="s">
        <v>10342</v>
      </c>
    </row>
    <row r="331" spans="2:51" ht="15" hidden="1" customHeight="1" outlineLevel="1">
      <c r="B331" s="643" t="s">
        <v>10343</v>
      </c>
      <c r="C331" s="653"/>
      <c r="D331" s="653"/>
      <c r="E331" s="653"/>
      <c r="F331" s="653"/>
      <c r="G331" s="653"/>
      <c r="H331" s="654"/>
      <c r="I331" s="655"/>
      <c r="J331" s="656"/>
      <c r="K331" s="656"/>
      <c r="L331" s="648">
        <f t="shared" si="30"/>
        <v>0</v>
      </c>
      <c r="M331" s="651">
        <f t="shared" si="31"/>
        <v>0</v>
      </c>
      <c r="N331" s="651">
        <f t="shared" si="32"/>
        <v>0</v>
      </c>
      <c r="O331" s="671"/>
      <c r="P331" s="671"/>
      <c r="Q331" s="651">
        <f t="shared" si="33"/>
        <v>0</v>
      </c>
      <c r="R331" s="661">
        <f t="shared" si="34"/>
        <v>0</v>
      </c>
      <c r="S331" s="661">
        <f t="shared" si="35"/>
        <v>0</v>
      </c>
      <c r="T331" s="658"/>
      <c r="U331" s="658"/>
      <c r="V331" s="659"/>
      <c r="W331" s="1645"/>
      <c r="X331" s="324" t="s">
        <v>10344</v>
      </c>
      <c r="Y331" s="1645"/>
      <c r="Z331" s="1656"/>
      <c r="AA331" s="1645"/>
      <c r="AB331" s="1646"/>
      <c r="AC331" s="1647"/>
      <c r="AD331" s="719">
        <v>320</v>
      </c>
      <c r="AE331" s="711" t="s">
        <v>10345</v>
      </c>
      <c r="AF331" s="735" t="s">
        <v>10346</v>
      </c>
      <c r="AG331" s="735" t="s">
        <v>10347</v>
      </c>
      <c r="AH331" s="735" t="s">
        <v>10348</v>
      </c>
      <c r="AI331" s="735" t="s">
        <v>10349</v>
      </c>
      <c r="AJ331" s="735" t="s">
        <v>10350</v>
      </c>
      <c r="AK331" s="736" t="s">
        <v>10351</v>
      </c>
      <c r="AL331" s="737" t="s">
        <v>10352</v>
      </c>
      <c r="AM331" s="738" t="s">
        <v>10353</v>
      </c>
      <c r="AN331" s="738" t="s">
        <v>10354</v>
      </c>
      <c r="AO331" s="648" t="s">
        <v>10355</v>
      </c>
      <c r="AP331" s="651" t="s">
        <v>10356</v>
      </c>
      <c r="AQ331" s="651" t="s">
        <v>10357</v>
      </c>
      <c r="AR331" s="712" t="s">
        <v>10358</v>
      </c>
      <c r="AS331" s="712" t="s">
        <v>10359</v>
      </c>
      <c r="AT331" s="651" t="s">
        <v>10360</v>
      </c>
      <c r="AU331" s="595" t="s">
        <v>10361</v>
      </c>
      <c r="AV331" s="595" t="s">
        <v>10362</v>
      </c>
      <c r="AW331" s="609" t="s">
        <v>10363</v>
      </c>
      <c r="AX331" s="609" t="s">
        <v>10364</v>
      </c>
      <c r="AY331" s="753" t="s">
        <v>10365</v>
      </c>
    </row>
    <row r="332" spans="2:51" ht="15" hidden="1" customHeight="1" outlineLevel="1">
      <c r="B332" s="643" t="s">
        <v>10366</v>
      </c>
      <c r="C332" s="653"/>
      <c r="D332" s="653"/>
      <c r="E332" s="653"/>
      <c r="F332" s="653"/>
      <c r="G332" s="653"/>
      <c r="H332" s="654"/>
      <c r="I332" s="655"/>
      <c r="J332" s="656"/>
      <c r="K332" s="656"/>
      <c r="L332" s="648">
        <f t="shared" si="30"/>
        <v>0</v>
      </c>
      <c r="M332" s="651">
        <f t="shared" si="31"/>
        <v>0</v>
      </c>
      <c r="N332" s="651">
        <f t="shared" si="32"/>
        <v>0</v>
      </c>
      <c r="O332" s="671"/>
      <c r="P332" s="671"/>
      <c r="Q332" s="651">
        <f t="shared" si="33"/>
        <v>0</v>
      </c>
      <c r="R332" s="661">
        <f t="shared" si="34"/>
        <v>0</v>
      </c>
      <c r="S332" s="661">
        <f t="shared" si="35"/>
        <v>0</v>
      </c>
      <c r="T332" s="658"/>
      <c r="U332" s="658"/>
      <c r="V332" s="659"/>
      <c r="W332" s="1645"/>
      <c r="X332" s="324" t="s">
        <v>10367</v>
      </c>
      <c r="Y332" s="1645"/>
      <c r="Z332" s="1656"/>
      <c r="AA332" s="1645"/>
      <c r="AB332" s="1646"/>
      <c r="AC332" s="1647"/>
      <c r="AD332" s="719">
        <v>321</v>
      </c>
      <c r="AE332" s="711" t="s">
        <v>10368</v>
      </c>
      <c r="AF332" s="735" t="s">
        <v>10369</v>
      </c>
      <c r="AG332" s="735" t="s">
        <v>10370</v>
      </c>
      <c r="AH332" s="735" t="s">
        <v>10371</v>
      </c>
      <c r="AI332" s="735" t="s">
        <v>10372</v>
      </c>
      <c r="AJ332" s="735" t="s">
        <v>10373</v>
      </c>
      <c r="AK332" s="736" t="s">
        <v>10374</v>
      </c>
      <c r="AL332" s="737" t="s">
        <v>10375</v>
      </c>
      <c r="AM332" s="738" t="s">
        <v>10376</v>
      </c>
      <c r="AN332" s="738" t="s">
        <v>10377</v>
      </c>
      <c r="AO332" s="648" t="s">
        <v>10378</v>
      </c>
      <c r="AP332" s="651" t="s">
        <v>10379</v>
      </c>
      <c r="AQ332" s="651" t="s">
        <v>10380</v>
      </c>
      <c r="AR332" s="712" t="s">
        <v>10381</v>
      </c>
      <c r="AS332" s="712" t="s">
        <v>10382</v>
      </c>
      <c r="AT332" s="651" t="s">
        <v>10383</v>
      </c>
      <c r="AU332" s="595" t="s">
        <v>10384</v>
      </c>
      <c r="AV332" s="595" t="s">
        <v>10385</v>
      </c>
      <c r="AW332" s="609" t="s">
        <v>10386</v>
      </c>
      <c r="AX332" s="609" t="s">
        <v>10387</v>
      </c>
      <c r="AY332" s="753" t="s">
        <v>10388</v>
      </c>
    </row>
    <row r="333" spans="2:51" ht="15" hidden="1" customHeight="1" outlineLevel="1">
      <c r="B333" s="643" t="s">
        <v>10389</v>
      </c>
      <c r="C333" s="653"/>
      <c r="D333" s="653"/>
      <c r="E333" s="653"/>
      <c r="F333" s="653"/>
      <c r="G333" s="653"/>
      <c r="H333" s="654"/>
      <c r="I333" s="655"/>
      <c r="J333" s="656"/>
      <c r="K333" s="656"/>
      <c r="L333" s="648">
        <f t="shared" si="30"/>
        <v>0</v>
      </c>
      <c r="M333" s="651">
        <f t="shared" si="31"/>
        <v>0</v>
      </c>
      <c r="N333" s="651">
        <f t="shared" si="32"/>
        <v>0</v>
      </c>
      <c r="O333" s="671"/>
      <c r="P333" s="671"/>
      <c r="Q333" s="651">
        <f t="shared" si="33"/>
        <v>0</v>
      </c>
      <c r="R333" s="661">
        <f t="shared" si="34"/>
        <v>0</v>
      </c>
      <c r="S333" s="661">
        <f t="shared" si="35"/>
        <v>0</v>
      </c>
      <c r="T333" s="658"/>
      <c r="U333" s="658"/>
      <c r="V333" s="659"/>
      <c r="W333" s="1645"/>
      <c r="X333" s="324" t="s">
        <v>10390</v>
      </c>
      <c r="Y333" s="1645"/>
      <c r="Z333" s="1656"/>
      <c r="AA333" s="1645"/>
      <c r="AB333" s="1646"/>
      <c r="AC333" s="1647"/>
      <c r="AD333" s="719">
        <v>322</v>
      </c>
      <c r="AE333" s="711" t="s">
        <v>10391</v>
      </c>
      <c r="AF333" s="735" t="s">
        <v>10392</v>
      </c>
      <c r="AG333" s="735" t="s">
        <v>10393</v>
      </c>
      <c r="AH333" s="735" t="s">
        <v>10394</v>
      </c>
      <c r="AI333" s="735" t="s">
        <v>10395</v>
      </c>
      <c r="AJ333" s="735" t="s">
        <v>10396</v>
      </c>
      <c r="AK333" s="736" t="s">
        <v>10397</v>
      </c>
      <c r="AL333" s="737" t="s">
        <v>10398</v>
      </c>
      <c r="AM333" s="738" t="s">
        <v>10399</v>
      </c>
      <c r="AN333" s="738" t="s">
        <v>10400</v>
      </c>
      <c r="AO333" s="648" t="s">
        <v>10401</v>
      </c>
      <c r="AP333" s="651" t="s">
        <v>10402</v>
      </c>
      <c r="AQ333" s="651" t="s">
        <v>10403</v>
      </c>
      <c r="AR333" s="712" t="s">
        <v>10404</v>
      </c>
      <c r="AS333" s="712" t="s">
        <v>10405</v>
      </c>
      <c r="AT333" s="651" t="s">
        <v>10406</v>
      </c>
      <c r="AU333" s="595" t="s">
        <v>10407</v>
      </c>
      <c r="AV333" s="595" t="s">
        <v>10408</v>
      </c>
      <c r="AW333" s="609" t="s">
        <v>10409</v>
      </c>
      <c r="AX333" s="609" t="s">
        <v>10410</v>
      </c>
      <c r="AY333" s="753" t="s">
        <v>10411</v>
      </c>
    </row>
    <row r="334" spans="2:51" ht="15" hidden="1" customHeight="1" outlineLevel="1">
      <c r="B334" s="643" t="s">
        <v>10412</v>
      </c>
      <c r="C334" s="653"/>
      <c r="D334" s="653"/>
      <c r="E334" s="653"/>
      <c r="F334" s="653"/>
      <c r="G334" s="653"/>
      <c r="H334" s="654"/>
      <c r="I334" s="655"/>
      <c r="J334" s="656"/>
      <c r="K334" s="656"/>
      <c r="L334" s="648">
        <f t="shared" si="30"/>
        <v>0</v>
      </c>
      <c r="M334" s="651">
        <f t="shared" si="31"/>
        <v>0</v>
      </c>
      <c r="N334" s="651">
        <f t="shared" si="32"/>
        <v>0</v>
      </c>
      <c r="O334" s="671"/>
      <c r="P334" s="671"/>
      <c r="Q334" s="651">
        <f t="shared" si="33"/>
        <v>0</v>
      </c>
      <c r="R334" s="661">
        <f t="shared" si="34"/>
        <v>0</v>
      </c>
      <c r="S334" s="661">
        <f t="shared" si="35"/>
        <v>0</v>
      </c>
      <c r="T334" s="658"/>
      <c r="U334" s="658"/>
      <c r="V334" s="659"/>
      <c r="W334" s="1645"/>
      <c r="X334" s="324" t="s">
        <v>10413</v>
      </c>
      <c r="Y334" s="1645"/>
      <c r="Z334" s="1656"/>
      <c r="AA334" s="1645"/>
      <c r="AB334" s="1646"/>
      <c r="AC334" s="1647"/>
      <c r="AD334" s="719">
        <v>323</v>
      </c>
      <c r="AE334" s="711" t="s">
        <v>10414</v>
      </c>
      <c r="AF334" s="735" t="s">
        <v>10415</v>
      </c>
      <c r="AG334" s="735" t="s">
        <v>10416</v>
      </c>
      <c r="AH334" s="735" t="s">
        <v>10417</v>
      </c>
      <c r="AI334" s="735" t="s">
        <v>10418</v>
      </c>
      <c r="AJ334" s="735" t="s">
        <v>10419</v>
      </c>
      <c r="AK334" s="736" t="s">
        <v>10420</v>
      </c>
      <c r="AL334" s="737" t="s">
        <v>10421</v>
      </c>
      <c r="AM334" s="738" t="s">
        <v>10422</v>
      </c>
      <c r="AN334" s="738" t="s">
        <v>10423</v>
      </c>
      <c r="AO334" s="648" t="s">
        <v>10424</v>
      </c>
      <c r="AP334" s="651" t="s">
        <v>10425</v>
      </c>
      <c r="AQ334" s="651" t="s">
        <v>10426</v>
      </c>
      <c r="AR334" s="712" t="s">
        <v>10427</v>
      </c>
      <c r="AS334" s="712" t="s">
        <v>10428</v>
      </c>
      <c r="AT334" s="651" t="s">
        <v>10429</v>
      </c>
      <c r="AU334" s="595" t="s">
        <v>10430</v>
      </c>
      <c r="AV334" s="595" t="s">
        <v>10431</v>
      </c>
      <c r="AW334" s="609" t="s">
        <v>10432</v>
      </c>
      <c r="AX334" s="609" t="s">
        <v>10433</v>
      </c>
      <c r="AY334" s="753" t="s">
        <v>10434</v>
      </c>
    </row>
    <row r="335" spans="2:51" ht="15" hidden="1" customHeight="1" outlineLevel="1">
      <c r="B335" s="643" t="s">
        <v>10435</v>
      </c>
      <c r="C335" s="653"/>
      <c r="D335" s="653"/>
      <c r="E335" s="653"/>
      <c r="F335" s="653"/>
      <c r="G335" s="653"/>
      <c r="H335" s="654"/>
      <c r="I335" s="655"/>
      <c r="J335" s="656"/>
      <c r="K335" s="656"/>
      <c r="L335" s="648">
        <f t="shared" si="30"/>
        <v>0</v>
      </c>
      <c r="M335" s="651">
        <f t="shared" si="31"/>
        <v>0</v>
      </c>
      <c r="N335" s="651">
        <f t="shared" si="32"/>
        <v>0</v>
      </c>
      <c r="O335" s="671"/>
      <c r="P335" s="671"/>
      <c r="Q335" s="651">
        <f t="shared" si="33"/>
        <v>0</v>
      </c>
      <c r="R335" s="661">
        <f t="shared" si="34"/>
        <v>0</v>
      </c>
      <c r="S335" s="661">
        <f t="shared" si="35"/>
        <v>0</v>
      </c>
      <c r="T335" s="658"/>
      <c r="U335" s="658"/>
      <c r="V335" s="659"/>
      <c r="W335" s="1645"/>
      <c r="X335" s="324" t="s">
        <v>10436</v>
      </c>
      <c r="Y335" s="1645"/>
      <c r="Z335" s="1656"/>
      <c r="AA335" s="1645"/>
      <c r="AB335" s="1646"/>
      <c r="AC335" s="1647"/>
      <c r="AD335" s="719">
        <v>324</v>
      </c>
      <c r="AE335" s="711" t="s">
        <v>10437</v>
      </c>
      <c r="AF335" s="735" t="s">
        <v>10438</v>
      </c>
      <c r="AG335" s="735" t="s">
        <v>10439</v>
      </c>
      <c r="AH335" s="735" t="s">
        <v>10440</v>
      </c>
      <c r="AI335" s="735" t="s">
        <v>10441</v>
      </c>
      <c r="AJ335" s="735" t="s">
        <v>10442</v>
      </c>
      <c r="AK335" s="736" t="s">
        <v>10443</v>
      </c>
      <c r="AL335" s="737" t="s">
        <v>10444</v>
      </c>
      <c r="AM335" s="738" t="s">
        <v>10445</v>
      </c>
      <c r="AN335" s="738" t="s">
        <v>10446</v>
      </c>
      <c r="AO335" s="648" t="s">
        <v>10447</v>
      </c>
      <c r="AP335" s="651" t="s">
        <v>10448</v>
      </c>
      <c r="AQ335" s="651" t="s">
        <v>10449</v>
      </c>
      <c r="AR335" s="712" t="s">
        <v>10450</v>
      </c>
      <c r="AS335" s="712" t="s">
        <v>10451</v>
      </c>
      <c r="AT335" s="651" t="s">
        <v>10452</v>
      </c>
      <c r="AU335" s="595" t="s">
        <v>10453</v>
      </c>
      <c r="AV335" s="595" t="s">
        <v>10454</v>
      </c>
      <c r="AW335" s="609" t="s">
        <v>10455</v>
      </c>
      <c r="AX335" s="609" t="s">
        <v>10456</v>
      </c>
      <c r="AY335" s="753" t="s">
        <v>10457</v>
      </c>
    </row>
    <row r="336" spans="2:51" ht="15" hidden="1" customHeight="1" outlineLevel="1">
      <c r="B336" s="643" t="s">
        <v>10458</v>
      </c>
      <c r="C336" s="653"/>
      <c r="D336" s="653"/>
      <c r="E336" s="653"/>
      <c r="F336" s="653"/>
      <c r="G336" s="653"/>
      <c r="H336" s="654"/>
      <c r="I336" s="655"/>
      <c r="J336" s="656"/>
      <c r="K336" s="656"/>
      <c r="L336" s="648">
        <f t="shared" si="30"/>
        <v>0</v>
      </c>
      <c r="M336" s="651">
        <f t="shared" si="31"/>
        <v>0</v>
      </c>
      <c r="N336" s="651">
        <f t="shared" si="32"/>
        <v>0</v>
      </c>
      <c r="O336" s="671"/>
      <c r="P336" s="671"/>
      <c r="Q336" s="651">
        <f t="shared" si="33"/>
        <v>0</v>
      </c>
      <c r="R336" s="661">
        <f t="shared" si="34"/>
        <v>0</v>
      </c>
      <c r="S336" s="661">
        <f t="shared" si="35"/>
        <v>0</v>
      </c>
      <c r="T336" s="658"/>
      <c r="U336" s="658"/>
      <c r="V336" s="659"/>
      <c r="W336" s="1645"/>
      <c r="X336" s="324" t="s">
        <v>10459</v>
      </c>
      <c r="Y336" s="1645"/>
      <c r="Z336" s="1656"/>
      <c r="AA336" s="1645"/>
      <c r="AB336" s="1646"/>
      <c r="AC336" s="1647"/>
      <c r="AD336" s="719">
        <v>325</v>
      </c>
      <c r="AE336" s="711" t="s">
        <v>10460</v>
      </c>
      <c r="AF336" s="735" t="s">
        <v>10461</v>
      </c>
      <c r="AG336" s="735" t="s">
        <v>10462</v>
      </c>
      <c r="AH336" s="735" t="s">
        <v>10463</v>
      </c>
      <c r="AI336" s="735" t="s">
        <v>10464</v>
      </c>
      <c r="AJ336" s="735" t="s">
        <v>10465</v>
      </c>
      <c r="AK336" s="736" t="s">
        <v>10466</v>
      </c>
      <c r="AL336" s="737" t="s">
        <v>10467</v>
      </c>
      <c r="AM336" s="738" t="s">
        <v>10468</v>
      </c>
      <c r="AN336" s="738" t="s">
        <v>10469</v>
      </c>
      <c r="AO336" s="648" t="s">
        <v>10470</v>
      </c>
      <c r="AP336" s="651" t="s">
        <v>10471</v>
      </c>
      <c r="AQ336" s="651" t="s">
        <v>10472</v>
      </c>
      <c r="AR336" s="712" t="s">
        <v>10473</v>
      </c>
      <c r="AS336" s="712" t="s">
        <v>10474</v>
      </c>
      <c r="AT336" s="651" t="s">
        <v>10475</v>
      </c>
      <c r="AU336" s="595" t="s">
        <v>10476</v>
      </c>
      <c r="AV336" s="595" t="s">
        <v>10477</v>
      </c>
      <c r="AW336" s="609" t="s">
        <v>10478</v>
      </c>
      <c r="AX336" s="609" t="s">
        <v>10479</v>
      </c>
      <c r="AY336" s="753" t="s">
        <v>10480</v>
      </c>
    </row>
    <row r="337" spans="2:51" ht="15" hidden="1" customHeight="1" outlineLevel="1">
      <c r="B337" s="643" t="s">
        <v>10481</v>
      </c>
      <c r="C337" s="653"/>
      <c r="D337" s="653"/>
      <c r="E337" s="653"/>
      <c r="F337" s="653"/>
      <c r="G337" s="653"/>
      <c r="H337" s="654"/>
      <c r="I337" s="655"/>
      <c r="J337" s="656"/>
      <c r="K337" s="656"/>
      <c r="L337" s="648">
        <f t="shared" si="30"/>
        <v>0</v>
      </c>
      <c r="M337" s="651">
        <f t="shared" si="31"/>
        <v>0</v>
      </c>
      <c r="N337" s="651">
        <f t="shared" si="32"/>
        <v>0</v>
      </c>
      <c r="O337" s="671"/>
      <c r="P337" s="671"/>
      <c r="Q337" s="651">
        <f t="shared" si="33"/>
        <v>0</v>
      </c>
      <c r="R337" s="661">
        <f t="shared" si="34"/>
        <v>0</v>
      </c>
      <c r="S337" s="661">
        <f t="shared" si="35"/>
        <v>0</v>
      </c>
      <c r="T337" s="658"/>
      <c r="U337" s="658"/>
      <c r="V337" s="659"/>
      <c r="W337" s="1645"/>
      <c r="X337" s="324" t="s">
        <v>10482</v>
      </c>
      <c r="Y337" s="1645"/>
      <c r="Z337" s="1656"/>
      <c r="AA337" s="1645"/>
      <c r="AB337" s="1646"/>
      <c r="AC337" s="1647"/>
      <c r="AD337" s="719">
        <v>326</v>
      </c>
      <c r="AE337" s="711" t="s">
        <v>10483</v>
      </c>
      <c r="AF337" s="735" t="s">
        <v>10484</v>
      </c>
      <c r="AG337" s="735" t="s">
        <v>10485</v>
      </c>
      <c r="AH337" s="735" t="s">
        <v>10486</v>
      </c>
      <c r="AI337" s="735" t="s">
        <v>10487</v>
      </c>
      <c r="AJ337" s="735" t="s">
        <v>10488</v>
      </c>
      <c r="AK337" s="736" t="s">
        <v>10489</v>
      </c>
      <c r="AL337" s="737" t="s">
        <v>10490</v>
      </c>
      <c r="AM337" s="738" t="s">
        <v>10491</v>
      </c>
      <c r="AN337" s="738" t="s">
        <v>10492</v>
      </c>
      <c r="AO337" s="648" t="s">
        <v>10493</v>
      </c>
      <c r="AP337" s="651" t="s">
        <v>10494</v>
      </c>
      <c r="AQ337" s="651" t="s">
        <v>10495</v>
      </c>
      <c r="AR337" s="712" t="s">
        <v>10496</v>
      </c>
      <c r="AS337" s="712" t="s">
        <v>10497</v>
      </c>
      <c r="AT337" s="651" t="s">
        <v>10498</v>
      </c>
      <c r="AU337" s="595" t="s">
        <v>10499</v>
      </c>
      <c r="AV337" s="595" t="s">
        <v>10500</v>
      </c>
      <c r="AW337" s="609" t="s">
        <v>10501</v>
      </c>
      <c r="AX337" s="609" t="s">
        <v>10502</v>
      </c>
      <c r="AY337" s="753" t="s">
        <v>10503</v>
      </c>
    </row>
    <row r="338" spans="2:51" ht="15" hidden="1" customHeight="1" outlineLevel="1">
      <c r="B338" s="643" t="s">
        <v>10504</v>
      </c>
      <c r="C338" s="653"/>
      <c r="D338" s="653"/>
      <c r="E338" s="653"/>
      <c r="F338" s="653"/>
      <c r="G338" s="653"/>
      <c r="H338" s="654"/>
      <c r="I338" s="655"/>
      <c r="J338" s="656"/>
      <c r="K338" s="656"/>
      <c r="L338" s="648">
        <f t="shared" si="30"/>
        <v>0</v>
      </c>
      <c r="M338" s="651">
        <f t="shared" si="31"/>
        <v>0</v>
      </c>
      <c r="N338" s="651">
        <f t="shared" si="32"/>
        <v>0</v>
      </c>
      <c r="O338" s="671"/>
      <c r="P338" s="671"/>
      <c r="Q338" s="651">
        <f t="shared" si="33"/>
        <v>0</v>
      </c>
      <c r="R338" s="661">
        <f t="shared" si="34"/>
        <v>0</v>
      </c>
      <c r="S338" s="661">
        <f t="shared" si="35"/>
        <v>0</v>
      </c>
      <c r="T338" s="658"/>
      <c r="U338" s="658"/>
      <c r="V338" s="659"/>
      <c r="W338" s="1645"/>
      <c r="X338" s="324" t="s">
        <v>10505</v>
      </c>
      <c r="Y338" s="1645"/>
      <c r="Z338" s="1656"/>
      <c r="AA338" s="1645"/>
      <c r="AB338" s="1646"/>
      <c r="AC338" s="1647"/>
      <c r="AD338" s="719">
        <v>327</v>
      </c>
      <c r="AE338" s="711" t="s">
        <v>10506</v>
      </c>
      <c r="AF338" s="735" t="s">
        <v>10507</v>
      </c>
      <c r="AG338" s="735" t="s">
        <v>10508</v>
      </c>
      <c r="AH338" s="735" t="s">
        <v>10509</v>
      </c>
      <c r="AI338" s="735" t="s">
        <v>10510</v>
      </c>
      <c r="AJ338" s="735" t="s">
        <v>10511</v>
      </c>
      <c r="AK338" s="736" t="s">
        <v>10512</v>
      </c>
      <c r="AL338" s="737" t="s">
        <v>10513</v>
      </c>
      <c r="AM338" s="738" t="s">
        <v>10514</v>
      </c>
      <c r="AN338" s="738" t="s">
        <v>10515</v>
      </c>
      <c r="AO338" s="648" t="s">
        <v>10516</v>
      </c>
      <c r="AP338" s="651" t="s">
        <v>10517</v>
      </c>
      <c r="AQ338" s="651" t="s">
        <v>10518</v>
      </c>
      <c r="AR338" s="712" t="s">
        <v>10519</v>
      </c>
      <c r="AS338" s="712" t="s">
        <v>10520</v>
      </c>
      <c r="AT338" s="651" t="s">
        <v>10521</v>
      </c>
      <c r="AU338" s="595" t="s">
        <v>10522</v>
      </c>
      <c r="AV338" s="595" t="s">
        <v>10523</v>
      </c>
      <c r="AW338" s="609" t="s">
        <v>10524</v>
      </c>
      <c r="AX338" s="609" t="s">
        <v>10525</v>
      </c>
      <c r="AY338" s="753" t="s">
        <v>10526</v>
      </c>
    </row>
    <row r="339" spans="2:51" ht="15" hidden="1" customHeight="1" outlineLevel="1">
      <c r="B339" s="643" t="s">
        <v>10527</v>
      </c>
      <c r="C339" s="653"/>
      <c r="D339" s="653"/>
      <c r="E339" s="653"/>
      <c r="F339" s="653"/>
      <c r="G339" s="653"/>
      <c r="H339" s="654"/>
      <c r="I339" s="655"/>
      <c r="J339" s="656"/>
      <c r="K339" s="656"/>
      <c r="L339" s="648">
        <f t="shared" si="30"/>
        <v>0</v>
      </c>
      <c r="M339" s="651">
        <f t="shared" si="31"/>
        <v>0</v>
      </c>
      <c r="N339" s="651">
        <f t="shared" si="32"/>
        <v>0</v>
      </c>
      <c r="O339" s="671"/>
      <c r="P339" s="671"/>
      <c r="Q339" s="651">
        <f t="shared" si="33"/>
        <v>0</v>
      </c>
      <c r="R339" s="661">
        <f t="shared" si="34"/>
        <v>0</v>
      </c>
      <c r="S339" s="661">
        <f t="shared" si="35"/>
        <v>0</v>
      </c>
      <c r="T339" s="658"/>
      <c r="U339" s="658"/>
      <c r="V339" s="659"/>
      <c r="W339" s="1645"/>
      <c r="X339" s="324" t="s">
        <v>10528</v>
      </c>
      <c r="Y339" s="1645"/>
      <c r="Z339" s="1656"/>
      <c r="AA339" s="1645"/>
      <c r="AB339" s="1646"/>
      <c r="AC339" s="1647"/>
      <c r="AD339" s="719">
        <v>328</v>
      </c>
      <c r="AE339" s="711" t="s">
        <v>10529</v>
      </c>
      <c r="AF339" s="735" t="s">
        <v>10530</v>
      </c>
      <c r="AG339" s="735" t="s">
        <v>10531</v>
      </c>
      <c r="AH339" s="735" t="s">
        <v>10532</v>
      </c>
      <c r="AI339" s="735" t="s">
        <v>10533</v>
      </c>
      <c r="AJ339" s="735" t="s">
        <v>10534</v>
      </c>
      <c r="AK339" s="736" t="s">
        <v>10535</v>
      </c>
      <c r="AL339" s="737" t="s">
        <v>10536</v>
      </c>
      <c r="AM339" s="738" t="s">
        <v>10537</v>
      </c>
      <c r="AN339" s="738" t="s">
        <v>10538</v>
      </c>
      <c r="AO339" s="648" t="s">
        <v>10539</v>
      </c>
      <c r="AP339" s="651" t="s">
        <v>10540</v>
      </c>
      <c r="AQ339" s="651" t="s">
        <v>10541</v>
      </c>
      <c r="AR339" s="712" t="s">
        <v>10542</v>
      </c>
      <c r="AS339" s="712" t="s">
        <v>10543</v>
      </c>
      <c r="AT339" s="651" t="s">
        <v>10544</v>
      </c>
      <c r="AU339" s="595" t="s">
        <v>10545</v>
      </c>
      <c r="AV339" s="595" t="s">
        <v>10546</v>
      </c>
      <c r="AW339" s="609" t="s">
        <v>10547</v>
      </c>
      <c r="AX339" s="609" t="s">
        <v>10548</v>
      </c>
      <c r="AY339" s="753" t="s">
        <v>10549</v>
      </c>
    </row>
    <row r="340" spans="2:51" ht="15" hidden="1" customHeight="1" outlineLevel="1">
      <c r="B340" s="643" t="s">
        <v>10550</v>
      </c>
      <c r="C340" s="653"/>
      <c r="D340" s="653"/>
      <c r="E340" s="653"/>
      <c r="F340" s="653"/>
      <c r="G340" s="653"/>
      <c r="H340" s="654"/>
      <c r="I340" s="655"/>
      <c r="J340" s="656"/>
      <c r="K340" s="656"/>
      <c r="L340" s="648">
        <f t="shared" si="30"/>
        <v>0</v>
      </c>
      <c r="M340" s="651">
        <f t="shared" si="31"/>
        <v>0</v>
      </c>
      <c r="N340" s="651">
        <f t="shared" si="32"/>
        <v>0</v>
      </c>
      <c r="O340" s="671"/>
      <c r="P340" s="671"/>
      <c r="Q340" s="651">
        <f t="shared" si="33"/>
        <v>0</v>
      </c>
      <c r="R340" s="661">
        <f t="shared" si="34"/>
        <v>0</v>
      </c>
      <c r="S340" s="661">
        <f t="shared" si="35"/>
        <v>0</v>
      </c>
      <c r="T340" s="658"/>
      <c r="U340" s="658"/>
      <c r="V340" s="659"/>
      <c r="W340" s="1645"/>
      <c r="X340" s="324" t="s">
        <v>10551</v>
      </c>
      <c r="Y340" s="1645"/>
      <c r="Z340" s="1656"/>
      <c r="AA340" s="1645"/>
      <c r="AB340" s="1646"/>
      <c r="AC340" s="1647"/>
      <c r="AD340" s="719">
        <v>329</v>
      </c>
      <c r="AE340" s="711" t="s">
        <v>10552</v>
      </c>
      <c r="AF340" s="735" t="s">
        <v>10553</v>
      </c>
      <c r="AG340" s="735" t="s">
        <v>10554</v>
      </c>
      <c r="AH340" s="735" t="s">
        <v>10555</v>
      </c>
      <c r="AI340" s="735" t="s">
        <v>10556</v>
      </c>
      <c r="AJ340" s="735" t="s">
        <v>10557</v>
      </c>
      <c r="AK340" s="736" t="s">
        <v>10558</v>
      </c>
      <c r="AL340" s="737" t="s">
        <v>10559</v>
      </c>
      <c r="AM340" s="738" t="s">
        <v>10560</v>
      </c>
      <c r="AN340" s="738" t="s">
        <v>10561</v>
      </c>
      <c r="AO340" s="648" t="s">
        <v>10562</v>
      </c>
      <c r="AP340" s="651" t="s">
        <v>10563</v>
      </c>
      <c r="AQ340" s="651" t="s">
        <v>10564</v>
      </c>
      <c r="AR340" s="712" t="s">
        <v>10565</v>
      </c>
      <c r="AS340" s="712" t="s">
        <v>10566</v>
      </c>
      <c r="AT340" s="651" t="s">
        <v>10567</v>
      </c>
      <c r="AU340" s="595" t="s">
        <v>10568</v>
      </c>
      <c r="AV340" s="595" t="s">
        <v>10569</v>
      </c>
      <c r="AW340" s="609" t="s">
        <v>10570</v>
      </c>
      <c r="AX340" s="609" t="s">
        <v>10571</v>
      </c>
      <c r="AY340" s="753" t="s">
        <v>10572</v>
      </c>
    </row>
    <row r="341" spans="2:51" ht="15" hidden="1" customHeight="1" outlineLevel="1">
      <c r="B341" s="643" t="s">
        <v>10573</v>
      </c>
      <c r="C341" s="653"/>
      <c r="D341" s="653"/>
      <c r="E341" s="653"/>
      <c r="F341" s="653"/>
      <c r="G341" s="653"/>
      <c r="H341" s="654"/>
      <c r="I341" s="655"/>
      <c r="J341" s="656"/>
      <c r="K341" s="656"/>
      <c r="L341" s="648">
        <f t="shared" ref="L341:L404" si="36">I341*J341</f>
        <v>0</v>
      </c>
      <c r="M341" s="651">
        <f t="shared" ref="M341:M404" si="37">IF(Q341=0,0,((1+Q341)/(1+$C$824))-1)</f>
        <v>0</v>
      </c>
      <c r="N341" s="651">
        <f t="shared" ref="N341:N404" si="38">IF(Q341=0,0,((1+Q341)/(1+$C$825))-1)</f>
        <v>0</v>
      </c>
      <c r="O341" s="671"/>
      <c r="P341" s="671"/>
      <c r="Q341" s="651">
        <f t="shared" ref="Q341:Q404" si="39">P341+O341</f>
        <v>0</v>
      </c>
      <c r="R341" s="661">
        <f t="shared" ref="R341:R404" si="40">Q341*K341</f>
        <v>0</v>
      </c>
      <c r="S341" s="661">
        <f t="shared" ref="S341:S404" si="41">R341</f>
        <v>0</v>
      </c>
      <c r="T341" s="658"/>
      <c r="U341" s="658"/>
      <c r="V341" s="659"/>
      <c r="W341" s="1645"/>
      <c r="X341" s="324" t="s">
        <v>10574</v>
      </c>
      <c r="Y341" s="1645"/>
      <c r="Z341" s="1656"/>
      <c r="AA341" s="1645"/>
      <c r="AB341" s="1646"/>
      <c r="AC341" s="1647"/>
      <c r="AD341" s="719">
        <v>330</v>
      </c>
      <c r="AE341" s="711" t="s">
        <v>10575</v>
      </c>
      <c r="AF341" s="735" t="s">
        <v>10576</v>
      </c>
      <c r="AG341" s="735" t="s">
        <v>10577</v>
      </c>
      <c r="AH341" s="735" t="s">
        <v>10578</v>
      </c>
      <c r="AI341" s="735" t="s">
        <v>10579</v>
      </c>
      <c r="AJ341" s="735" t="s">
        <v>10580</v>
      </c>
      <c r="AK341" s="736" t="s">
        <v>10581</v>
      </c>
      <c r="AL341" s="737" t="s">
        <v>10582</v>
      </c>
      <c r="AM341" s="738" t="s">
        <v>10583</v>
      </c>
      <c r="AN341" s="738" t="s">
        <v>10584</v>
      </c>
      <c r="AO341" s="648" t="s">
        <v>10585</v>
      </c>
      <c r="AP341" s="651" t="s">
        <v>10586</v>
      </c>
      <c r="AQ341" s="651" t="s">
        <v>10587</v>
      </c>
      <c r="AR341" s="712" t="s">
        <v>10588</v>
      </c>
      <c r="AS341" s="712" t="s">
        <v>10589</v>
      </c>
      <c r="AT341" s="651" t="s">
        <v>10590</v>
      </c>
      <c r="AU341" s="595" t="s">
        <v>10591</v>
      </c>
      <c r="AV341" s="595" t="s">
        <v>10592</v>
      </c>
      <c r="AW341" s="609" t="s">
        <v>10593</v>
      </c>
      <c r="AX341" s="609" t="s">
        <v>10594</v>
      </c>
      <c r="AY341" s="753" t="s">
        <v>10595</v>
      </c>
    </row>
    <row r="342" spans="2:51" ht="15" hidden="1" customHeight="1" outlineLevel="1">
      <c r="B342" s="643" t="s">
        <v>10596</v>
      </c>
      <c r="C342" s="653"/>
      <c r="D342" s="653"/>
      <c r="E342" s="653"/>
      <c r="F342" s="653"/>
      <c r="G342" s="653"/>
      <c r="H342" s="654"/>
      <c r="I342" s="655"/>
      <c r="J342" s="656"/>
      <c r="K342" s="656"/>
      <c r="L342" s="648">
        <f t="shared" si="36"/>
        <v>0</v>
      </c>
      <c r="M342" s="651">
        <f t="shared" si="37"/>
        <v>0</v>
      </c>
      <c r="N342" s="651">
        <f t="shared" si="38"/>
        <v>0</v>
      </c>
      <c r="O342" s="671"/>
      <c r="P342" s="671"/>
      <c r="Q342" s="651">
        <f t="shared" si="39"/>
        <v>0</v>
      </c>
      <c r="R342" s="661">
        <f t="shared" si="40"/>
        <v>0</v>
      </c>
      <c r="S342" s="661">
        <f t="shared" si="41"/>
        <v>0</v>
      </c>
      <c r="T342" s="658"/>
      <c r="U342" s="658"/>
      <c r="V342" s="659"/>
      <c r="W342" s="1645"/>
      <c r="X342" s="324" t="s">
        <v>10597</v>
      </c>
      <c r="Y342" s="1645"/>
      <c r="Z342" s="1656"/>
      <c r="AA342" s="1645"/>
      <c r="AB342" s="1646"/>
      <c r="AC342" s="1647"/>
      <c r="AD342" s="719">
        <v>331</v>
      </c>
      <c r="AE342" s="711" t="s">
        <v>10598</v>
      </c>
      <c r="AF342" s="735" t="s">
        <v>10599</v>
      </c>
      <c r="AG342" s="735" t="s">
        <v>10600</v>
      </c>
      <c r="AH342" s="735" t="s">
        <v>10601</v>
      </c>
      <c r="AI342" s="735" t="s">
        <v>10602</v>
      </c>
      <c r="AJ342" s="735" t="s">
        <v>10603</v>
      </c>
      <c r="AK342" s="736" t="s">
        <v>10604</v>
      </c>
      <c r="AL342" s="737" t="s">
        <v>10605</v>
      </c>
      <c r="AM342" s="738" t="s">
        <v>10606</v>
      </c>
      <c r="AN342" s="738" t="s">
        <v>10607</v>
      </c>
      <c r="AO342" s="648" t="s">
        <v>10608</v>
      </c>
      <c r="AP342" s="651" t="s">
        <v>10609</v>
      </c>
      <c r="AQ342" s="651" t="s">
        <v>10610</v>
      </c>
      <c r="AR342" s="712" t="s">
        <v>10611</v>
      </c>
      <c r="AS342" s="712" t="s">
        <v>10612</v>
      </c>
      <c r="AT342" s="651" t="s">
        <v>10613</v>
      </c>
      <c r="AU342" s="595" t="s">
        <v>10614</v>
      </c>
      <c r="AV342" s="595" t="s">
        <v>10615</v>
      </c>
      <c r="AW342" s="609" t="s">
        <v>10616</v>
      </c>
      <c r="AX342" s="609" t="s">
        <v>10617</v>
      </c>
      <c r="AY342" s="753" t="s">
        <v>10618</v>
      </c>
    </row>
    <row r="343" spans="2:51" ht="15" hidden="1" customHeight="1" outlineLevel="1">
      <c r="B343" s="643" t="s">
        <v>10619</v>
      </c>
      <c r="C343" s="653"/>
      <c r="D343" s="653"/>
      <c r="E343" s="653"/>
      <c r="F343" s="653"/>
      <c r="G343" s="653"/>
      <c r="H343" s="654"/>
      <c r="I343" s="655"/>
      <c r="J343" s="656"/>
      <c r="K343" s="656"/>
      <c r="L343" s="648">
        <f t="shared" si="36"/>
        <v>0</v>
      </c>
      <c r="M343" s="651">
        <f t="shared" si="37"/>
        <v>0</v>
      </c>
      <c r="N343" s="651">
        <f t="shared" si="38"/>
        <v>0</v>
      </c>
      <c r="O343" s="671"/>
      <c r="P343" s="671"/>
      <c r="Q343" s="651">
        <f t="shared" si="39"/>
        <v>0</v>
      </c>
      <c r="R343" s="661">
        <f t="shared" si="40"/>
        <v>0</v>
      </c>
      <c r="S343" s="661">
        <f t="shared" si="41"/>
        <v>0</v>
      </c>
      <c r="T343" s="658"/>
      <c r="U343" s="658"/>
      <c r="V343" s="659"/>
      <c r="W343" s="1645"/>
      <c r="X343" s="324" t="s">
        <v>10620</v>
      </c>
      <c r="Y343" s="1645"/>
      <c r="Z343" s="1656"/>
      <c r="AA343" s="1645"/>
      <c r="AB343" s="1646"/>
      <c r="AC343" s="1647"/>
      <c r="AD343" s="719">
        <v>332</v>
      </c>
      <c r="AE343" s="711" t="s">
        <v>10621</v>
      </c>
      <c r="AF343" s="735" t="s">
        <v>10622</v>
      </c>
      <c r="AG343" s="735" t="s">
        <v>10623</v>
      </c>
      <c r="AH343" s="735" t="s">
        <v>10624</v>
      </c>
      <c r="AI343" s="735" t="s">
        <v>10625</v>
      </c>
      <c r="AJ343" s="735" t="s">
        <v>10626</v>
      </c>
      <c r="AK343" s="736" t="s">
        <v>10627</v>
      </c>
      <c r="AL343" s="737" t="s">
        <v>10628</v>
      </c>
      <c r="AM343" s="738" t="s">
        <v>10629</v>
      </c>
      <c r="AN343" s="738" t="s">
        <v>10630</v>
      </c>
      <c r="AO343" s="648" t="s">
        <v>10631</v>
      </c>
      <c r="AP343" s="651" t="s">
        <v>10632</v>
      </c>
      <c r="AQ343" s="651" t="s">
        <v>10633</v>
      </c>
      <c r="AR343" s="712" t="s">
        <v>10634</v>
      </c>
      <c r="AS343" s="712" t="s">
        <v>10635</v>
      </c>
      <c r="AT343" s="651" t="s">
        <v>10636</v>
      </c>
      <c r="AU343" s="595" t="s">
        <v>10637</v>
      </c>
      <c r="AV343" s="595" t="s">
        <v>10638</v>
      </c>
      <c r="AW343" s="609" t="s">
        <v>10639</v>
      </c>
      <c r="AX343" s="609" t="s">
        <v>10640</v>
      </c>
      <c r="AY343" s="753" t="s">
        <v>10641</v>
      </c>
    </row>
    <row r="344" spans="2:51" ht="15" hidden="1" customHeight="1" outlineLevel="1">
      <c r="B344" s="643" t="s">
        <v>10642</v>
      </c>
      <c r="C344" s="653"/>
      <c r="D344" s="653"/>
      <c r="E344" s="653"/>
      <c r="F344" s="653"/>
      <c r="G344" s="653"/>
      <c r="H344" s="654"/>
      <c r="I344" s="655"/>
      <c r="J344" s="656"/>
      <c r="K344" s="656"/>
      <c r="L344" s="648">
        <f t="shared" si="36"/>
        <v>0</v>
      </c>
      <c r="M344" s="651">
        <f t="shared" si="37"/>
        <v>0</v>
      </c>
      <c r="N344" s="651">
        <f t="shared" si="38"/>
        <v>0</v>
      </c>
      <c r="O344" s="671"/>
      <c r="P344" s="671"/>
      <c r="Q344" s="651">
        <f t="shared" si="39"/>
        <v>0</v>
      </c>
      <c r="R344" s="661">
        <f t="shared" si="40"/>
        <v>0</v>
      </c>
      <c r="S344" s="661">
        <f t="shared" si="41"/>
        <v>0</v>
      </c>
      <c r="T344" s="658"/>
      <c r="U344" s="658"/>
      <c r="V344" s="659"/>
      <c r="W344" s="1645"/>
      <c r="X344" s="324" t="s">
        <v>10643</v>
      </c>
      <c r="Y344" s="1645"/>
      <c r="Z344" s="1656"/>
      <c r="AA344" s="1645"/>
      <c r="AB344" s="1646"/>
      <c r="AC344" s="1647"/>
      <c r="AD344" s="719">
        <v>333</v>
      </c>
      <c r="AE344" s="711" t="s">
        <v>10644</v>
      </c>
      <c r="AF344" s="735" t="s">
        <v>10645</v>
      </c>
      <c r="AG344" s="735" t="s">
        <v>10646</v>
      </c>
      <c r="AH344" s="735" t="s">
        <v>10647</v>
      </c>
      <c r="AI344" s="735" t="s">
        <v>10648</v>
      </c>
      <c r="AJ344" s="735" t="s">
        <v>10649</v>
      </c>
      <c r="AK344" s="736" t="s">
        <v>10650</v>
      </c>
      <c r="AL344" s="737" t="s">
        <v>10651</v>
      </c>
      <c r="AM344" s="738" t="s">
        <v>10652</v>
      </c>
      <c r="AN344" s="738" t="s">
        <v>10653</v>
      </c>
      <c r="AO344" s="648" t="s">
        <v>10654</v>
      </c>
      <c r="AP344" s="651" t="s">
        <v>10655</v>
      </c>
      <c r="AQ344" s="651" t="s">
        <v>10656</v>
      </c>
      <c r="AR344" s="712" t="s">
        <v>10657</v>
      </c>
      <c r="AS344" s="712" t="s">
        <v>10658</v>
      </c>
      <c r="AT344" s="651" t="s">
        <v>10659</v>
      </c>
      <c r="AU344" s="595" t="s">
        <v>10660</v>
      </c>
      <c r="AV344" s="595" t="s">
        <v>10661</v>
      </c>
      <c r="AW344" s="609" t="s">
        <v>10662</v>
      </c>
      <c r="AX344" s="609" t="s">
        <v>10663</v>
      </c>
      <c r="AY344" s="753" t="s">
        <v>10664</v>
      </c>
    </row>
    <row r="345" spans="2:51" ht="15" hidden="1" customHeight="1" outlineLevel="1">
      <c r="B345" s="643" t="s">
        <v>10665</v>
      </c>
      <c r="C345" s="653"/>
      <c r="D345" s="653"/>
      <c r="E345" s="653"/>
      <c r="F345" s="653"/>
      <c r="G345" s="653"/>
      <c r="H345" s="654"/>
      <c r="I345" s="655"/>
      <c r="J345" s="656"/>
      <c r="K345" s="656"/>
      <c r="L345" s="648">
        <f t="shared" si="36"/>
        <v>0</v>
      </c>
      <c r="M345" s="651">
        <f t="shared" si="37"/>
        <v>0</v>
      </c>
      <c r="N345" s="651">
        <f t="shared" si="38"/>
        <v>0</v>
      </c>
      <c r="O345" s="671"/>
      <c r="P345" s="671"/>
      <c r="Q345" s="651">
        <f t="shared" si="39"/>
        <v>0</v>
      </c>
      <c r="R345" s="661">
        <f t="shared" si="40"/>
        <v>0</v>
      </c>
      <c r="S345" s="661">
        <f t="shared" si="41"/>
        <v>0</v>
      </c>
      <c r="T345" s="658"/>
      <c r="U345" s="658"/>
      <c r="V345" s="659"/>
      <c r="W345" s="1645"/>
      <c r="X345" s="324" t="s">
        <v>10666</v>
      </c>
      <c r="Y345" s="1645"/>
      <c r="Z345" s="1656"/>
      <c r="AA345" s="1645"/>
      <c r="AB345" s="1646"/>
      <c r="AC345" s="1647"/>
      <c r="AD345" s="719">
        <v>334</v>
      </c>
      <c r="AE345" s="711" t="s">
        <v>10667</v>
      </c>
      <c r="AF345" s="735" t="s">
        <v>10668</v>
      </c>
      <c r="AG345" s="735" t="s">
        <v>10669</v>
      </c>
      <c r="AH345" s="735" t="s">
        <v>10670</v>
      </c>
      <c r="AI345" s="735" t="s">
        <v>10671</v>
      </c>
      <c r="AJ345" s="735" t="s">
        <v>10672</v>
      </c>
      <c r="AK345" s="736" t="s">
        <v>10673</v>
      </c>
      <c r="AL345" s="737" t="s">
        <v>10674</v>
      </c>
      <c r="AM345" s="738" t="s">
        <v>10675</v>
      </c>
      <c r="AN345" s="738" t="s">
        <v>10676</v>
      </c>
      <c r="AO345" s="648" t="s">
        <v>10677</v>
      </c>
      <c r="AP345" s="651" t="s">
        <v>10678</v>
      </c>
      <c r="AQ345" s="651" t="s">
        <v>10679</v>
      </c>
      <c r="AR345" s="712" t="s">
        <v>10680</v>
      </c>
      <c r="AS345" s="712" t="s">
        <v>10681</v>
      </c>
      <c r="AT345" s="651" t="s">
        <v>10682</v>
      </c>
      <c r="AU345" s="595" t="s">
        <v>10683</v>
      </c>
      <c r="AV345" s="595" t="s">
        <v>10684</v>
      </c>
      <c r="AW345" s="609" t="s">
        <v>10685</v>
      </c>
      <c r="AX345" s="609" t="s">
        <v>10686</v>
      </c>
      <c r="AY345" s="753" t="s">
        <v>10687</v>
      </c>
    </row>
    <row r="346" spans="2:51" ht="15" hidden="1" customHeight="1" outlineLevel="1">
      <c r="B346" s="643" t="s">
        <v>10688</v>
      </c>
      <c r="C346" s="653"/>
      <c r="D346" s="653"/>
      <c r="E346" s="653"/>
      <c r="F346" s="653"/>
      <c r="G346" s="653"/>
      <c r="H346" s="654"/>
      <c r="I346" s="655"/>
      <c r="J346" s="656"/>
      <c r="K346" s="656"/>
      <c r="L346" s="648">
        <f t="shared" si="36"/>
        <v>0</v>
      </c>
      <c r="M346" s="651">
        <f t="shared" si="37"/>
        <v>0</v>
      </c>
      <c r="N346" s="651">
        <f t="shared" si="38"/>
        <v>0</v>
      </c>
      <c r="O346" s="671"/>
      <c r="P346" s="671"/>
      <c r="Q346" s="651">
        <f t="shared" si="39"/>
        <v>0</v>
      </c>
      <c r="R346" s="661">
        <f t="shared" si="40"/>
        <v>0</v>
      </c>
      <c r="S346" s="661">
        <f t="shared" si="41"/>
        <v>0</v>
      </c>
      <c r="T346" s="658"/>
      <c r="U346" s="658"/>
      <c r="V346" s="659"/>
      <c r="W346" s="1645"/>
      <c r="X346" s="324" t="s">
        <v>10689</v>
      </c>
      <c r="Y346" s="1645"/>
      <c r="Z346" s="1656"/>
      <c r="AA346" s="1645"/>
      <c r="AB346" s="1646"/>
      <c r="AC346" s="1647"/>
      <c r="AD346" s="719">
        <v>335</v>
      </c>
      <c r="AE346" s="711" t="s">
        <v>10690</v>
      </c>
      <c r="AF346" s="735" t="s">
        <v>10691</v>
      </c>
      <c r="AG346" s="735" t="s">
        <v>10692</v>
      </c>
      <c r="AH346" s="735" t="s">
        <v>10693</v>
      </c>
      <c r="AI346" s="735" t="s">
        <v>10694</v>
      </c>
      <c r="AJ346" s="735" t="s">
        <v>10695</v>
      </c>
      <c r="AK346" s="736" t="s">
        <v>10696</v>
      </c>
      <c r="AL346" s="737" t="s">
        <v>10697</v>
      </c>
      <c r="AM346" s="738" t="s">
        <v>10698</v>
      </c>
      <c r="AN346" s="738" t="s">
        <v>10699</v>
      </c>
      <c r="AO346" s="648" t="s">
        <v>10700</v>
      </c>
      <c r="AP346" s="651" t="s">
        <v>10701</v>
      </c>
      <c r="AQ346" s="651" t="s">
        <v>10702</v>
      </c>
      <c r="AR346" s="712" t="s">
        <v>10703</v>
      </c>
      <c r="AS346" s="712" t="s">
        <v>10704</v>
      </c>
      <c r="AT346" s="651" t="s">
        <v>10705</v>
      </c>
      <c r="AU346" s="595" t="s">
        <v>10706</v>
      </c>
      <c r="AV346" s="595" t="s">
        <v>10707</v>
      </c>
      <c r="AW346" s="609" t="s">
        <v>10708</v>
      </c>
      <c r="AX346" s="609" t="s">
        <v>10709</v>
      </c>
      <c r="AY346" s="753" t="s">
        <v>10710</v>
      </c>
    </row>
    <row r="347" spans="2:51" ht="15" hidden="1" customHeight="1" outlineLevel="1">
      <c r="B347" s="643" t="s">
        <v>10711</v>
      </c>
      <c r="C347" s="653"/>
      <c r="D347" s="653"/>
      <c r="E347" s="653"/>
      <c r="F347" s="653"/>
      <c r="G347" s="653"/>
      <c r="H347" s="654"/>
      <c r="I347" s="655"/>
      <c r="J347" s="656"/>
      <c r="K347" s="656"/>
      <c r="L347" s="648">
        <f t="shared" si="36"/>
        <v>0</v>
      </c>
      <c r="M347" s="651">
        <f t="shared" si="37"/>
        <v>0</v>
      </c>
      <c r="N347" s="651">
        <f t="shared" si="38"/>
        <v>0</v>
      </c>
      <c r="O347" s="671"/>
      <c r="P347" s="671"/>
      <c r="Q347" s="651">
        <f t="shared" si="39"/>
        <v>0</v>
      </c>
      <c r="R347" s="661">
        <f t="shared" si="40"/>
        <v>0</v>
      </c>
      <c r="S347" s="661">
        <f t="shared" si="41"/>
        <v>0</v>
      </c>
      <c r="T347" s="658"/>
      <c r="U347" s="658"/>
      <c r="V347" s="659"/>
      <c r="W347" s="1645"/>
      <c r="X347" s="324" t="s">
        <v>10712</v>
      </c>
      <c r="Y347" s="1645"/>
      <c r="Z347" s="1656"/>
      <c r="AA347" s="1645"/>
      <c r="AB347" s="1646"/>
      <c r="AC347" s="1647"/>
      <c r="AD347" s="719">
        <v>336</v>
      </c>
      <c r="AE347" s="711" t="s">
        <v>10713</v>
      </c>
      <c r="AF347" s="735" t="s">
        <v>10714</v>
      </c>
      <c r="AG347" s="735" t="s">
        <v>10715</v>
      </c>
      <c r="AH347" s="735" t="s">
        <v>10716</v>
      </c>
      <c r="AI347" s="735" t="s">
        <v>10717</v>
      </c>
      <c r="AJ347" s="735" t="s">
        <v>10718</v>
      </c>
      <c r="AK347" s="736" t="s">
        <v>10719</v>
      </c>
      <c r="AL347" s="737" t="s">
        <v>10720</v>
      </c>
      <c r="AM347" s="738" t="s">
        <v>10721</v>
      </c>
      <c r="AN347" s="738" t="s">
        <v>10722</v>
      </c>
      <c r="AO347" s="648" t="s">
        <v>10723</v>
      </c>
      <c r="AP347" s="651" t="s">
        <v>10724</v>
      </c>
      <c r="AQ347" s="651" t="s">
        <v>10725</v>
      </c>
      <c r="AR347" s="712" t="s">
        <v>10726</v>
      </c>
      <c r="AS347" s="712" t="s">
        <v>10727</v>
      </c>
      <c r="AT347" s="651" t="s">
        <v>10728</v>
      </c>
      <c r="AU347" s="595" t="s">
        <v>10729</v>
      </c>
      <c r="AV347" s="595" t="s">
        <v>10730</v>
      </c>
      <c r="AW347" s="609" t="s">
        <v>10731</v>
      </c>
      <c r="AX347" s="609" t="s">
        <v>10732</v>
      </c>
      <c r="AY347" s="753" t="s">
        <v>10733</v>
      </c>
    </row>
    <row r="348" spans="2:51" ht="15" hidden="1" customHeight="1" outlineLevel="1">
      <c r="B348" s="643" t="s">
        <v>10734</v>
      </c>
      <c r="C348" s="653"/>
      <c r="D348" s="653"/>
      <c r="E348" s="653"/>
      <c r="F348" s="653"/>
      <c r="G348" s="653"/>
      <c r="H348" s="654"/>
      <c r="I348" s="655"/>
      <c r="J348" s="656"/>
      <c r="K348" s="656"/>
      <c r="L348" s="648">
        <f t="shared" si="36"/>
        <v>0</v>
      </c>
      <c r="M348" s="651">
        <f t="shared" si="37"/>
        <v>0</v>
      </c>
      <c r="N348" s="651">
        <f t="shared" si="38"/>
        <v>0</v>
      </c>
      <c r="O348" s="671"/>
      <c r="P348" s="671"/>
      <c r="Q348" s="651">
        <f t="shared" si="39"/>
        <v>0</v>
      </c>
      <c r="R348" s="661">
        <f t="shared" si="40"/>
        <v>0</v>
      </c>
      <c r="S348" s="661">
        <f t="shared" si="41"/>
        <v>0</v>
      </c>
      <c r="T348" s="658"/>
      <c r="U348" s="658"/>
      <c r="V348" s="659"/>
      <c r="W348" s="1645"/>
      <c r="X348" s="324" t="s">
        <v>10735</v>
      </c>
      <c r="Y348" s="1645"/>
      <c r="Z348" s="1656"/>
      <c r="AA348" s="1645"/>
      <c r="AB348" s="1646"/>
      <c r="AC348" s="1647"/>
      <c r="AD348" s="719">
        <v>337</v>
      </c>
      <c r="AE348" s="711" t="s">
        <v>10736</v>
      </c>
      <c r="AF348" s="735" t="s">
        <v>10737</v>
      </c>
      <c r="AG348" s="735" t="s">
        <v>10738</v>
      </c>
      <c r="AH348" s="735" t="s">
        <v>10739</v>
      </c>
      <c r="AI348" s="735" t="s">
        <v>10740</v>
      </c>
      <c r="AJ348" s="735" t="s">
        <v>10741</v>
      </c>
      <c r="AK348" s="736" t="s">
        <v>10742</v>
      </c>
      <c r="AL348" s="737" t="s">
        <v>10743</v>
      </c>
      <c r="AM348" s="738" t="s">
        <v>10744</v>
      </c>
      <c r="AN348" s="738" t="s">
        <v>10745</v>
      </c>
      <c r="AO348" s="648" t="s">
        <v>10746</v>
      </c>
      <c r="AP348" s="651" t="s">
        <v>10747</v>
      </c>
      <c r="AQ348" s="651" t="s">
        <v>10748</v>
      </c>
      <c r="AR348" s="712" t="s">
        <v>10749</v>
      </c>
      <c r="AS348" s="712" t="s">
        <v>10750</v>
      </c>
      <c r="AT348" s="651" t="s">
        <v>10751</v>
      </c>
      <c r="AU348" s="595" t="s">
        <v>10752</v>
      </c>
      <c r="AV348" s="595" t="s">
        <v>10753</v>
      </c>
      <c r="AW348" s="609" t="s">
        <v>10754</v>
      </c>
      <c r="AX348" s="609" t="s">
        <v>10755</v>
      </c>
      <c r="AY348" s="753" t="s">
        <v>10756</v>
      </c>
    </row>
    <row r="349" spans="2:51" ht="15" hidden="1" customHeight="1" outlineLevel="1">
      <c r="B349" s="643" t="s">
        <v>10757</v>
      </c>
      <c r="C349" s="653"/>
      <c r="D349" s="653"/>
      <c r="E349" s="653"/>
      <c r="F349" s="653"/>
      <c r="G349" s="653"/>
      <c r="H349" s="654"/>
      <c r="I349" s="655"/>
      <c r="J349" s="656"/>
      <c r="K349" s="656"/>
      <c r="L349" s="648">
        <f t="shared" si="36"/>
        <v>0</v>
      </c>
      <c r="M349" s="651">
        <f t="shared" si="37"/>
        <v>0</v>
      </c>
      <c r="N349" s="651">
        <f t="shared" si="38"/>
        <v>0</v>
      </c>
      <c r="O349" s="671"/>
      <c r="P349" s="671"/>
      <c r="Q349" s="651">
        <f t="shared" si="39"/>
        <v>0</v>
      </c>
      <c r="R349" s="661">
        <f t="shared" si="40"/>
        <v>0</v>
      </c>
      <c r="S349" s="661">
        <f t="shared" si="41"/>
        <v>0</v>
      </c>
      <c r="T349" s="658"/>
      <c r="U349" s="658"/>
      <c r="V349" s="659"/>
      <c r="W349" s="1645"/>
      <c r="X349" s="324" t="s">
        <v>10758</v>
      </c>
      <c r="Y349" s="1645"/>
      <c r="Z349" s="1656"/>
      <c r="AA349" s="1645"/>
      <c r="AB349" s="1646"/>
      <c r="AC349" s="1647"/>
      <c r="AD349" s="719">
        <v>338</v>
      </c>
      <c r="AE349" s="711" t="s">
        <v>10759</v>
      </c>
      <c r="AF349" s="735" t="s">
        <v>10760</v>
      </c>
      <c r="AG349" s="735" t="s">
        <v>10761</v>
      </c>
      <c r="AH349" s="735" t="s">
        <v>10762</v>
      </c>
      <c r="AI349" s="735" t="s">
        <v>10763</v>
      </c>
      <c r="AJ349" s="735" t="s">
        <v>10764</v>
      </c>
      <c r="AK349" s="736" t="s">
        <v>10765</v>
      </c>
      <c r="AL349" s="737" t="s">
        <v>10766</v>
      </c>
      <c r="AM349" s="738" t="s">
        <v>10767</v>
      </c>
      <c r="AN349" s="738" t="s">
        <v>10768</v>
      </c>
      <c r="AO349" s="648" t="s">
        <v>10769</v>
      </c>
      <c r="AP349" s="651" t="s">
        <v>10770</v>
      </c>
      <c r="AQ349" s="651" t="s">
        <v>10771</v>
      </c>
      <c r="AR349" s="712" t="s">
        <v>10772</v>
      </c>
      <c r="AS349" s="712" t="s">
        <v>10773</v>
      </c>
      <c r="AT349" s="651" t="s">
        <v>10774</v>
      </c>
      <c r="AU349" s="595" t="s">
        <v>10775</v>
      </c>
      <c r="AV349" s="595" t="s">
        <v>10776</v>
      </c>
      <c r="AW349" s="609" t="s">
        <v>10777</v>
      </c>
      <c r="AX349" s="609" t="s">
        <v>10778</v>
      </c>
      <c r="AY349" s="753" t="s">
        <v>10779</v>
      </c>
    </row>
    <row r="350" spans="2:51" ht="15" hidden="1" customHeight="1" outlineLevel="1">
      <c r="B350" s="643" t="s">
        <v>10780</v>
      </c>
      <c r="C350" s="653"/>
      <c r="D350" s="653"/>
      <c r="E350" s="653"/>
      <c r="F350" s="653"/>
      <c r="G350" s="653"/>
      <c r="H350" s="654"/>
      <c r="I350" s="655"/>
      <c r="J350" s="656"/>
      <c r="K350" s="656"/>
      <c r="L350" s="648">
        <f t="shared" si="36"/>
        <v>0</v>
      </c>
      <c r="M350" s="651">
        <f t="shared" si="37"/>
        <v>0</v>
      </c>
      <c r="N350" s="651">
        <f t="shared" si="38"/>
        <v>0</v>
      </c>
      <c r="O350" s="671"/>
      <c r="P350" s="671"/>
      <c r="Q350" s="651">
        <f t="shared" si="39"/>
        <v>0</v>
      </c>
      <c r="R350" s="661">
        <f t="shared" si="40"/>
        <v>0</v>
      </c>
      <c r="S350" s="661">
        <f t="shared" si="41"/>
        <v>0</v>
      </c>
      <c r="T350" s="658"/>
      <c r="U350" s="658"/>
      <c r="V350" s="659"/>
      <c r="W350" s="1645"/>
      <c r="X350" s="324" t="s">
        <v>10781</v>
      </c>
      <c r="Y350" s="1645"/>
      <c r="Z350" s="1656"/>
      <c r="AA350" s="1645"/>
      <c r="AB350" s="1646"/>
      <c r="AC350" s="1647"/>
      <c r="AD350" s="719">
        <v>339</v>
      </c>
      <c r="AE350" s="711" t="s">
        <v>10782</v>
      </c>
      <c r="AF350" s="735" t="s">
        <v>10783</v>
      </c>
      <c r="AG350" s="735" t="s">
        <v>10784</v>
      </c>
      <c r="AH350" s="735" t="s">
        <v>10785</v>
      </c>
      <c r="AI350" s="735" t="s">
        <v>10786</v>
      </c>
      <c r="AJ350" s="735" t="s">
        <v>10787</v>
      </c>
      <c r="AK350" s="736" t="s">
        <v>10788</v>
      </c>
      <c r="AL350" s="737" t="s">
        <v>10789</v>
      </c>
      <c r="AM350" s="738" t="s">
        <v>10790</v>
      </c>
      <c r="AN350" s="738" t="s">
        <v>10791</v>
      </c>
      <c r="AO350" s="648" t="s">
        <v>10792</v>
      </c>
      <c r="AP350" s="651" t="s">
        <v>10793</v>
      </c>
      <c r="AQ350" s="651" t="s">
        <v>10794</v>
      </c>
      <c r="AR350" s="712" t="s">
        <v>10795</v>
      </c>
      <c r="AS350" s="712" t="s">
        <v>10796</v>
      </c>
      <c r="AT350" s="651" t="s">
        <v>10797</v>
      </c>
      <c r="AU350" s="595" t="s">
        <v>10798</v>
      </c>
      <c r="AV350" s="595" t="s">
        <v>10799</v>
      </c>
      <c r="AW350" s="609" t="s">
        <v>10800</v>
      </c>
      <c r="AX350" s="609" t="s">
        <v>10801</v>
      </c>
      <c r="AY350" s="753" t="s">
        <v>10802</v>
      </c>
    </row>
    <row r="351" spans="2:51" ht="15" hidden="1" customHeight="1" outlineLevel="1">
      <c r="B351" s="643" t="s">
        <v>10803</v>
      </c>
      <c r="C351" s="653"/>
      <c r="D351" s="653"/>
      <c r="E351" s="653"/>
      <c r="F351" s="653"/>
      <c r="G351" s="653"/>
      <c r="H351" s="654"/>
      <c r="I351" s="655"/>
      <c r="J351" s="656"/>
      <c r="K351" s="656"/>
      <c r="L351" s="648">
        <f t="shared" si="36"/>
        <v>0</v>
      </c>
      <c r="M351" s="651">
        <f t="shared" si="37"/>
        <v>0</v>
      </c>
      <c r="N351" s="651">
        <f t="shared" si="38"/>
        <v>0</v>
      </c>
      <c r="O351" s="671"/>
      <c r="P351" s="671"/>
      <c r="Q351" s="651">
        <f t="shared" si="39"/>
        <v>0</v>
      </c>
      <c r="R351" s="661">
        <f t="shared" si="40"/>
        <v>0</v>
      </c>
      <c r="S351" s="661">
        <f t="shared" si="41"/>
        <v>0</v>
      </c>
      <c r="T351" s="658"/>
      <c r="U351" s="658"/>
      <c r="V351" s="659"/>
      <c r="W351" s="1645"/>
      <c r="X351" s="324" t="s">
        <v>10804</v>
      </c>
      <c r="Y351" s="1645"/>
      <c r="Z351" s="1656"/>
      <c r="AA351" s="1645"/>
      <c r="AB351" s="1646"/>
      <c r="AC351" s="1647"/>
      <c r="AD351" s="719">
        <v>340</v>
      </c>
      <c r="AE351" s="711" t="s">
        <v>10805</v>
      </c>
      <c r="AF351" s="735" t="s">
        <v>10806</v>
      </c>
      <c r="AG351" s="735" t="s">
        <v>10807</v>
      </c>
      <c r="AH351" s="735" t="s">
        <v>10808</v>
      </c>
      <c r="AI351" s="735" t="s">
        <v>10809</v>
      </c>
      <c r="AJ351" s="735" t="s">
        <v>10810</v>
      </c>
      <c r="AK351" s="736" t="s">
        <v>10811</v>
      </c>
      <c r="AL351" s="737" t="s">
        <v>10812</v>
      </c>
      <c r="AM351" s="738" t="s">
        <v>10813</v>
      </c>
      <c r="AN351" s="738" t="s">
        <v>10814</v>
      </c>
      <c r="AO351" s="648" t="s">
        <v>10815</v>
      </c>
      <c r="AP351" s="651" t="s">
        <v>10816</v>
      </c>
      <c r="AQ351" s="651" t="s">
        <v>10817</v>
      </c>
      <c r="AR351" s="712" t="s">
        <v>10818</v>
      </c>
      <c r="AS351" s="712" t="s">
        <v>10819</v>
      </c>
      <c r="AT351" s="651" t="s">
        <v>10820</v>
      </c>
      <c r="AU351" s="595" t="s">
        <v>10821</v>
      </c>
      <c r="AV351" s="595" t="s">
        <v>10822</v>
      </c>
      <c r="AW351" s="609" t="s">
        <v>10823</v>
      </c>
      <c r="AX351" s="609" t="s">
        <v>10824</v>
      </c>
      <c r="AY351" s="753" t="s">
        <v>10825</v>
      </c>
    </row>
    <row r="352" spans="2:51" ht="15" hidden="1" customHeight="1" outlineLevel="1">
      <c r="B352" s="643" t="s">
        <v>10826</v>
      </c>
      <c r="C352" s="653"/>
      <c r="D352" s="653"/>
      <c r="E352" s="653"/>
      <c r="F352" s="653"/>
      <c r="G352" s="653"/>
      <c r="H352" s="654"/>
      <c r="I352" s="655"/>
      <c r="J352" s="656"/>
      <c r="K352" s="656"/>
      <c r="L352" s="648">
        <f t="shared" si="36"/>
        <v>0</v>
      </c>
      <c r="M352" s="651">
        <f t="shared" si="37"/>
        <v>0</v>
      </c>
      <c r="N352" s="651">
        <f t="shared" si="38"/>
        <v>0</v>
      </c>
      <c r="O352" s="671"/>
      <c r="P352" s="671"/>
      <c r="Q352" s="651">
        <f t="shared" si="39"/>
        <v>0</v>
      </c>
      <c r="R352" s="661">
        <f t="shared" si="40"/>
        <v>0</v>
      </c>
      <c r="S352" s="661">
        <f t="shared" si="41"/>
        <v>0</v>
      </c>
      <c r="T352" s="658"/>
      <c r="U352" s="658"/>
      <c r="V352" s="659"/>
      <c r="W352" s="1645"/>
      <c r="X352" s="324" t="s">
        <v>10827</v>
      </c>
      <c r="Y352" s="1645"/>
      <c r="Z352" s="1656"/>
      <c r="AA352" s="1645"/>
      <c r="AB352" s="1646"/>
      <c r="AC352" s="1647"/>
      <c r="AD352" s="719">
        <v>341</v>
      </c>
      <c r="AE352" s="711" t="s">
        <v>10828</v>
      </c>
      <c r="AF352" s="735" t="s">
        <v>10829</v>
      </c>
      <c r="AG352" s="735" t="s">
        <v>10830</v>
      </c>
      <c r="AH352" s="735" t="s">
        <v>10831</v>
      </c>
      <c r="AI352" s="735" t="s">
        <v>10832</v>
      </c>
      <c r="AJ352" s="735" t="s">
        <v>10833</v>
      </c>
      <c r="AK352" s="736" t="s">
        <v>10834</v>
      </c>
      <c r="AL352" s="737" t="s">
        <v>10835</v>
      </c>
      <c r="AM352" s="738" t="s">
        <v>10836</v>
      </c>
      <c r="AN352" s="738" t="s">
        <v>10837</v>
      </c>
      <c r="AO352" s="648" t="s">
        <v>10838</v>
      </c>
      <c r="AP352" s="651" t="s">
        <v>10839</v>
      </c>
      <c r="AQ352" s="651" t="s">
        <v>10840</v>
      </c>
      <c r="AR352" s="712" t="s">
        <v>10841</v>
      </c>
      <c r="AS352" s="712" t="s">
        <v>10842</v>
      </c>
      <c r="AT352" s="651" t="s">
        <v>10843</v>
      </c>
      <c r="AU352" s="595" t="s">
        <v>10844</v>
      </c>
      <c r="AV352" s="595" t="s">
        <v>10845</v>
      </c>
      <c r="AW352" s="609" t="s">
        <v>10846</v>
      </c>
      <c r="AX352" s="609" t="s">
        <v>10847</v>
      </c>
      <c r="AY352" s="753" t="s">
        <v>10848</v>
      </c>
    </row>
    <row r="353" spans="2:51" ht="15" hidden="1" customHeight="1" outlineLevel="1">
      <c r="B353" s="643" t="s">
        <v>10849</v>
      </c>
      <c r="C353" s="653"/>
      <c r="D353" s="653"/>
      <c r="E353" s="653"/>
      <c r="F353" s="653"/>
      <c r="G353" s="653"/>
      <c r="H353" s="654"/>
      <c r="I353" s="655"/>
      <c r="J353" s="656"/>
      <c r="K353" s="656"/>
      <c r="L353" s="648">
        <f t="shared" si="36"/>
        <v>0</v>
      </c>
      <c r="M353" s="651">
        <f t="shared" si="37"/>
        <v>0</v>
      </c>
      <c r="N353" s="651">
        <f t="shared" si="38"/>
        <v>0</v>
      </c>
      <c r="O353" s="671"/>
      <c r="P353" s="671"/>
      <c r="Q353" s="651">
        <f t="shared" si="39"/>
        <v>0</v>
      </c>
      <c r="R353" s="661">
        <f t="shared" si="40"/>
        <v>0</v>
      </c>
      <c r="S353" s="661">
        <f t="shared" si="41"/>
        <v>0</v>
      </c>
      <c r="T353" s="658"/>
      <c r="U353" s="658"/>
      <c r="V353" s="659"/>
      <c r="W353" s="1645"/>
      <c r="X353" s="324" t="s">
        <v>10850</v>
      </c>
      <c r="Y353" s="1645"/>
      <c r="Z353" s="1656"/>
      <c r="AA353" s="1645"/>
      <c r="AB353" s="1646"/>
      <c r="AC353" s="1647"/>
      <c r="AD353" s="719">
        <v>342</v>
      </c>
      <c r="AE353" s="711" t="s">
        <v>10851</v>
      </c>
      <c r="AF353" s="735" t="s">
        <v>10852</v>
      </c>
      <c r="AG353" s="735" t="s">
        <v>10853</v>
      </c>
      <c r="AH353" s="735" t="s">
        <v>10854</v>
      </c>
      <c r="AI353" s="735" t="s">
        <v>10855</v>
      </c>
      <c r="AJ353" s="735" t="s">
        <v>10856</v>
      </c>
      <c r="AK353" s="736" t="s">
        <v>10857</v>
      </c>
      <c r="AL353" s="737" t="s">
        <v>10858</v>
      </c>
      <c r="AM353" s="738" t="s">
        <v>10859</v>
      </c>
      <c r="AN353" s="738" t="s">
        <v>10860</v>
      </c>
      <c r="AO353" s="648" t="s">
        <v>10861</v>
      </c>
      <c r="AP353" s="651" t="s">
        <v>10862</v>
      </c>
      <c r="AQ353" s="651" t="s">
        <v>10863</v>
      </c>
      <c r="AR353" s="712" t="s">
        <v>10864</v>
      </c>
      <c r="AS353" s="712" t="s">
        <v>10865</v>
      </c>
      <c r="AT353" s="651" t="s">
        <v>10866</v>
      </c>
      <c r="AU353" s="595" t="s">
        <v>10867</v>
      </c>
      <c r="AV353" s="595" t="s">
        <v>10868</v>
      </c>
      <c r="AW353" s="609" t="s">
        <v>10869</v>
      </c>
      <c r="AX353" s="609" t="s">
        <v>10870</v>
      </c>
      <c r="AY353" s="753" t="s">
        <v>10871</v>
      </c>
    </row>
    <row r="354" spans="2:51" ht="15" hidden="1" customHeight="1" outlineLevel="1">
      <c r="B354" s="643" t="s">
        <v>10872</v>
      </c>
      <c r="C354" s="653"/>
      <c r="D354" s="653"/>
      <c r="E354" s="653"/>
      <c r="F354" s="653"/>
      <c r="G354" s="653"/>
      <c r="H354" s="654"/>
      <c r="I354" s="655"/>
      <c r="J354" s="656"/>
      <c r="K354" s="656"/>
      <c r="L354" s="648">
        <f t="shared" si="36"/>
        <v>0</v>
      </c>
      <c r="M354" s="651">
        <f t="shared" si="37"/>
        <v>0</v>
      </c>
      <c r="N354" s="651">
        <f t="shared" si="38"/>
        <v>0</v>
      </c>
      <c r="O354" s="671"/>
      <c r="P354" s="671"/>
      <c r="Q354" s="651">
        <f t="shared" si="39"/>
        <v>0</v>
      </c>
      <c r="R354" s="661">
        <f t="shared" si="40"/>
        <v>0</v>
      </c>
      <c r="S354" s="661">
        <f t="shared" si="41"/>
        <v>0</v>
      </c>
      <c r="T354" s="658"/>
      <c r="U354" s="658"/>
      <c r="V354" s="659"/>
      <c r="W354" s="1645"/>
      <c r="X354" s="324" t="s">
        <v>10873</v>
      </c>
      <c r="Y354" s="1645"/>
      <c r="Z354" s="1656"/>
      <c r="AA354" s="1645"/>
      <c r="AB354" s="1646"/>
      <c r="AC354" s="1647"/>
      <c r="AD354" s="719">
        <v>343</v>
      </c>
      <c r="AE354" s="711" t="s">
        <v>10874</v>
      </c>
      <c r="AF354" s="735" t="s">
        <v>10875</v>
      </c>
      <c r="AG354" s="735" t="s">
        <v>10876</v>
      </c>
      <c r="AH354" s="735" t="s">
        <v>10877</v>
      </c>
      <c r="AI354" s="735" t="s">
        <v>10878</v>
      </c>
      <c r="AJ354" s="735" t="s">
        <v>10879</v>
      </c>
      <c r="AK354" s="736" t="s">
        <v>10880</v>
      </c>
      <c r="AL354" s="737" t="s">
        <v>10881</v>
      </c>
      <c r="AM354" s="738" t="s">
        <v>10882</v>
      </c>
      <c r="AN354" s="738" t="s">
        <v>10883</v>
      </c>
      <c r="AO354" s="648" t="s">
        <v>10884</v>
      </c>
      <c r="AP354" s="651" t="s">
        <v>10885</v>
      </c>
      <c r="AQ354" s="651" t="s">
        <v>10886</v>
      </c>
      <c r="AR354" s="712" t="s">
        <v>10887</v>
      </c>
      <c r="AS354" s="712" t="s">
        <v>10888</v>
      </c>
      <c r="AT354" s="651" t="s">
        <v>10889</v>
      </c>
      <c r="AU354" s="595" t="s">
        <v>10890</v>
      </c>
      <c r="AV354" s="595" t="s">
        <v>10891</v>
      </c>
      <c r="AW354" s="609" t="s">
        <v>10892</v>
      </c>
      <c r="AX354" s="609" t="s">
        <v>10893</v>
      </c>
      <c r="AY354" s="753" t="s">
        <v>10894</v>
      </c>
    </row>
    <row r="355" spans="2:51" ht="15" hidden="1" customHeight="1" outlineLevel="1">
      <c r="B355" s="643" t="s">
        <v>10895</v>
      </c>
      <c r="C355" s="653"/>
      <c r="D355" s="653"/>
      <c r="E355" s="653"/>
      <c r="F355" s="653"/>
      <c r="G355" s="653"/>
      <c r="H355" s="654"/>
      <c r="I355" s="655"/>
      <c r="J355" s="656"/>
      <c r="K355" s="656"/>
      <c r="L355" s="648">
        <f t="shared" si="36"/>
        <v>0</v>
      </c>
      <c r="M355" s="651">
        <f t="shared" si="37"/>
        <v>0</v>
      </c>
      <c r="N355" s="651">
        <f t="shared" si="38"/>
        <v>0</v>
      </c>
      <c r="O355" s="671"/>
      <c r="P355" s="671"/>
      <c r="Q355" s="651">
        <f t="shared" si="39"/>
        <v>0</v>
      </c>
      <c r="R355" s="661">
        <f t="shared" si="40"/>
        <v>0</v>
      </c>
      <c r="S355" s="661">
        <f t="shared" si="41"/>
        <v>0</v>
      </c>
      <c r="T355" s="658"/>
      <c r="U355" s="658"/>
      <c r="V355" s="659"/>
      <c r="W355" s="1645"/>
      <c r="X355" s="324" t="s">
        <v>10896</v>
      </c>
      <c r="Y355" s="1645"/>
      <c r="Z355" s="1656"/>
      <c r="AA355" s="1645"/>
      <c r="AB355" s="1646"/>
      <c r="AC355" s="1647"/>
      <c r="AD355" s="719">
        <v>344</v>
      </c>
      <c r="AE355" s="711" t="s">
        <v>10897</v>
      </c>
      <c r="AF355" s="735" t="s">
        <v>10898</v>
      </c>
      <c r="AG355" s="735" t="s">
        <v>10899</v>
      </c>
      <c r="AH355" s="735" t="s">
        <v>10900</v>
      </c>
      <c r="AI355" s="735" t="s">
        <v>10901</v>
      </c>
      <c r="AJ355" s="735" t="s">
        <v>10902</v>
      </c>
      <c r="AK355" s="736" t="s">
        <v>10903</v>
      </c>
      <c r="AL355" s="737" t="s">
        <v>10904</v>
      </c>
      <c r="AM355" s="738" t="s">
        <v>10905</v>
      </c>
      <c r="AN355" s="738" t="s">
        <v>10906</v>
      </c>
      <c r="AO355" s="648" t="s">
        <v>10907</v>
      </c>
      <c r="AP355" s="651" t="s">
        <v>10908</v>
      </c>
      <c r="AQ355" s="651" t="s">
        <v>10909</v>
      </c>
      <c r="AR355" s="712" t="s">
        <v>10910</v>
      </c>
      <c r="AS355" s="712" t="s">
        <v>10911</v>
      </c>
      <c r="AT355" s="651" t="s">
        <v>10912</v>
      </c>
      <c r="AU355" s="595" t="s">
        <v>10913</v>
      </c>
      <c r="AV355" s="595" t="s">
        <v>10914</v>
      </c>
      <c r="AW355" s="609" t="s">
        <v>10915</v>
      </c>
      <c r="AX355" s="609" t="s">
        <v>10916</v>
      </c>
      <c r="AY355" s="753" t="s">
        <v>10917</v>
      </c>
    </row>
    <row r="356" spans="2:51" ht="15" hidden="1" customHeight="1" outlineLevel="1">
      <c r="B356" s="643" t="s">
        <v>10918</v>
      </c>
      <c r="C356" s="653"/>
      <c r="D356" s="653"/>
      <c r="E356" s="653"/>
      <c r="F356" s="653"/>
      <c r="G356" s="653"/>
      <c r="H356" s="654"/>
      <c r="I356" s="655"/>
      <c r="J356" s="656"/>
      <c r="K356" s="656"/>
      <c r="L356" s="648">
        <f t="shared" si="36"/>
        <v>0</v>
      </c>
      <c r="M356" s="651">
        <f t="shared" si="37"/>
        <v>0</v>
      </c>
      <c r="N356" s="651">
        <f t="shared" si="38"/>
        <v>0</v>
      </c>
      <c r="O356" s="671"/>
      <c r="P356" s="671"/>
      <c r="Q356" s="651">
        <f t="shared" si="39"/>
        <v>0</v>
      </c>
      <c r="R356" s="661">
        <f t="shared" si="40"/>
        <v>0</v>
      </c>
      <c r="S356" s="661">
        <f t="shared" si="41"/>
        <v>0</v>
      </c>
      <c r="T356" s="658"/>
      <c r="U356" s="658"/>
      <c r="V356" s="659"/>
      <c r="W356" s="1645"/>
      <c r="X356" s="324" t="s">
        <v>10919</v>
      </c>
      <c r="Y356" s="1645"/>
      <c r="Z356" s="1656"/>
      <c r="AA356" s="1645"/>
      <c r="AB356" s="1646"/>
      <c r="AC356" s="1647"/>
      <c r="AD356" s="719">
        <v>345</v>
      </c>
      <c r="AE356" s="711" t="s">
        <v>10920</v>
      </c>
      <c r="AF356" s="735" t="s">
        <v>10921</v>
      </c>
      <c r="AG356" s="735" t="s">
        <v>10922</v>
      </c>
      <c r="AH356" s="735" t="s">
        <v>10923</v>
      </c>
      <c r="AI356" s="735" t="s">
        <v>10924</v>
      </c>
      <c r="AJ356" s="735" t="s">
        <v>10925</v>
      </c>
      <c r="AK356" s="736" t="s">
        <v>10926</v>
      </c>
      <c r="AL356" s="737" t="s">
        <v>10927</v>
      </c>
      <c r="AM356" s="738" t="s">
        <v>10928</v>
      </c>
      <c r="AN356" s="738" t="s">
        <v>10929</v>
      </c>
      <c r="AO356" s="648" t="s">
        <v>10930</v>
      </c>
      <c r="AP356" s="651" t="s">
        <v>10931</v>
      </c>
      <c r="AQ356" s="651" t="s">
        <v>10932</v>
      </c>
      <c r="AR356" s="712" t="s">
        <v>10933</v>
      </c>
      <c r="AS356" s="712" t="s">
        <v>10934</v>
      </c>
      <c r="AT356" s="651" t="s">
        <v>10935</v>
      </c>
      <c r="AU356" s="595" t="s">
        <v>10936</v>
      </c>
      <c r="AV356" s="595" t="s">
        <v>10937</v>
      </c>
      <c r="AW356" s="609" t="s">
        <v>10938</v>
      </c>
      <c r="AX356" s="609" t="s">
        <v>10939</v>
      </c>
      <c r="AY356" s="753" t="s">
        <v>10940</v>
      </c>
    </row>
    <row r="357" spans="2:51" ht="15" hidden="1" customHeight="1" outlineLevel="1">
      <c r="B357" s="643" t="s">
        <v>10941</v>
      </c>
      <c r="C357" s="653"/>
      <c r="D357" s="653"/>
      <c r="E357" s="653"/>
      <c r="F357" s="653"/>
      <c r="G357" s="653"/>
      <c r="H357" s="654"/>
      <c r="I357" s="655"/>
      <c r="J357" s="656"/>
      <c r="K357" s="656"/>
      <c r="L357" s="648">
        <f t="shared" si="36"/>
        <v>0</v>
      </c>
      <c r="M357" s="651">
        <f t="shared" si="37"/>
        <v>0</v>
      </c>
      <c r="N357" s="651">
        <f t="shared" si="38"/>
        <v>0</v>
      </c>
      <c r="O357" s="671"/>
      <c r="P357" s="671"/>
      <c r="Q357" s="651">
        <f t="shared" si="39"/>
        <v>0</v>
      </c>
      <c r="R357" s="661">
        <f t="shared" si="40"/>
        <v>0</v>
      </c>
      <c r="S357" s="661">
        <f t="shared" si="41"/>
        <v>0</v>
      </c>
      <c r="T357" s="658"/>
      <c r="U357" s="658"/>
      <c r="V357" s="659"/>
      <c r="W357" s="1645"/>
      <c r="X357" s="324" t="s">
        <v>10942</v>
      </c>
      <c r="Y357" s="1645"/>
      <c r="Z357" s="1656"/>
      <c r="AA357" s="1645"/>
      <c r="AB357" s="1646"/>
      <c r="AC357" s="1647"/>
      <c r="AD357" s="719">
        <v>346</v>
      </c>
      <c r="AE357" s="711" t="s">
        <v>10943</v>
      </c>
      <c r="AF357" s="735" t="s">
        <v>10944</v>
      </c>
      <c r="AG357" s="735" t="s">
        <v>10945</v>
      </c>
      <c r="AH357" s="735" t="s">
        <v>10946</v>
      </c>
      <c r="AI357" s="735" t="s">
        <v>10947</v>
      </c>
      <c r="AJ357" s="735" t="s">
        <v>10948</v>
      </c>
      <c r="AK357" s="736" t="s">
        <v>10949</v>
      </c>
      <c r="AL357" s="737" t="s">
        <v>10950</v>
      </c>
      <c r="AM357" s="738" t="s">
        <v>10951</v>
      </c>
      <c r="AN357" s="738" t="s">
        <v>10952</v>
      </c>
      <c r="AO357" s="648" t="s">
        <v>10953</v>
      </c>
      <c r="AP357" s="651" t="s">
        <v>10954</v>
      </c>
      <c r="AQ357" s="651" t="s">
        <v>10955</v>
      </c>
      <c r="AR357" s="712" t="s">
        <v>10956</v>
      </c>
      <c r="AS357" s="712" t="s">
        <v>10957</v>
      </c>
      <c r="AT357" s="651" t="s">
        <v>10958</v>
      </c>
      <c r="AU357" s="595" t="s">
        <v>10959</v>
      </c>
      <c r="AV357" s="595" t="s">
        <v>10960</v>
      </c>
      <c r="AW357" s="609" t="s">
        <v>10961</v>
      </c>
      <c r="AX357" s="609" t="s">
        <v>10962</v>
      </c>
      <c r="AY357" s="753" t="s">
        <v>10963</v>
      </c>
    </row>
    <row r="358" spans="2:51" ht="15" hidden="1" customHeight="1" outlineLevel="1">
      <c r="B358" s="643" t="s">
        <v>10964</v>
      </c>
      <c r="C358" s="653"/>
      <c r="D358" s="653"/>
      <c r="E358" s="653"/>
      <c r="F358" s="653"/>
      <c r="G358" s="653"/>
      <c r="H358" s="654"/>
      <c r="I358" s="655"/>
      <c r="J358" s="656"/>
      <c r="K358" s="656"/>
      <c r="L358" s="648">
        <f t="shared" si="36"/>
        <v>0</v>
      </c>
      <c r="M358" s="651">
        <f t="shared" si="37"/>
        <v>0</v>
      </c>
      <c r="N358" s="651">
        <f t="shared" si="38"/>
        <v>0</v>
      </c>
      <c r="O358" s="671"/>
      <c r="P358" s="671"/>
      <c r="Q358" s="651">
        <f t="shared" si="39"/>
        <v>0</v>
      </c>
      <c r="R358" s="661">
        <f t="shared" si="40"/>
        <v>0</v>
      </c>
      <c r="S358" s="661">
        <f t="shared" si="41"/>
        <v>0</v>
      </c>
      <c r="T358" s="658"/>
      <c r="U358" s="658"/>
      <c r="V358" s="659"/>
      <c r="W358" s="1645"/>
      <c r="X358" s="324" t="s">
        <v>10965</v>
      </c>
      <c r="Y358" s="1645"/>
      <c r="Z358" s="1656"/>
      <c r="AA358" s="1645"/>
      <c r="AB358" s="1646"/>
      <c r="AC358" s="1647"/>
      <c r="AD358" s="719">
        <v>347</v>
      </c>
      <c r="AE358" s="711" t="s">
        <v>10966</v>
      </c>
      <c r="AF358" s="735" t="s">
        <v>10967</v>
      </c>
      <c r="AG358" s="735" t="s">
        <v>10968</v>
      </c>
      <c r="AH358" s="735" t="s">
        <v>10969</v>
      </c>
      <c r="AI358" s="735" t="s">
        <v>10970</v>
      </c>
      <c r="AJ358" s="735" t="s">
        <v>10971</v>
      </c>
      <c r="AK358" s="736" t="s">
        <v>10972</v>
      </c>
      <c r="AL358" s="737" t="s">
        <v>10973</v>
      </c>
      <c r="AM358" s="738" t="s">
        <v>10974</v>
      </c>
      <c r="AN358" s="738" t="s">
        <v>10975</v>
      </c>
      <c r="AO358" s="648" t="s">
        <v>10976</v>
      </c>
      <c r="AP358" s="651" t="s">
        <v>10977</v>
      </c>
      <c r="AQ358" s="651" t="s">
        <v>10978</v>
      </c>
      <c r="AR358" s="712" t="s">
        <v>10979</v>
      </c>
      <c r="AS358" s="712" t="s">
        <v>10980</v>
      </c>
      <c r="AT358" s="651" t="s">
        <v>10981</v>
      </c>
      <c r="AU358" s="595" t="s">
        <v>10982</v>
      </c>
      <c r="AV358" s="595" t="s">
        <v>10983</v>
      </c>
      <c r="AW358" s="609" t="s">
        <v>10984</v>
      </c>
      <c r="AX358" s="609" t="s">
        <v>10985</v>
      </c>
      <c r="AY358" s="753" t="s">
        <v>10986</v>
      </c>
    </row>
    <row r="359" spans="2:51" ht="15" hidden="1" customHeight="1" outlineLevel="1">
      <c r="B359" s="643" t="s">
        <v>10987</v>
      </c>
      <c r="C359" s="653"/>
      <c r="D359" s="653"/>
      <c r="E359" s="653"/>
      <c r="F359" s="653"/>
      <c r="G359" s="653"/>
      <c r="H359" s="654"/>
      <c r="I359" s="655"/>
      <c r="J359" s="656"/>
      <c r="K359" s="656"/>
      <c r="L359" s="648">
        <f t="shared" si="36"/>
        <v>0</v>
      </c>
      <c r="M359" s="651">
        <f t="shared" si="37"/>
        <v>0</v>
      </c>
      <c r="N359" s="651">
        <f t="shared" si="38"/>
        <v>0</v>
      </c>
      <c r="O359" s="671"/>
      <c r="P359" s="671"/>
      <c r="Q359" s="651">
        <f t="shared" si="39"/>
        <v>0</v>
      </c>
      <c r="R359" s="661">
        <f t="shared" si="40"/>
        <v>0</v>
      </c>
      <c r="S359" s="661">
        <f t="shared" si="41"/>
        <v>0</v>
      </c>
      <c r="T359" s="658"/>
      <c r="U359" s="658"/>
      <c r="V359" s="659"/>
      <c r="W359" s="1645"/>
      <c r="X359" s="324" t="s">
        <v>10988</v>
      </c>
      <c r="Y359" s="1645"/>
      <c r="Z359" s="1656"/>
      <c r="AA359" s="1645"/>
      <c r="AB359" s="1646"/>
      <c r="AC359" s="1647"/>
      <c r="AD359" s="719">
        <v>348</v>
      </c>
      <c r="AE359" s="711" t="s">
        <v>10989</v>
      </c>
      <c r="AF359" s="735" t="s">
        <v>10990</v>
      </c>
      <c r="AG359" s="735" t="s">
        <v>10991</v>
      </c>
      <c r="AH359" s="735" t="s">
        <v>10992</v>
      </c>
      <c r="AI359" s="735" t="s">
        <v>10993</v>
      </c>
      <c r="AJ359" s="735" t="s">
        <v>10994</v>
      </c>
      <c r="AK359" s="736" t="s">
        <v>10995</v>
      </c>
      <c r="AL359" s="737" t="s">
        <v>10996</v>
      </c>
      <c r="AM359" s="738" t="s">
        <v>10997</v>
      </c>
      <c r="AN359" s="738" t="s">
        <v>10998</v>
      </c>
      <c r="AO359" s="648" t="s">
        <v>10999</v>
      </c>
      <c r="AP359" s="651" t="s">
        <v>11000</v>
      </c>
      <c r="AQ359" s="651" t="s">
        <v>11001</v>
      </c>
      <c r="AR359" s="712" t="s">
        <v>11002</v>
      </c>
      <c r="AS359" s="712" t="s">
        <v>11003</v>
      </c>
      <c r="AT359" s="651" t="s">
        <v>11004</v>
      </c>
      <c r="AU359" s="595" t="s">
        <v>11005</v>
      </c>
      <c r="AV359" s="595" t="s">
        <v>11006</v>
      </c>
      <c r="AW359" s="609" t="s">
        <v>11007</v>
      </c>
      <c r="AX359" s="609" t="s">
        <v>11008</v>
      </c>
      <c r="AY359" s="753" t="s">
        <v>11009</v>
      </c>
    </row>
    <row r="360" spans="2:51" ht="15" hidden="1" customHeight="1" outlineLevel="1">
      <c r="B360" s="643" t="s">
        <v>11010</v>
      </c>
      <c r="C360" s="653"/>
      <c r="D360" s="653"/>
      <c r="E360" s="653"/>
      <c r="F360" s="653"/>
      <c r="G360" s="653"/>
      <c r="H360" s="654"/>
      <c r="I360" s="655"/>
      <c r="J360" s="656"/>
      <c r="K360" s="656"/>
      <c r="L360" s="648">
        <f t="shared" si="36"/>
        <v>0</v>
      </c>
      <c r="M360" s="651">
        <f t="shared" si="37"/>
        <v>0</v>
      </c>
      <c r="N360" s="651">
        <f t="shared" si="38"/>
        <v>0</v>
      </c>
      <c r="O360" s="671"/>
      <c r="P360" s="671"/>
      <c r="Q360" s="651">
        <f t="shared" si="39"/>
        <v>0</v>
      </c>
      <c r="R360" s="661">
        <f t="shared" si="40"/>
        <v>0</v>
      </c>
      <c r="S360" s="661">
        <f t="shared" si="41"/>
        <v>0</v>
      </c>
      <c r="T360" s="658"/>
      <c r="U360" s="658"/>
      <c r="V360" s="659"/>
      <c r="W360" s="1645"/>
      <c r="X360" s="324" t="s">
        <v>11011</v>
      </c>
      <c r="Y360" s="1645"/>
      <c r="Z360" s="1656"/>
      <c r="AA360" s="1645"/>
      <c r="AB360" s="1646"/>
      <c r="AC360" s="1647"/>
      <c r="AD360" s="719">
        <v>349</v>
      </c>
      <c r="AE360" s="711" t="s">
        <v>11012</v>
      </c>
      <c r="AF360" s="735" t="s">
        <v>11013</v>
      </c>
      <c r="AG360" s="735" t="s">
        <v>11014</v>
      </c>
      <c r="AH360" s="735" t="s">
        <v>11015</v>
      </c>
      <c r="AI360" s="735" t="s">
        <v>11016</v>
      </c>
      <c r="AJ360" s="735" t="s">
        <v>11017</v>
      </c>
      <c r="AK360" s="736" t="s">
        <v>11018</v>
      </c>
      <c r="AL360" s="737" t="s">
        <v>11019</v>
      </c>
      <c r="AM360" s="738" t="s">
        <v>11020</v>
      </c>
      <c r="AN360" s="738" t="s">
        <v>11021</v>
      </c>
      <c r="AO360" s="648" t="s">
        <v>11022</v>
      </c>
      <c r="AP360" s="651" t="s">
        <v>11023</v>
      </c>
      <c r="AQ360" s="651" t="s">
        <v>11024</v>
      </c>
      <c r="AR360" s="712" t="s">
        <v>11025</v>
      </c>
      <c r="AS360" s="712" t="s">
        <v>11026</v>
      </c>
      <c r="AT360" s="651" t="s">
        <v>11027</v>
      </c>
      <c r="AU360" s="595" t="s">
        <v>11028</v>
      </c>
      <c r="AV360" s="595" t="s">
        <v>11029</v>
      </c>
      <c r="AW360" s="609" t="s">
        <v>11030</v>
      </c>
      <c r="AX360" s="609" t="s">
        <v>11031</v>
      </c>
      <c r="AY360" s="753" t="s">
        <v>11032</v>
      </c>
    </row>
    <row r="361" spans="2:51" ht="15" hidden="1" customHeight="1" outlineLevel="1">
      <c r="B361" s="643" t="s">
        <v>11033</v>
      </c>
      <c r="C361" s="653"/>
      <c r="D361" s="653"/>
      <c r="E361" s="653"/>
      <c r="F361" s="653"/>
      <c r="G361" s="653"/>
      <c r="H361" s="654"/>
      <c r="I361" s="655"/>
      <c r="J361" s="656"/>
      <c r="K361" s="656"/>
      <c r="L361" s="648">
        <f t="shared" si="36"/>
        <v>0</v>
      </c>
      <c r="M361" s="651">
        <f t="shared" si="37"/>
        <v>0</v>
      </c>
      <c r="N361" s="651">
        <f t="shared" si="38"/>
        <v>0</v>
      </c>
      <c r="O361" s="671"/>
      <c r="P361" s="671"/>
      <c r="Q361" s="651">
        <f t="shared" si="39"/>
        <v>0</v>
      </c>
      <c r="R361" s="661">
        <f t="shared" si="40"/>
        <v>0</v>
      </c>
      <c r="S361" s="661">
        <f t="shared" si="41"/>
        <v>0</v>
      </c>
      <c r="T361" s="658"/>
      <c r="U361" s="658"/>
      <c r="V361" s="659"/>
      <c r="W361" s="1645"/>
      <c r="X361" s="324" t="s">
        <v>11034</v>
      </c>
      <c r="Y361" s="1645"/>
      <c r="Z361" s="1656"/>
      <c r="AA361" s="1645"/>
      <c r="AB361" s="1646"/>
      <c r="AC361" s="1647"/>
      <c r="AD361" s="719">
        <v>350</v>
      </c>
      <c r="AE361" s="711" t="s">
        <v>11035</v>
      </c>
      <c r="AF361" s="735" t="s">
        <v>11036</v>
      </c>
      <c r="AG361" s="735" t="s">
        <v>11037</v>
      </c>
      <c r="AH361" s="735" t="s">
        <v>11038</v>
      </c>
      <c r="AI361" s="735" t="s">
        <v>11039</v>
      </c>
      <c r="AJ361" s="735" t="s">
        <v>11040</v>
      </c>
      <c r="AK361" s="736" t="s">
        <v>11041</v>
      </c>
      <c r="AL361" s="737" t="s">
        <v>11042</v>
      </c>
      <c r="AM361" s="738" t="s">
        <v>11043</v>
      </c>
      <c r="AN361" s="738" t="s">
        <v>11044</v>
      </c>
      <c r="AO361" s="648" t="s">
        <v>11045</v>
      </c>
      <c r="AP361" s="651" t="s">
        <v>11046</v>
      </c>
      <c r="AQ361" s="651" t="s">
        <v>11047</v>
      </c>
      <c r="AR361" s="712" t="s">
        <v>11048</v>
      </c>
      <c r="AS361" s="712" t="s">
        <v>11049</v>
      </c>
      <c r="AT361" s="651" t="s">
        <v>11050</v>
      </c>
      <c r="AU361" s="595" t="s">
        <v>11051</v>
      </c>
      <c r="AV361" s="595" t="s">
        <v>11052</v>
      </c>
      <c r="AW361" s="609" t="s">
        <v>11053</v>
      </c>
      <c r="AX361" s="609" t="s">
        <v>11054</v>
      </c>
      <c r="AY361" s="753" t="s">
        <v>11055</v>
      </c>
    </row>
    <row r="362" spans="2:51" ht="15" hidden="1" customHeight="1" outlineLevel="1">
      <c r="B362" s="643" t="s">
        <v>11056</v>
      </c>
      <c r="C362" s="653"/>
      <c r="D362" s="653"/>
      <c r="E362" s="653"/>
      <c r="F362" s="653"/>
      <c r="G362" s="653"/>
      <c r="H362" s="654"/>
      <c r="I362" s="655"/>
      <c r="J362" s="656"/>
      <c r="K362" s="656"/>
      <c r="L362" s="648">
        <f t="shared" si="36"/>
        <v>0</v>
      </c>
      <c r="M362" s="651">
        <f t="shared" si="37"/>
        <v>0</v>
      </c>
      <c r="N362" s="651">
        <f t="shared" si="38"/>
        <v>0</v>
      </c>
      <c r="O362" s="671"/>
      <c r="P362" s="671"/>
      <c r="Q362" s="651">
        <f t="shared" si="39"/>
        <v>0</v>
      </c>
      <c r="R362" s="661">
        <f t="shared" si="40"/>
        <v>0</v>
      </c>
      <c r="S362" s="661">
        <f t="shared" si="41"/>
        <v>0</v>
      </c>
      <c r="T362" s="658"/>
      <c r="U362" s="658"/>
      <c r="V362" s="659"/>
      <c r="W362" s="1645"/>
      <c r="X362" s="324" t="s">
        <v>11057</v>
      </c>
      <c r="Y362" s="1645"/>
      <c r="Z362" s="1656"/>
      <c r="AA362" s="1645"/>
      <c r="AB362" s="1646"/>
      <c r="AC362" s="1647"/>
      <c r="AD362" s="719">
        <v>351</v>
      </c>
      <c r="AE362" s="711" t="s">
        <v>11058</v>
      </c>
      <c r="AF362" s="735" t="s">
        <v>11059</v>
      </c>
      <c r="AG362" s="735" t="s">
        <v>11060</v>
      </c>
      <c r="AH362" s="735" t="s">
        <v>11061</v>
      </c>
      <c r="AI362" s="735" t="s">
        <v>11062</v>
      </c>
      <c r="AJ362" s="735" t="s">
        <v>11063</v>
      </c>
      <c r="AK362" s="736" t="s">
        <v>11064</v>
      </c>
      <c r="AL362" s="737" t="s">
        <v>11065</v>
      </c>
      <c r="AM362" s="738" t="s">
        <v>11066</v>
      </c>
      <c r="AN362" s="738" t="s">
        <v>11067</v>
      </c>
      <c r="AO362" s="648" t="s">
        <v>11068</v>
      </c>
      <c r="AP362" s="651" t="s">
        <v>11069</v>
      </c>
      <c r="AQ362" s="651" t="s">
        <v>11070</v>
      </c>
      <c r="AR362" s="712" t="s">
        <v>11071</v>
      </c>
      <c r="AS362" s="712" t="s">
        <v>11072</v>
      </c>
      <c r="AT362" s="651" t="s">
        <v>11073</v>
      </c>
      <c r="AU362" s="595" t="s">
        <v>11074</v>
      </c>
      <c r="AV362" s="595" t="s">
        <v>11075</v>
      </c>
      <c r="AW362" s="609" t="s">
        <v>11076</v>
      </c>
      <c r="AX362" s="609" t="s">
        <v>11077</v>
      </c>
      <c r="AY362" s="753" t="s">
        <v>11078</v>
      </c>
    </row>
    <row r="363" spans="2:51" collapsed="1">
      <c r="B363" s="643" t="s">
        <v>11079</v>
      </c>
      <c r="C363" s="653"/>
      <c r="D363" s="653"/>
      <c r="E363" s="653"/>
      <c r="F363" s="653"/>
      <c r="G363" s="653"/>
      <c r="H363" s="654"/>
      <c r="I363" s="655"/>
      <c r="J363" s="656"/>
      <c r="K363" s="656"/>
      <c r="L363" s="648">
        <f t="shared" si="36"/>
        <v>0</v>
      </c>
      <c r="M363" s="651">
        <f t="shared" si="37"/>
        <v>0</v>
      </c>
      <c r="N363" s="651">
        <f t="shared" si="38"/>
        <v>0</v>
      </c>
      <c r="O363" s="671"/>
      <c r="P363" s="671"/>
      <c r="Q363" s="651">
        <f t="shared" si="39"/>
        <v>0</v>
      </c>
      <c r="R363" s="661">
        <f t="shared" si="40"/>
        <v>0</v>
      </c>
      <c r="S363" s="661">
        <f t="shared" si="41"/>
        <v>0</v>
      </c>
      <c r="T363" s="658"/>
      <c r="U363" s="658"/>
      <c r="V363" s="659"/>
      <c r="W363" s="1645"/>
      <c r="X363" s="324" t="s">
        <v>11080</v>
      </c>
      <c r="Y363" s="1645"/>
      <c r="Z363" s="1656"/>
      <c r="AA363" s="1645"/>
      <c r="AB363" s="1646"/>
      <c r="AC363" s="1647"/>
      <c r="AD363" s="719">
        <v>352</v>
      </c>
      <c r="AE363" s="711" t="s">
        <v>11081</v>
      </c>
      <c r="AF363" s="735" t="s">
        <v>11082</v>
      </c>
      <c r="AG363" s="735" t="s">
        <v>11083</v>
      </c>
      <c r="AH363" s="735" t="s">
        <v>11084</v>
      </c>
      <c r="AI363" s="735" t="s">
        <v>11085</v>
      </c>
      <c r="AJ363" s="735" t="s">
        <v>11086</v>
      </c>
      <c r="AK363" s="736" t="s">
        <v>11087</v>
      </c>
      <c r="AL363" s="737" t="s">
        <v>11088</v>
      </c>
      <c r="AM363" s="738" t="s">
        <v>11089</v>
      </c>
      <c r="AN363" s="738" t="s">
        <v>11090</v>
      </c>
      <c r="AO363" s="648" t="s">
        <v>11091</v>
      </c>
      <c r="AP363" s="651" t="s">
        <v>11092</v>
      </c>
      <c r="AQ363" s="651" t="s">
        <v>11093</v>
      </c>
      <c r="AR363" s="712" t="s">
        <v>11094</v>
      </c>
      <c r="AS363" s="712" t="s">
        <v>11095</v>
      </c>
      <c r="AT363" s="651" t="s">
        <v>11096</v>
      </c>
      <c r="AU363" s="595" t="s">
        <v>11097</v>
      </c>
      <c r="AV363" s="595" t="s">
        <v>11098</v>
      </c>
      <c r="AW363" s="609" t="s">
        <v>11099</v>
      </c>
      <c r="AX363" s="609" t="s">
        <v>11100</v>
      </c>
      <c r="AY363" s="753" t="s">
        <v>11101</v>
      </c>
    </row>
    <row r="364" spans="2:51" ht="15" hidden="1" customHeight="1" outlineLevel="1">
      <c r="B364" s="643" t="s">
        <v>11102</v>
      </c>
      <c r="C364" s="653" t="s">
        <v>11103</v>
      </c>
      <c r="D364" s="653" t="s">
        <v>11103</v>
      </c>
      <c r="E364" s="653" t="s">
        <v>11103</v>
      </c>
      <c r="F364" s="653" t="s">
        <v>11103</v>
      </c>
      <c r="G364" s="653" t="s">
        <v>11103</v>
      </c>
      <c r="H364" s="654" t="s">
        <v>11103</v>
      </c>
      <c r="I364" s="655" t="s">
        <v>11103</v>
      </c>
      <c r="J364" s="656" t="s">
        <v>11103</v>
      </c>
      <c r="K364" s="656" t="s">
        <v>11103</v>
      </c>
      <c r="L364" s="648">
        <f t="shared" si="36"/>
        <v>1</v>
      </c>
      <c r="M364" s="651">
        <f t="shared" si="37"/>
        <v>0</v>
      </c>
      <c r="N364" s="651">
        <f t="shared" si="38"/>
        <v>0</v>
      </c>
      <c r="O364" s="671"/>
      <c r="P364" s="671"/>
      <c r="Q364" s="651">
        <f t="shared" si="39"/>
        <v>0</v>
      </c>
      <c r="R364" s="661">
        <f t="shared" si="40"/>
        <v>0</v>
      </c>
      <c r="S364" s="661">
        <f t="shared" si="41"/>
        <v>0</v>
      </c>
      <c r="T364" s="658"/>
      <c r="U364" s="658"/>
      <c r="V364" s="659"/>
      <c r="W364" s="1645"/>
      <c r="X364" s="324" t="s">
        <v>11104</v>
      </c>
      <c r="Y364" s="1645"/>
      <c r="Z364" s="1656"/>
      <c r="AA364" s="1645"/>
      <c r="AB364" s="1646"/>
      <c r="AC364" s="1647"/>
      <c r="AD364" s="719">
        <v>353</v>
      </c>
      <c r="AE364" s="711" t="s">
        <v>11105</v>
      </c>
      <c r="AF364" s="735" t="s">
        <v>11106</v>
      </c>
      <c r="AG364" s="735" t="s">
        <v>11107</v>
      </c>
      <c r="AH364" s="735" t="s">
        <v>11108</v>
      </c>
      <c r="AI364" s="735" t="s">
        <v>11109</v>
      </c>
      <c r="AJ364" s="735" t="s">
        <v>11110</v>
      </c>
      <c r="AK364" s="736" t="s">
        <v>11111</v>
      </c>
      <c r="AL364" s="737" t="s">
        <v>11112</v>
      </c>
      <c r="AM364" s="738" t="s">
        <v>11113</v>
      </c>
      <c r="AN364" s="738" t="s">
        <v>11114</v>
      </c>
      <c r="AO364" s="648" t="s">
        <v>11115</v>
      </c>
      <c r="AP364" s="651" t="s">
        <v>11116</v>
      </c>
      <c r="AQ364" s="651" t="s">
        <v>11117</v>
      </c>
      <c r="AR364" s="712" t="s">
        <v>11118</v>
      </c>
      <c r="AS364" s="712" t="s">
        <v>11119</v>
      </c>
      <c r="AT364" s="651" t="s">
        <v>11120</v>
      </c>
      <c r="AU364" s="595" t="s">
        <v>11121</v>
      </c>
      <c r="AV364" s="595" t="s">
        <v>11122</v>
      </c>
      <c r="AW364" s="609" t="s">
        <v>11123</v>
      </c>
      <c r="AX364" s="609" t="s">
        <v>11124</v>
      </c>
      <c r="AY364" s="753" t="s">
        <v>11125</v>
      </c>
    </row>
    <row r="365" spans="2:51" ht="15" hidden="1" customHeight="1" outlineLevel="1">
      <c r="B365" s="643" t="s">
        <v>11126</v>
      </c>
      <c r="C365" s="653" t="s">
        <v>11103</v>
      </c>
      <c r="D365" s="653" t="s">
        <v>11103</v>
      </c>
      <c r="E365" s="653" t="s">
        <v>11103</v>
      </c>
      <c r="F365" s="653" t="s">
        <v>11103</v>
      </c>
      <c r="G365" s="653" t="s">
        <v>11103</v>
      </c>
      <c r="H365" s="654" t="s">
        <v>11103</v>
      </c>
      <c r="I365" s="655" t="s">
        <v>11103</v>
      </c>
      <c r="J365" s="656" t="s">
        <v>11103</v>
      </c>
      <c r="K365" s="656" t="s">
        <v>11103</v>
      </c>
      <c r="L365" s="648">
        <f t="shared" si="36"/>
        <v>1</v>
      </c>
      <c r="M365" s="651">
        <f t="shared" si="37"/>
        <v>0</v>
      </c>
      <c r="N365" s="651">
        <f t="shared" si="38"/>
        <v>0</v>
      </c>
      <c r="O365" s="671"/>
      <c r="P365" s="671"/>
      <c r="Q365" s="651">
        <f t="shared" si="39"/>
        <v>0</v>
      </c>
      <c r="R365" s="661">
        <f t="shared" si="40"/>
        <v>0</v>
      </c>
      <c r="S365" s="661">
        <f t="shared" si="41"/>
        <v>0</v>
      </c>
      <c r="T365" s="658"/>
      <c r="U365" s="658"/>
      <c r="V365" s="659"/>
      <c r="W365" s="1645"/>
      <c r="X365" s="324" t="s">
        <v>11127</v>
      </c>
      <c r="Y365" s="1645"/>
      <c r="Z365" s="1656"/>
      <c r="AA365" s="1645"/>
      <c r="AB365" s="1646"/>
      <c r="AC365" s="1647"/>
      <c r="AD365" s="719">
        <v>354</v>
      </c>
      <c r="AE365" s="711" t="s">
        <v>11128</v>
      </c>
      <c r="AF365" s="735" t="s">
        <v>11129</v>
      </c>
      <c r="AG365" s="735" t="s">
        <v>11130</v>
      </c>
      <c r="AH365" s="735" t="s">
        <v>11131</v>
      </c>
      <c r="AI365" s="735" t="s">
        <v>11132</v>
      </c>
      <c r="AJ365" s="735" t="s">
        <v>11133</v>
      </c>
      <c r="AK365" s="736" t="s">
        <v>11134</v>
      </c>
      <c r="AL365" s="737" t="s">
        <v>11135</v>
      </c>
      <c r="AM365" s="738" t="s">
        <v>11136</v>
      </c>
      <c r="AN365" s="738" t="s">
        <v>11137</v>
      </c>
      <c r="AO365" s="648" t="s">
        <v>11138</v>
      </c>
      <c r="AP365" s="651" t="s">
        <v>11139</v>
      </c>
      <c r="AQ365" s="651" t="s">
        <v>11140</v>
      </c>
      <c r="AR365" s="712" t="s">
        <v>11141</v>
      </c>
      <c r="AS365" s="712" t="s">
        <v>11142</v>
      </c>
      <c r="AT365" s="651" t="s">
        <v>11143</v>
      </c>
      <c r="AU365" s="595" t="s">
        <v>11144</v>
      </c>
      <c r="AV365" s="595" t="s">
        <v>11145</v>
      </c>
      <c r="AW365" s="609" t="s">
        <v>11146</v>
      </c>
      <c r="AX365" s="609" t="s">
        <v>11147</v>
      </c>
      <c r="AY365" s="753" t="s">
        <v>11148</v>
      </c>
    </row>
    <row r="366" spans="2:51" ht="15" hidden="1" customHeight="1" outlineLevel="1">
      <c r="B366" s="643" t="s">
        <v>11149</v>
      </c>
      <c r="C366" s="653" t="s">
        <v>11103</v>
      </c>
      <c r="D366" s="653" t="s">
        <v>11103</v>
      </c>
      <c r="E366" s="653" t="s">
        <v>11103</v>
      </c>
      <c r="F366" s="653" t="s">
        <v>11103</v>
      </c>
      <c r="G366" s="653" t="s">
        <v>11103</v>
      </c>
      <c r="H366" s="654" t="s">
        <v>11103</v>
      </c>
      <c r="I366" s="655" t="s">
        <v>11103</v>
      </c>
      <c r="J366" s="656" t="s">
        <v>11103</v>
      </c>
      <c r="K366" s="656" t="s">
        <v>11103</v>
      </c>
      <c r="L366" s="648">
        <f t="shared" si="36"/>
        <v>1</v>
      </c>
      <c r="M366" s="651">
        <f t="shared" si="37"/>
        <v>0</v>
      </c>
      <c r="N366" s="651">
        <f t="shared" si="38"/>
        <v>0</v>
      </c>
      <c r="O366" s="671"/>
      <c r="P366" s="671"/>
      <c r="Q366" s="651">
        <f t="shared" si="39"/>
        <v>0</v>
      </c>
      <c r="R366" s="661">
        <f t="shared" si="40"/>
        <v>0</v>
      </c>
      <c r="S366" s="661">
        <f t="shared" si="41"/>
        <v>0</v>
      </c>
      <c r="T366" s="658"/>
      <c r="U366" s="658"/>
      <c r="V366" s="659"/>
      <c r="W366" s="1645"/>
      <c r="X366" s="324" t="s">
        <v>11150</v>
      </c>
      <c r="Y366" s="1645"/>
      <c r="Z366" s="1656"/>
      <c r="AA366" s="1645"/>
      <c r="AB366" s="1646"/>
      <c r="AC366" s="1647"/>
      <c r="AD366" s="719">
        <v>355</v>
      </c>
      <c r="AE366" s="711" t="s">
        <v>11151</v>
      </c>
      <c r="AF366" s="735" t="s">
        <v>11152</v>
      </c>
      <c r="AG366" s="735" t="s">
        <v>11153</v>
      </c>
      <c r="AH366" s="735" t="s">
        <v>11154</v>
      </c>
      <c r="AI366" s="735" t="s">
        <v>11155</v>
      </c>
      <c r="AJ366" s="735" t="s">
        <v>11156</v>
      </c>
      <c r="AK366" s="736" t="s">
        <v>11157</v>
      </c>
      <c r="AL366" s="737" t="s">
        <v>11158</v>
      </c>
      <c r="AM366" s="738" t="s">
        <v>11159</v>
      </c>
      <c r="AN366" s="738" t="s">
        <v>11160</v>
      </c>
      <c r="AO366" s="648" t="s">
        <v>11161</v>
      </c>
      <c r="AP366" s="651" t="s">
        <v>11162</v>
      </c>
      <c r="AQ366" s="651" t="s">
        <v>11163</v>
      </c>
      <c r="AR366" s="712" t="s">
        <v>11164</v>
      </c>
      <c r="AS366" s="712" t="s">
        <v>11165</v>
      </c>
      <c r="AT366" s="651" t="s">
        <v>11166</v>
      </c>
      <c r="AU366" s="595" t="s">
        <v>11167</v>
      </c>
      <c r="AV366" s="595" t="s">
        <v>11168</v>
      </c>
      <c r="AW366" s="609" t="s">
        <v>11169</v>
      </c>
      <c r="AX366" s="609" t="s">
        <v>11170</v>
      </c>
      <c r="AY366" s="753" t="s">
        <v>11171</v>
      </c>
    </row>
    <row r="367" spans="2:51" ht="15" hidden="1" customHeight="1" outlineLevel="1">
      <c r="B367" s="643" t="s">
        <v>11172</v>
      </c>
      <c r="C367" s="653" t="s">
        <v>11103</v>
      </c>
      <c r="D367" s="653" t="s">
        <v>11103</v>
      </c>
      <c r="E367" s="653" t="s">
        <v>11103</v>
      </c>
      <c r="F367" s="653" t="s">
        <v>11103</v>
      </c>
      <c r="G367" s="653" t="s">
        <v>11103</v>
      </c>
      <c r="H367" s="654" t="s">
        <v>11103</v>
      </c>
      <c r="I367" s="655" t="s">
        <v>11103</v>
      </c>
      <c r="J367" s="656" t="s">
        <v>11103</v>
      </c>
      <c r="K367" s="656" t="s">
        <v>11103</v>
      </c>
      <c r="L367" s="648">
        <f t="shared" si="36"/>
        <v>1</v>
      </c>
      <c r="M367" s="651">
        <f t="shared" si="37"/>
        <v>0</v>
      </c>
      <c r="N367" s="651">
        <f t="shared" si="38"/>
        <v>0</v>
      </c>
      <c r="O367" s="671"/>
      <c r="P367" s="671"/>
      <c r="Q367" s="651">
        <f t="shared" si="39"/>
        <v>0</v>
      </c>
      <c r="R367" s="661">
        <f t="shared" si="40"/>
        <v>0</v>
      </c>
      <c r="S367" s="661">
        <f t="shared" si="41"/>
        <v>0</v>
      </c>
      <c r="T367" s="658"/>
      <c r="U367" s="658"/>
      <c r="V367" s="659"/>
      <c r="W367" s="1645"/>
      <c r="X367" s="324" t="s">
        <v>11173</v>
      </c>
      <c r="Y367" s="1645"/>
      <c r="Z367" s="1656"/>
      <c r="AA367" s="1645"/>
      <c r="AB367" s="1646"/>
      <c r="AC367" s="1647"/>
      <c r="AD367" s="719">
        <v>356</v>
      </c>
      <c r="AE367" s="711" t="s">
        <v>11174</v>
      </c>
      <c r="AF367" s="735" t="s">
        <v>11175</v>
      </c>
      <c r="AG367" s="735" t="s">
        <v>11176</v>
      </c>
      <c r="AH367" s="735" t="s">
        <v>11177</v>
      </c>
      <c r="AI367" s="735" t="s">
        <v>11178</v>
      </c>
      <c r="AJ367" s="735" t="s">
        <v>11179</v>
      </c>
      <c r="AK367" s="736" t="s">
        <v>11180</v>
      </c>
      <c r="AL367" s="737" t="s">
        <v>11181</v>
      </c>
      <c r="AM367" s="738" t="s">
        <v>11182</v>
      </c>
      <c r="AN367" s="738" t="s">
        <v>11183</v>
      </c>
      <c r="AO367" s="648" t="s">
        <v>11184</v>
      </c>
      <c r="AP367" s="651" t="s">
        <v>11185</v>
      </c>
      <c r="AQ367" s="651" t="s">
        <v>11186</v>
      </c>
      <c r="AR367" s="712" t="s">
        <v>11187</v>
      </c>
      <c r="AS367" s="712" t="s">
        <v>11188</v>
      </c>
      <c r="AT367" s="651" t="s">
        <v>11189</v>
      </c>
      <c r="AU367" s="595" t="s">
        <v>11190</v>
      </c>
      <c r="AV367" s="595" t="s">
        <v>11191</v>
      </c>
      <c r="AW367" s="609" t="s">
        <v>11192</v>
      </c>
      <c r="AX367" s="609" t="s">
        <v>11193</v>
      </c>
      <c r="AY367" s="753" t="s">
        <v>11194</v>
      </c>
    </row>
    <row r="368" spans="2:51" ht="15" hidden="1" customHeight="1" outlineLevel="1">
      <c r="B368" s="643" t="s">
        <v>11195</v>
      </c>
      <c r="C368" s="653" t="s">
        <v>11103</v>
      </c>
      <c r="D368" s="653" t="s">
        <v>11103</v>
      </c>
      <c r="E368" s="653" t="s">
        <v>11103</v>
      </c>
      <c r="F368" s="653" t="s">
        <v>11103</v>
      </c>
      <c r="G368" s="653" t="s">
        <v>11103</v>
      </c>
      <c r="H368" s="654" t="s">
        <v>11103</v>
      </c>
      <c r="I368" s="655" t="s">
        <v>11103</v>
      </c>
      <c r="J368" s="656" t="s">
        <v>11103</v>
      </c>
      <c r="K368" s="656" t="s">
        <v>11103</v>
      </c>
      <c r="L368" s="648">
        <f t="shared" si="36"/>
        <v>1</v>
      </c>
      <c r="M368" s="651">
        <f t="shared" si="37"/>
        <v>0</v>
      </c>
      <c r="N368" s="651">
        <f t="shared" si="38"/>
        <v>0</v>
      </c>
      <c r="O368" s="671"/>
      <c r="P368" s="671"/>
      <c r="Q368" s="651">
        <f t="shared" si="39"/>
        <v>0</v>
      </c>
      <c r="R368" s="661">
        <f t="shared" si="40"/>
        <v>0</v>
      </c>
      <c r="S368" s="661">
        <f t="shared" si="41"/>
        <v>0</v>
      </c>
      <c r="T368" s="658"/>
      <c r="U368" s="658"/>
      <c r="V368" s="659"/>
      <c r="W368" s="1645"/>
      <c r="X368" s="324" t="s">
        <v>11196</v>
      </c>
      <c r="Y368" s="1645"/>
      <c r="Z368" s="1656"/>
      <c r="AA368" s="1645"/>
      <c r="AB368" s="1646"/>
      <c r="AC368" s="1647"/>
      <c r="AD368" s="719">
        <v>357</v>
      </c>
      <c r="AE368" s="711" t="s">
        <v>11197</v>
      </c>
      <c r="AF368" s="735" t="s">
        <v>11198</v>
      </c>
      <c r="AG368" s="735" t="s">
        <v>11199</v>
      </c>
      <c r="AH368" s="735" t="s">
        <v>11200</v>
      </c>
      <c r="AI368" s="735" t="s">
        <v>11201</v>
      </c>
      <c r="AJ368" s="735" t="s">
        <v>11202</v>
      </c>
      <c r="AK368" s="736" t="s">
        <v>11203</v>
      </c>
      <c r="AL368" s="737" t="s">
        <v>11204</v>
      </c>
      <c r="AM368" s="738" t="s">
        <v>11205</v>
      </c>
      <c r="AN368" s="738" t="s">
        <v>11206</v>
      </c>
      <c r="AO368" s="648" t="s">
        <v>11207</v>
      </c>
      <c r="AP368" s="651" t="s">
        <v>11208</v>
      </c>
      <c r="AQ368" s="651" t="s">
        <v>11209</v>
      </c>
      <c r="AR368" s="712" t="s">
        <v>11210</v>
      </c>
      <c r="AS368" s="712" t="s">
        <v>11211</v>
      </c>
      <c r="AT368" s="651" t="s">
        <v>11212</v>
      </c>
      <c r="AU368" s="595" t="s">
        <v>11213</v>
      </c>
      <c r="AV368" s="595" t="s">
        <v>11214</v>
      </c>
      <c r="AW368" s="609" t="s">
        <v>11215</v>
      </c>
      <c r="AX368" s="609" t="s">
        <v>11216</v>
      </c>
      <c r="AY368" s="753" t="s">
        <v>11217</v>
      </c>
    </row>
    <row r="369" spans="2:51" ht="15" hidden="1" customHeight="1" outlineLevel="1">
      <c r="B369" s="643" t="s">
        <v>11218</v>
      </c>
      <c r="C369" s="653" t="s">
        <v>11103</v>
      </c>
      <c r="D369" s="653" t="s">
        <v>11103</v>
      </c>
      <c r="E369" s="653" t="s">
        <v>11103</v>
      </c>
      <c r="F369" s="653" t="s">
        <v>11103</v>
      </c>
      <c r="G369" s="653" t="s">
        <v>11103</v>
      </c>
      <c r="H369" s="654" t="s">
        <v>11103</v>
      </c>
      <c r="I369" s="655" t="s">
        <v>11103</v>
      </c>
      <c r="J369" s="656" t="s">
        <v>11103</v>
      </c>
      <c r="K369" s="656" t="s">
        <v>11103</v>
      </c>
      <c r="L369" s="648">
        <f t="shared" si="36"/>
        <v>1</v>
      </c>
      <c r="M369" s="651">
        <f t="shared" si="37"/>
        <v>0</v>
      </c>
      <c r="N369" s="651">
        <f t="shared" si="38"/>
        <v>0</v>
      </c>
      <c r="O369" s="671"/>
      <c r="P369" s="671"/>
      <c r="Q369" s="651">
        <f t="shared" si="39"/>
        <v>0</v>
      </c>
      <c r="R369" s="661">
        <f t="shared" si="40"/>
        <v>0</v>
      </c>
      <c r="S369" s="661">
        <f t="shared" si="41"/>
        <v>0</v>
      </c>
      <c r="T369" s="658"/>
      <c r="U369" s="658"/>
      <c r="V369" s="659"/>
      <c r="W369" s="1645"/>
      <c r="X369" s="324" t="s">
        <v>11219</v>
      </c>
      <c r="Y369" s="1645"/>
      <c r="Z369" s="1656"/>
      <c r="AA369" s="1645"/>
      <c r="AB369" s="1646"/>
      <c r="AC369" s="1647"/>
      <c r="AD369" s="719">
        <v>358</v>
      </c>
      <c r="AE369" s="711" t="s">
        <v>11220</v>
      </c>
      <c r="AF369" s="735" t="s">
        <v>11221</v>
      </c>
      <c r="AG369" s="735" t="s">
        <v>11222</v>
      </c>
      <c r="AH369" s="735" t="s">
        <v>11223</v>
      </c>
      <c r="AI369" s="735" t="s">
        <v>11224</v>
      </c>
      <c r="AJ369" s="735" t="s">
        <v>11225</v>
      </c>
      <c r="AK369" s="736" t="s">
        <v>11226</v>
      </c>
      <c r="AL369" s="737" t="s">
        <v>11227</v>
      </c>
      <c r="AM369" s="738" t="s">
        <v>11228</v>
      </c>
      <c r="AN369" s="738" t="s">
        <v>11229</v>
      </c>
      <c r="AO369" s="648" t="s">
        <v>11230</v>
      </c>
      <c r="AP369" s="651" t="s">
        <v>11231</v>
      </c>
      <c r="AQ369" s="651" t="s">
        <v>11232</v>
      </c>
      <c r="AR369" s="712" t="s">
        <v>11233</v>
      </c>
      <c r="AS369" s="712" t="s">
        <v>11234</v>
      </c>
      <c r="AT369" s="651" t="s">
        <v>11235</v>
      </c>
      <c r="AU369" s="595" t="s">
        <v>11236</v>
      </c>
      <c r="AV369" s="595" t="s">
        <v>11237</v>
      </c>
      <c r="AW369" s="609" t="s">
        <v>11238</v>
      </c>
      <c r="AX369" s="609" t="s">
        <v>11239</v>
      </c>
      <c r="AY369" s="753" t="s">
        <v>11240</v>
      </c>
    </row>
    <row r="370" spans="2:51" ht="15" hidden="1" customHeight="1" outlineLevel="1">
      <c r="B370" s="643" t="s">
        <v>11241</v>
      </c>
      <c r="C370" s="653" t="s">
        <v>11103</v>
      </c>
      <c r="D370" s="653" t="s">
        <v>11103</v>
      </c>
      <c r="E370" s="653" t="s">
        <v>11103</v>
      </c>
      <c r="F370" s="653" t="s">
        <v>11103</v>
      </c>
      <c r="G370" s="653" t="s">
        <v>11103</v>
      </c>
      <c r="H370" s="654" t="s">
        <v>11103</v>
      </c>
      <c r="I370" s="655" t="s">
        <v>11103</v>
      </c>
      <c r="J370" s="656" t="s">
        <v>11103</v>
      </c>
      <c r="K370" s="656" t="s">
        <v>11103</v>
      </c>
      <c r="L370" s="648">
        <f t="shared" si="36"/>
        <v>1</v>
      </c>
      <c r="M370" s="651">
        <f t="shared" si="37"/>
        <v>0</v>
      </c>
      <c r="N370" s="651">
        <f t="shared" si="38"/>
        <v>0</v>
      </c>
      <c r="O370" s="671"/>
      <c r="P370" s="671"/>
      <c r="Q370" s="651">
        <f t="shared" si="39"/>
        <v>0</v>
      </c>
      <c r="R370" s="661">
        <f t="shared" si="40"/>
        <v>0</v>
      </c>
      <c r="S370" s="661">
        <f t="shared" si="41"/>
        <v>0</v>
      </c>
      <c r="T370" s="658"/>
      <c r="U370" s="658"/>
      <c r="V370" s="659"/>
      <c r="W370" s="1645"/>
      <c r="X370" s="324" t="s">
        <v>11242</v>
      </c>
      <c r="Y370" s="1645"/>
      <c r="Z370" s="1656"/>
      <c r="AA370" s="1645"/>
      <c r="AB370" s="1646"/>
      <c r="AC370" s="1647"/>
      <c r="AD370" s="719">
        <v>359</v>
      </c>
      <c r="AE370" s="711" t="s">
        <v>11243</v>
      </c>
      <c r="AF370" s="735" t="s">
        <v>11244</v>
      </c>
      <c r="AG370" s="735" t="s">
        <v>11245</v>
      </c>
      <c r="AH370" s="735" t="s">
        <v>11246</v>
      </c>
      <c r="AI370" s="735" t="s">
        <v>11247</v>
      </c>
      <c r="AJ370" s="735" t="s">
        <v>11248</v>
      </c>
      <c r="AK370" s="736" t="s">
        <v>11249</v>
      </c>
      <c r="AL370" s="737" t="s">
        <v>11250</v>
      </c>
      <c r="AM370" s="738" t="s">
        <v>11251</v>
      </c>
      <c r="AN370" s="738" t="s">
        <v>11252</v>
      </c>
      <c r="AO370" s="648" t="s">
        <v>11253</v>
      </c>
      <c r="AP370" s="651" t="s">
        <v>11254</v>
      </c>
      <c r="AQ370" s="651" t="s">
        <v>11255</v>
      </c>
      <c r="AR370" s="712" t="s">
        <v>11256</v>
      </c>
      <c r="AS370" s="712" t="s">
        <v>11257</v>
      </c>
      <c r="AT370" s="651" t="s">
        <v>11258</v>
      </c>
      <c r="AU370" s="595" t="s">
        <v>11259</v>
      </c>
      <c r="AV370" s="595" t="s">
        <v>11260</v>
      </c>
      <c r="AW370" s="609" t="s">
        <v>11261</v>
      </c>
      <c r="AX370" s="609" t="s">
        <v>11262</v>
      </c>
      <c r="AY370" s="753" t="s">
        <v>11263</v>
      </c>
    </row>
    <row r="371" spans="2:51" ht="15" hidden="1" customHeight="1" outlineLevel="1">
      <c r="B371" s="643" t="s">
        <v>11264</v>
      </c>
      <c r="C371" s="653" t="s">
        <v>11103</v>
      </c>
      <c r="D371" s="653" t="s">
        <v>11103</v>
      </c>
      <c r="E371" s="653" t="s">
        <v>11103</v>
      </c>
      <c r="F371" s="653" t="s">
        <v>11103</v>
      </c>
      <c r="G371" s="653" t="s">
        <v>11103</v>
      </c>
      <c r="H371" s="654" t="s">
        <v>11103</v>
      </c>
      <c r="I371" s="655" t="s">
        <v>11103</v>
      </c>
      <c r="J371" s="656" t="s">
        <v>11103</v>
      </c>
      <c r="K371" s="656" t="s">
        <v>11103</v>
      </c>
      <c r="L371" s="648">
        <f t="shared" si="36"/>
        <v>1</v>
      </c>
      <c r="M371" s="651">
        <f t="shared" si="37"/>
        <v>0</v>
      </c>
      <c r="N371" s="651">
        <f t="shared" si="38"/>
        <v>0</v>
      </c>
      <c r="O371" s="671"/>
      <c r="P371" s="671"/>
      <c r="Q371" s="651">
        <f t="shared" si="39"/>
        <v>0</v>
      </c>
      <c r="R371" s="661">
        <f t="shared" si="40"/>
        <v>0</v>
      </c>
      <c r="S371" s="661">
        <f t="shared" si="41"/>
        <v>0</v>
      </c>
      <c r="T371" s="658"/>
      <c r="U371" s="658"/>
      <c r="V371" s="659"/>
      <c r="W371" s="1645"/>
      <c r="X371" s="324" t="s">
        <v>11265</v>
      </c>
      <c r="Y371" s="1645"/>
      <c r="Z371" s="1656"/>
      <c r="AA371" s="1645"/>
      <c r="AB371" s="1646"/>
      <c r="AC371" s="1647"/>
      <c r="AD371" s="719">
        <v>360</v>
      </c>
      <c r="AE371" s="711" t="s">
        <v>11266</v>
      </c>
      <c r="AF371" s="735" t="s">
        <v>11267</v>
      </c>
      <c r="AG371" s="735" t="s">
        <v>11268</v>
      </c>
      <c r="AH371" s="735" t="s">
        <v>11269</v>
      </c>
      <c r="AI371" s="735" t="s">
        <v>11270</v>
      </c>
      <c r="AJ371" s="735" t="s">
        <v>11271</v>
      </c>
      <c r="AK371" s="736" t="s">
        <v>11272</v>
      </c>
      <c r="AL371" s="737" t="s">
        <v>11273</v>
      </c>
      <c r="AM371" s="738" t="s">
        <v>11274</v>
      </c>
      <c r="AN371" s="738" t="s">
        <v>11275</v>
      </c>
      <c r="AO371" s="648" t="s">
        <v>11276</v>
      </c>
      <c r="AP371" s="651" t="s">
        <v>11277</v>
      </c>
      <c r="AQ371" s="651" t="s">
        <v>11278</v>
      </c>
      <c r="AR371" s="712" t="s">
        <v>11279</v>
      </c>
      <c r="AS371" s="712" t="s">
        <v>11280</v>
      </c>
      <c r="AT371" s="651" t="s">
        <v>11281</v>
      </c>
      <c r="AU371" s="595" t="s">
        <v>11282</v>
      </c>
      <c r="AV371" s="595" t="s">
        <v>11283</v>
      </c>
      <c r="AW371" s="609" t="s">
        <v>11284</v>
      </c>
      <c r="AX371" s="609" t="s">
        <v>11285</v>
      </c>
      <c r="AY371" s="753" t="s">
        <v>11286</v>
      </c>
    </row>
    <row r="372" spans="2:51" ht="15" hidden="1" customHeight="1" outlineLevel="1">
      <c r="B372" s="643" t="s">
        <v>11287</v>
      </c>
      <c r="C372" s="653" t="s">
        <v>11103</v>
      </c>
      <c r="D372" s="653" t="s">
        <v>11103</v>
      </c>
      <c r="E372" s="653" t="s">
        <v>11103</v>
      </c>
      <c r="F372" s="653" t="s">
        <v>11103</v>
      </c>
      <c r="G372" s="653" t="s">
        <v>11103</v>
      </c>
      <c r="H372" s="654" t="s">
        <v>11103</v>
      </c>
      <c r="I372" s="655" t="s">
        <v>11103</v>
      </c>
      <c r="J372" s="656" t="s">
        <v>11103</v>
      </c>
      <c r="K372" s="656" t="s">
        <v>11103</v>
      </c>
      <c r="L372" s="648">
        <f t="shared" si="36"/>
        <v>1</v>
      </c>
      <c r="M372" s="651">
        <f t="shared" si="37"/>
        <v>0</v>
      </c>
      <c r="N372" s="651">
        <f t="shared" si="38"/>
        <v>0</v>
      </c>
      <c r="O372" s="671"/>
      <c r="P372" s="671"/>
      <c r="Q372" s="651">
        <f t="shared" si="39"/>
        <v>0</v>
      </c>
      <c r="R372" s="661">
        <f t="shared" si="40"/>
        <v>0</v>
      </c>
      <c r="S372" s="661">
        <f t="shared" si="41"/>
        <v>0</v>
      </c>
      <c r="T372" s="658"/>
      <c r="U372" s="658"/>
      <c r="V372" s="659"/>
      <c r="W372" s="1645"/>
      <c r="X372" s="324" t="s">
        <v>11288</v>
      </c>
      <c r="Y372" s="1645"/>
      <c r="Z372" s="1656"/>
      <c r="AA372" s="1645"/>
      <c r="AB372" s="1646"/>
      <c r="AC372" s="1647"/>
      <c r="AD372" s="719">
        <v>361</v>
      </c>
      <c r="AE372" s="711" t="s">
        <v>11289</v>
      </c>
      <c r="AF372" s="735" t="s">
        <v>11290</v>
      </c>
      <c r="AG372" s="735" t="s">
        <v>11291</v>
      </c>
      <c r="AH372" s="735" t="s">
        <v>11292</v>
      </c>
      <c r="AI372" s="735" t="s">
        <v>11293</v>
      </c>
      <c r="AJ372" s="735" t="s">
        <v>11294</v>
      </c>
      <c r="AK372" s="736" t="s">
        <v>11295</v>
      </c>
      <c r="AL372" s="737" t="s">
        <v>11296</v>
      </c>
      <c r="AM372" s="738" t="s">
        <v>11297</v>
      </c>
      <c r="AN372" s="738" t="s">
        <v>11298</v>
      </c>
      <c r="AO372" s="648" t="s">
        <v>11299</v>
      </c>
      <c r="AP372" s="651" t="s">
        <v>11300</v>
      </c>
      <c r="AQ372" s="651" t="s">
        <v>11301</v>
      </c>
      <c r="AR372" s="712" t="s">
        <v>11302</v>
      </c>
      <c r="AS372" s="712" t="s">
        <v>11303</v>
      </c>
      <c r="AT372" s="651" t="s">
        <v>11304</v>
      </c>
      <c r="AU372" s="595" t="s">
        <v>11305</v>
      </c>
      <c r="AV372" s="595" t="s">
        <v>11306</v>
      </c>
      <c r="AW372" s="609" t="s">
        <v>11307</v>
      </c>
      <c r="AX372" s="609" t="s">
        <v>11308</v>
      </c>
      <c r="AY372" s="753" t="s">
        <v>11309</v>
      </c>
    </row>
    <row r="373" spans="2:51" ht="15" hidden="1" customHeight="1" outlineLevel="1">
      <c r="B373" s="643" t="s">
        <v>11310</v>
      </c>
      <c r="C373" s="653" t="s">
        <v>11103</v>
      </c>
      <c r="D373" s="653" t="s">
        <v>11103</v>
      </c>
      <c r="E373" s="653" t="s">
        <v>11103</v>
      </c>
      <c r="F373" s="653" t="s">
        <v>11103</v>
      </c>
      <c r="G373" s="653" t="s">
        <v>11103</v>
      </c>
      <c r="H373" s="654" t="s">
        <v>11103</v>
      </c>
      <c r="I373" s="655" t="s">
        <v>11103</v>
      </c>
      <c r="J373" s="656" t="s">
        <v>11103</v>
      </c>
      <c r="K373" s="656" t="s">
        <v>11103</v>
      </c>
      <c r="L373" s="648">
        <f t="shared" si="36"/>
        <v>1</v>
      </c>
      <c r="M373" s="651">
        <f t="shared" si="37"/>
        <v>0</v>
      </c>
      <c r="N373" s="651">
        <f t="shared" si="38"/>
        <v>0</v>
      </c>
      <c r="O373" s="671"/>
      <c r="P373" s="671"/>
      <c r="Q373" s="651">
        <f t="shared" si="39"/>
        <v>0</v>
      </c>
      <c r="R373" s="661">
        <f t="shared" si="40"/>
        <v>0</v>
      </c>
      <c r="S373" s="661">
        <f t="shared" si="41"/>
        <v>0</v>
      </c>
      <c r="T373" s="658"/>
      <c r="U373" s="658"/>
      <c r="V373" s="659"/>
      <c r="W373" s="1645"/>
      <c r="X373" s="324" t="s">
        <v>11311</v>
      </c>
      <c r="Y373" s="1645"/>
      <c r="Z373" s="1656"/>
      <c r="AA373" s="1645"/>
      <c r="AB373" s="1646"/>
      <c r="AC373" s="1647"/>
      <c r="AD373" s="719">
        <v>362</v>
      </c>
      <c r="AE373" s="711" t="s">
        <v>11312</v>
      </c>
      <c r="AF373" s="735" t="s">
        <v>11313</v>
      </c>
      <c r="AG373" s="735" t="s">
        <v>11314</v>
      </c>
      <c r="AH373" s="735" t="s">
        <v>11315</v>
      </c>
      <c r="AI373" s="735" t="s">
        <v>11316</v>
      </c>
      <c r="AJ373" s="735" t="s">
        <v>11317</v>
      </c>
      <c r="AK373" s="736" t="s">
        <v>11318</v>
      </c>
      <c r="AL373" s="737" t="s">
        <v>11319</v>
      </c>
      <c r="AM373" s="738" t="s">
        <v>11320</v>
      </c>
      <c r="AN373" s="738" t="s">
        <v>11321</v>
      </c>
      <c r="AO373" s="648" t="s">
        <v>11322</v>
      </c>
      <c r="AP373" s="651" t="s">
        <v>11323</v>
      </c>
      <c r="AQ373" s="651" t="s">
        <v>11324</v>
      </c>
      <c r="AR373" s="712" t="s">
        <v>11325</v>
      </c>
      <c r="AS373" s="712" t="s">
        <v>11326</v>
      </c>
      <c r="AT373" s="651" t="s">
        <v>11327</v>
      </c>
      <c r="AU373" s="595" t="s">
        <v>11328</v>
      </c>
      <c r="AV373" s="595" t="s">
        <v>11329</v>
      </c>
      <c r="AW373" s="609" t="s">
        <v>11330</v>
      </c>
      <c r="AX373" s="609" t="s">
        <v>11331</v>
      </c>
      <c r="AY373" s="753" t="s">
        <v>11332</v>
      </c>
    </row>
    <row r="374" spans="2:51" ht="15" hidden="1" customHeight="1" outlineLevel="1">
      <c r="B374" s="643" t="s">
        <v>11333</v>
      </c>
      <c r="C374" s="653" t="s">
        <v>11103</v>
      </c>
      <c r="D374" s="653" t="s">
        <v>11103</v>
      </c>
      <c r="E374" s="653" t="s">
        <v>11103</v>
      </c>
      <c r="F374" s="653" t="s">
        <v>11103</v>
      </c>
      <c r="G374" s="653" t="s">
        <v>11103</v>
      </c>
      <c r="H374" s="654" t="s">
        <v>11103</v>
      </c>
      <c r="I374" s="655" t="s">
        <v>11103</v>
      </c>
      <c r="J374" s="656" t="s">
        <v>11103</v>
      </c>
      <c r="K374" s="656" t="s">
        <v>11103</v>
      </c>
      <c r="L374" s="648">
        <f t="shared" si="36"/>
        <v>1</v>
      </c>
      <c r="M374" s="651">
        <f t="shared" si="37"/>
        <v>0</v>
      </c>
      <c r="N374" s="651">
        <f t="shared" si="38"/>
        <v>0</v>
      </c>
      <c r="O374" s="671"/>
      <c r="P374" s="671"/>
      <c r="Q374" s="651">
        <f t="shared" si="39"/>
        <v>0</v>
      </c>
      <c r="R374" s="661">
        <f t="shared" si="40"/>
        <v>0</v>
      </c>
      <c r="S374" s="661">
        <f t="shared" si="41"/>
        <v>0</v>
      </c>
      <c r="T374" s="658"/>
      <c r="U374" s="658"/>
      <c r="V374" s="659"/>
      <c r="W374" s="1645"/>
      <c r="X374" s="324" t="s">
        <v>11334</v>
      </c>
      <c r="Y374" s="1645"/>
      <c r="Z374" s="1656"/>
      <c r="AA374" s="1645"/>
      <c r="AB374" s="1646"/>
      <c r="AC374" s="1647"/>
      <c r="AD374" s="719">
        <v>363</v>
      </c>
      <c r="AE374" s="711" t="s">
        <v>11335</v>
      </c>
      <c r="AF374" s="735" t="s">
        <v>11336</v>
      </c>
      <c r="AG374" s="735" t="s">
        <v>11337</v>
      </c>
      <c r="AH374" s="735" t="s">
        <v>11338</v>
      </c>
      <c r="AI374" s="735" t="s">
        <v>11339</v>
      </c>
      <c r="AJ374" s="735" t="s">
        <v>11340</v>
      </c>
      <c r="AK374" s="736" t="s">
        <v>11341</v>
      </c>
      <c r="AL374" s="737" t="s">
        <v>11342</v>
      </c>
      <c r="AM374" s="738" t="s">
        <v>11343</v>
      </c>
      <c r="AN374" s="738" t="s">
        <v>11344</v>
      </c>
      <c r="AO374" s="648" t="s">
        <v>11345</v>
      </c>
      <c r="AP374" s="651" t="s">
        <v>11346</v>
      </c>
      <c r="AQ374" s="651" t="s">
        <v>11347</v>
      </c>
      <c r="AR374" s="712" t="s">
        <v>11348</v>
      </c>
      <c r="AS374" s="712" t="s">
        <v>11349</v>
      </c>
      <c r="AT374" s="651" t="s">
        <v>11350</v>
      </c>
      <c r="AU374" s="595" t="s">
        <v>11351</v>
      </c>
      <c r="AV374" s="595" t="s">
        <v>11352</v>
      </c>
      <c r="AW374" s="609" t="s">
        <v>11353</v>
      </c>
      <c r="AX374" s="609" t="s">
        <v>11354</v>
      </c>
      <c r="AY374" s="753" t="s">
        <v>11355</v>
      </c>
    </row>
    <row r="375" spans="2:51" ht="15" hidden="1" customHeight="1" outlineLevel="1">
      <c r="B375" s="643" t="s">
        <v>11356</v>
      </c>
      <c r="C375" s="653" t="s">
        <v>11103</v>
      </c>
      <c r="D375" s="653" t="s">
        <v>11103</v>
      </c>
      <c r="E375" s="653" t="s">
        <v>11103</v>
      </c>
      <c r="F375" s="653" t="s">
        <v>11103</v>
      </c>
      <c r="G375" s="653" t="s">
        <v>11103</v>
      </c>
      <c r="H375" s="654" t="s">
        <v>11103</v>
      </c>
      <c r="I375" s="655" t="s">
        <v>11103</v>
      </c>
      <c r="J375" s="656" t="s">
        <v>11103</v>
      </c>
      <c r="K375" s="656" t="s">
        <v>11103</v>
      </c>
      <c r="L375" s="648">
        <f t="shared" si="36"/>
        <v>1</v>
      </c>
      <c r="M375" s="651">
        <f t="shared" si="37"/>
        <v>0</v>
      </c>
      <c r="N375" s="651">
        <f t="shared" si="38"/>
        <v>0</v>
      </c>
      <c r="O375" s="671"/>
      <c r="P375" s="671"/>
      <c r="Q375" s="651">
        <f t="shared" si="39"/>
        <v>0</v>
      </c>
      <c r="R375" s="661">
        <f t="shared" si="40"/>
        <v>0</v>
      </c>
      <c r="S375" s="661">
        <f t="shared" si="41"/>
        <v>0</v>
      </c>
      <c r="T375" s="658"/>
      <c r="U375" s="658"/>
      <c r="V375" s="659"/>
      <c r="W375" s="1645"/>
      <c r="X375" s="324" t="s">
        <v>11357</v>
      </c>
      <c r="Y375" s="1645"/>
      <c r="Z375" s="1656"/>
      <c r="AA375" s="1645"/>
      <c r="AB375" s="1646"/>
      <c r="AC375" s="1647"/>
      <c r="AD375" s="719">
        <v>364</v>
      </c>
      <c r="AE375" s="711" t="s">
        <v>11358</v>
      </c>
      <c r="AF375" s="735" t="s">
        <v>11359</v>
      </c>
      <c r="AG375" s="735" t="s">
        <v>11360</v>
      </c>
      <c r="AH375" s="735" t="s">
        <v>11361</v>
      </c>
      <c r="AI375" s="735" t="s">
        <v>11362</v>
      </c>
      <c r="AJ375" s="735" t="s">
        <v>11363</v>
      </c>
      <c r="AK375" s="736" t="s">
        <v>11364</v>
      </c>
      <c r="AL375" s="737" t="s">
        <v>11365</v>
      </c>
      <c r="AM375" s="738" t="s">
        <v>11366</v>
      </c>
      <c r="AN375" s="738" t="s">
        <v>11367</v>
      </c>
      <c r="AO375" s="648" t="s">
        <v>11368</v>
      </c>
      <c r="AP375" s="651" t="s">
        <v>11369</v>
      </c>
      <c r="AQ375" s="651" t="s">
        <v>11370</v>
      </c>
      <c r="AR375" s="712" t="s">
        <v>11371</v>
      </c>
      <c r="AS375" s="712" t="s">
        <v>11372</v>
      </c>
      <c r="AT375" s="651" t="s">
        <v>11373</v>
      </c>
      <c r="AU375" s="595" t="s">
        <v>11374</v>
      </c>
      <c r="AV375" s="595" t="s">
        <v>11375</v>
      </c>
      <c r="AW375" s="609" t="s">
        <v>11376</v>
      </c>
      <c r="AX375" s="609" t="s">
        <v>11377</v>
      </c>
      <c r="AY375" s="753" t="s">
        <v>11378</v>
      </c>
    </row>
    <row r="376" spans="2:51" ht="15" hidden="1" customHeight="1" outlineLevel="1">
      <c r="B376" s="643" t="s">
        <v>11379</v>
      </c>
      <c r="C376" s="653" t="s">
        <v>11103</v>
      </c>
      <c r="D376" s="653" t="s">
        <v>11103</v>
      </c>
      <c r="E376" s="653" t="s">
        <v>11103</v>
      </c>
      <c r="F376" s="653" t="s">
        <v>11103</v>
      </c>
      <c r="G376" s="653" t="s">
        <v>11103</v>
      </c>
      <c r="H376" s="654" t="s">
        <v>11103</v>
      </c>
      <c r="I376" s="655" t="s">
        <v>11103</v>
      </c>
      <c r="J376" s="656" t="s">
        <v>11103</v>
      </c>
      <c r="K376" s="656" t="s">
        <v>11103</v>
      </c>
      <c r="L376" s="648">
        <f t="shared" si="36"/>
        <v>1</v>
      </c>
      <c r="M376" s="651">
        <f t="shared" si="37"/>
        <v>0</v>
      </c>
      <c r="N376" s="651">
        <f t="shared" si="38"/>
        <v>0</v>
      </c>
      <c r="O376" s="671"/>
      <c r="P376" s="671"/>
      <c r="Q376" s="651">
        <f t="shared" si="39"/>
        <v>0</v>
      </c>
      <c r="R376" s="661">
        <f t="shared" si="40"/>
        <v>0</v>
      </c>
      <c r="S376" s="661">
        <f t="shared" si="41"/>
        <v>0</v>
      </c>
      <c r="T376" s="658"/>
      <c r="U376" s="658"/>
      <c r="V376" s="659"/>
      <c r="W376" s="1645"/>
      <c r="X376" s="324" t="s">
        <v>11380</v>
      </c>
      <c r="Y376" s="1645"/>
      <c r="Z376" s="1656"/>
      <c r="AA376" s="1645"/>
      <c r="AB376" s="1646"/>
      <c r="AC376" s="1647"/>
      <c r="AD376" s="719">
        <v>365</v>
      </c>
      <c r="AE376" s="711" t="s">
        <v>11381</v>
      </c>
      <c r="AF376" s="735" t="s">
        <v>11382</v>
      </c>
      <c r="AG376" s="735" t="s">
        <v>11383</v>
      </c>
      <c r="AH376" s="735" t="s">
        <v>11384</v>
      </c>
      <c r="AI376" s="735" t="s">
        <v>11385</v>
      </c>
      <c r="AJ376" s="735" t="s">
        <v>11386</v>
      </c>
      <c r="AK376" s="736" t="s">
        <v>11387</v>
      </c>
      <c r="AL376" s="737" t="s">
        <v>11388</v>
      </c>
      <c r="AM376" s="738" t="s">
        <v>11389</v>
      </c>
      <c r="AN376" s="738" t="s">
        <v>11390</v>
      </c>
      <c r="AO376" s="648" t="s">
        <v>11391</v>
      </c>
      <c r="AP376" s="651" t="s">
        <v>11392</v>
      </c>
      <c r="AQ376" s="651" t="s">
        <v>11393</v>
      </c>
      <c r="AR376" s="712" t="s">
        <v>11394</v>
      </c>
      <c r="AS376" s="712" t="s">
        <v>11395</v>
      </c>
      <c r="AT376" s="651" t="s">
        <v>11396</v>
      </c>
      <c r="AU376" s="595" t="s">
        <v>11397</v>
      </c>
      <c r="AV376" s="595" t="s">
        <v>11398</v>
      </c>
      <c r="AW376" s="609" t="s">
        <v>11399</v>
      </c>
      <c r="AX376" s="609" t="s">
        <v>11400</v>
      </c>
      <c r="AY376" s="753" t="s">
        <v>11401</v>
      </c>
    </row>
    <row r="377" spans="2:51" ht="15" hidden="1" customHeight="1" outlineLevel="1">
      <c r="B377" s="643" t="s">
        <v>11402</v>
      </c>
      <c r="C377" s="653" t="s">
        <v>11103</v>
      </c>
      <c r="D377" s="653" t="s">
        <v>11103</v>
      </c>
      <c r="E377" s="653" t="s">
        <v>11103</v>
      </c>
      <c r="F377" s="653" t="s">
        <v>11103</v>
      </c>
      <c r="G377" s="653" t="s">
        <v>11103</v>
      </c>
      <c r="H377" s="654" t="s">
        <v>11103</v>
      </c>
      <c r="I377" s="655" t="s">
        <v>11103</v>
      </c>
      <c r="J377" s="656" t="s">
        <v>11103</v>
      </c>
      <c r="K377" s="656" t="s">
        <v>11103</v>
      </c>
      <c r="L377" s="648">
        <f t="shared" si="36"/>
        <v>1</v>
      </c>
      <c r="M377" s="651">
        <f t="shared" si="37"/>
        <v>0</v>
      </c>
      <c r="N377" s="651">
        <f t="shared" si="38"/>
        <v>0</v>
      </c>
      <c r="O377" s="671"/>
      <c r="P377" s="671"/>
      <c r="Q377" s="651">
        <f t="shared" si="39"/>
        <v>0</v>
      </c>
      <c r="R377" s="661">
        <f t="shared" si="40"/>
        <v>0</v>
      </c>
      <c r="S377" s="661">
        <f t="shared" si="41"/>
        <v>0</v>
      </c>
      <c r="T377" s="658"/>
      <c r="U377" s="658"/>
      <c r="V377" s="659"/>
      <c r="W377" s="1645"/>
      <c r="X377" s="324" t="s">
        <v>11403</v>
      </c>
      <c r="Y377" s="1645"/>
      <c r="Z377" s="1656"/>
      <c r="AA377" s="1645"/>
      <c r="AB377" s="1646"/>
      <c r="AC377" s="1647"/>
      <c r="AD377" s="719">
        <v>366</v>
      </c>
      <c r="AE377" s="711" t="s">
        <v>11404</v>
      </c>
      <c r="AF377" s="735" t="s">
        <v>11405</v>
      </c>
      <c r="AG377" s="735" t="s">
        <v>11406</v>
      </c>
      <c r="AH377" s="735" t="s">
        <v>11407</v>
      </c>
      <c r="AI377" s="735" t="s">
        <v>11408</v>
      </c>
      <c r="AJ377" s="735" t="s">
        <v>11409</v>
      </c>
      <c r="AK377" s="736" t="s">
        <v>11410</v>
      </c>
      <c r="AL377" s="737" t="s">
        <v>11411</v>
      </c>
      <c r="AM377" s="738" t="s">
        <v>11412</v>
      </c>
      <c r="AN377" s="738" t="s">
        <v>11413</v>
      </c>
      <c r="AO377" s="648" t="s">
        <v>11414</v>
      </c>
      <c r="AP377" s="651" t="s">
        <v>11415</v>
      </c>
      <c r="AQ377" s="651" t="s">
        <v>11416</v>
      </c>
      <c r="AR377" s="712" t="s">
        <v>11417</v>
      </c>
      <c r="AS377" s="712" t="s">
        <v>11418</v>
      </c>
      <c r="AT377" s="651" t="s">
        <v>11419</v>
      </c>
      <c r="AU377" s="595" t="s">
        <v>11420</v>
      </c>
      <c r="AV377" s="595" t="s">
        <v>11421</v>
      </c>
      <c r="AW377" s="609" t="s">
        <v>11422</v>
      </c>
      <c r="AX377" s="609" t="s">
        <v>11423</v>
      </c>
      <c r="AY377" s="753" t="s">
        <v>11424</v>
      </c>
    </row>
    <row r="378" spans="2:51" ht="15" hidden="1" customHeight="1" outlineLevel="1">
      <c r="B378" s="643" t="s">
        <v>11425</v>
      </c>
      <c r="C378" s="653" t="s">
        <v>11103</v>
      </c>
      <c r="D378" s="653" t="s">
        <v>11103</v>
      </c>
      <c r="E378" s="653" t="s">
        <v>11103</v>
      </c>
      <c r="F378" s="653" t="s">
        <v>11103</v>
      </c>
      <c r="G378" s="653" t="s">
        <v>11103</v>
      </c>
      <c r="H378" s="654" t="s">
        <v>11103</v>
      </c>
      <c r="I378" s="655" t="s">
        <v>11103</v>
      </c>
      <c r="J378" s="656" t="s">
        <v>11103</v>
      </c>
      <c r="K378" s="656" t="s">
        <v>11103</v>
      </c>
      <c r="L378" s="648">
        <f t="shared" si="36"/>
        <v>1</v>
      </c>
      <c r="M378" s="651">
        <f t="shared" si="37"/>
        <v>0</v>
      </c>
      <c r="N378" s="651">
        <f t="shared" si="38"/>
        <v>0</v>
      </c>
      <c r="O378" s="671"/>
      <c r="P378" s="671"/>
      <c r="Q378" s="651">
        <f t="shared" si="39"/>
        <v>0</v>
      </c>
      <c r="R378" s="661">
        <f t="shared" si="40"/>
        <v>0</v>
      </c>
      <c r="S378" s="661">
        <f t="shared" si="41"/>
        <v>0</v>
      </c>
      <c r="T378" s="658"/>
      <c r="U378" s="658"/>
      <c r="V378" s="659"/>
      <c r="W378" s="1645"/>
      <c r="X378" s="324" t="s">
        <v>11426</v>
      </c>
      <c r="Y378" s="1645"/>
      <c r="Z378" s="1656"/>
      <c r="AA378" s="1645"/>
      <c r="AB378" s="1646"/>
      <c r="AC378" s="1647"/>
      <c r="AD378" s="719">
        <v>367</v>
      </c>
      <c r="AE378" s="711" t="s">
        <v>11427</v>
      </c>
      <c r="AF378" s="735" t="s">
        <v>11428</v>
      </c>
      <c r="AG378" s="735" t="s">
        <v>11429</v>
      </c>
      <c r="AH378" s="735" t="s">
        <v>11430</v>
      </c>
      <c r="AI378" s="735" t="s">
        <v>11431</v>
      </c>
      <c r="AJ378" s="735" t="s">
        <v>11432</v>
      </c>
      <c r="AK378" s="736" t="s">
        <v>11433</v>
      </c>
      <c r="AL378" s="737" t="s">
        <v>11434</v>
      </c>
      <c r="AM378" s="738" t="s">
        <v>11435</v>
      </c>
      <c r="AN378" s="738" t="s">
        <v>11436</v>
      </c>
      <c r="AO378" s="648" t="s">
        <v>11437</v>
      </c>
      <c r="AP378" s="651" t="s">
        <v>11438</v>
      </c>
      <c r="AQ378" s="651" t="s">
        <v>11439</v>
      </c>
      <c r="AR378" s="712" t="s">
        <v>11440</v>
      </c>
      <c r="AS378" s="712" t="s">
        <v>11441</v>
      </c>
      <c r="AT378" s="651" t="s">
        <v>11442</v>
      </c>
      <c r="AU378" s="595" t="s">
        <v>11443</v>
      </c>
      <c r="AV378" s="595" t="s">
        <v>11444</v>
      </c>
      <c r="AW378" s="609" t="s">
        <v>11445</v>
      </c>
      <c r="AX378" s="609" t="s">
        <v>11446</v>
      </c>
      <c r="AY378" s="753" t="s">
        <v>11447</v>
      </c>
    </row>
    <row r="379" spans="2:51" ht="15" hidden="1" customHeight="1" outlineLevel="1">
      <c r="B379" s="643" t="s">
        <v>11448</v>
      </c>
      <c r="C379" s="653" t="s">
        <v>11103</v>
      </c>
      <c r="D379" s="653" t="s">
        <v>11103</v>
      </c>
      <c r="E379" s="653" t="s">
        <v>11103</v>
      </c>
      <c r="F379" s="653" t="s">
        <v>11103</v>
      </c>
      <c r="G379" s="653" t="s">
        <v>11103</v>
      </c>
      <c r="H379" s="654" t="s">
        <v>11103</v>
      </c>
      <c r="I379" s="655" t="s">
        <v>11103</v>
      </c>
      <c r="J379" s="656" t="s">
        <v>11103</v>
      </c>
      <c r="K379" s="656" t="s">
        <v>11103</v>
      </c>
      <c r="L379" s="648">
        <f t="shared" si="36"/>
        <v>1</v>
      </c>
      <c r="M379" s="651">
        <f t="shared" si="37"/>
        <v>0</v>
      </c>
      <c r="N379" s="651">
        <f t="shared" si="38"/>
        <v>0</v>
      </c>
      <c r="O379" s="671"/>
      <c r="P379" s="671"/>
      <c r="Q379" s="651">
        <f t="shared" si="39"/>
        <v>0</v>
      </c>
      <c r="R379" s="661">
        <f t="shared" si="40"/>
        <v>0</v>
      </c>
      <c r="S379" s="661">
        <f t="shared" si="41"/>
        <v>0</v>
      </c>
      <c r="T379" s="658"/>
      <c r="U379" s="658"/>
      <c r="V379" s="659"/>
      <c r="W379" s="1645"/>
      <c r="X379" s="324" t="s">
        <v>11449</v>
      </c>
      <c r="Y379" s="1645"/>
      <c r="Z379" s="1656"/>
      <c r="AA379" s="1645"/>
      <c r="AB379" s="1646"/>
      <c r="AC379" s="1647"/>
      <c r="AD379" s="719">
        <v>368</v>
      </c>
      <c r="AE379" s="711" t="s">
        <v>11450</v>
      </c>
      <c r="AF379" s="735" t="s">
        <v>11451</v>
      </c>
      <c r="AG379" s="735" t="s">
        <v>11452</v>
      </c>
      <c r="AH379" s="735" t="s">
        <v>11453</v>
      </c>
      <c r="AI379" s="735" t="s">
        <v>11454</v>
      </c>
      <c r="AJ379" s="735" t="s">
        <v>11455</v>
      </c>
      <c r="AK379" s="736" t="s">
        <v>11456</v>
      </c>
      <c r="AL379" s="737" t="s">
        <v>11457</v>
      </c>
      <c r="AM379" s="738" t="s">
        <v>11458</v>
      </c>
      <c r="AN379" s="738" t="s">
        <v>11459</v>
      </c>
      <c r="AO379" s="648" t="s">
        <v>11460</v>
      </c>
      <c r="AP379" s="651" t="s">
        <v>11461</v>
      </c>
      <c r="AQ379" s="651" t="s">
        <v>11462</v>
      </c>
      <c r="AR379" s="712" t="s">
        <v>11463</v>
      </c>
      <c r="AS379" s="712" t="s">
        <v>11464</v>
      </c>
      <c r="AT379" s="651" t="s">
        <v>11465</v>
      </c>
      <c r="AU379" s="595" t="s">
        <v>11466</v>
      </c>
      <c r="AV379" s="595" t="s">
        <v>11467</v>
      </c>
      <c r="AW379" s="609" t="s">
        <v>11468</v>
      </c>
      <c r="AX379" s="609" t="s">
        <v>11469</v>
      </c>
      <c r="AY379" s="753" t="s">
        <v>11470</v>
      </c>
    </row>
    <row r="380" spans="2:51" ht="15" hidden="1" customHeight="1" outlineLevel="1">
      <c r="B380" s="643" t="s">
        <v>11471</v>
      </c>
      <c r="C380" s="653" t="s">
        <v>11103</v>
      </c>
      <c r="D380" s="653" t="s">
        <v>11103</v>
      </c>
      <c r="E380" s="653" t="s">
        <v>11103</v>
      </c>
      <c r="F380" s="653" t="s">
        <v>11103</v>
      </c>
      <c r="G380" s="653" t="s">
        <v>11103</v>
      </c>
      <c r="H380" s="654" t="s">
        <v>11103</v>
      </c>
      <c r="I380" s="655" t="s">
        <v>11103</v>
      </c>
      <c r="J380" s="656" t="s">
        <v>11103</v>
      </c>
      <c r="K380" s="656" t="s">
        <v>11103</v>
      </c>
      <c r="L380" s="648">
        <f t="shared" si="36"/>
        <v>1</v>
      </c>
      <c r="M380" s="651">
        <f t="shared" si="37"/>
        <v>0</v>
      </c>
      <c r="N380" s="651">
        <f t="shared" si="38"/>
        <v>0</v>
      </c>
      <c r="O380" s="671"/>
      <c r="P380" s="671"/>
      <c r="Q380" s="651">
        <f t="shared" si="39"/>
        <v>0</v>
      </c>
      <c r="R380" s="661">
        <f t="shared" si="40"/>
        <v>0</v>
      </c>
      <c r="S380" s="661">
        <f t="shared" si="41"/>
        <v>0</v>
      </c>
      <c r="T380" s="658"/>
      <c r="U380" s="658"/>
      <c r="V380" s="659"/>
      <c r="W380" s="1645"/>
      <c r="X380" s="324" t="s">
        <v>11472</v>
      </c>
      <c r="Y380" s="1645"/>
      <c r="Z380" s="1656"/>
      <c r="AA380" s="1645"/>
      <c r="AB380" s="1646"/>
      <c r="AC380" s="1647"/>
      <c r="AD380" s="719">
        <v>369</v>
      </c>
      <c r="AE380" s="711" t="s">
        <v>11473</v>
      </c>
      <c r="AF380" s="735" t="s">
        <v>11474</v>
      </c>
      <c r="AG380" s="735" t="s">
        <v>11475</v>
      </c>
      <c r="AH380" s="735" t="s">
        <v>11476</v>
      </c>
      <c r="AI380" s="735" t="s">
        <v>11477</v>
      </c>
      <c r="AJ380" s="735" t="s">
        <v>11478</v>
      </c>
      <c r="AK380" s="736" t="s">
        <v>11479</v>
      </c>
      <c r="AL380" s="737" t="s">
        <v>11480</v>
      </c>
      <c r="AM380" s="738" t="s">
        <v>11481</v>
      </c>
      <c r="AN380" s="738" t="s">
        <v>11482</v>
      </c>
      <c r="AO380" s="648" t="s">
        <v>11483</v>
      </c>
      <c r="AP380" s="651" t="s">
        <v>11484</v>
      </c>
      <c r="AQ380" s="651" t="s">
        <v>11485</v>
      </c>
      <c r="AR380" s="712" t="s">
        <v>11486</v>
      </c>
      <c r="AS380" s="712" t="s">
        <v>11487</v>
      </c>
      <c r="AT380" s="651" t="s">
        <v>11488</v>
      </c>
      <c r="AU380" s="595" t="s">
        <v>11489</v>
      </c>
      <c r="AV380" s="595" t="s">
        <v>11490</v>
      </c>
      <c r="AW380" s="609" t="s">
        <v>11491</v>
      </c>
      <c r="AX380" s="609" t="s">
        <v>11492</v>
      </c>
      <c r="AY380" s="753" t="s">
        <v>11493</v>
      </c>
    </row>
    <row r="381" spans="2:51" ht="15" hidden="1" customHeight="1" outlineLevel="1">
      <c r="B381" s="643" t="s">
        <v>11494</v>
      </c>
      <c r="C381" s="653" t="s">
        <v>11103</v>
      </c>
      <c r="D381" s="653" t="s">
        <v>11103</v>
      </c>
      <c r="E381" s="653" t="s">
        <v>11103</v>
      </c>
      <c r="F381" s="653" t="s">
        <v>11103</v>
      </c>
      <c r="G381" s="653" t="s">
        <v>11103</v>
      </c>
      <c r="H381" s="654" t="s">
        <v>11103</v>
      </c>
      <c r="I381" s="655" t="s">
        <v>11103</v>
      </c>
      <c r="J381" s="656" t="s">
        <v>11103</v>
      </c>
      <c r="K381" s="656" t="s">
        <v>11103</v>
      </c>
      <c r="L381" s="648">
        <f t="shared" si="36"/>
        <v>1</v>
      </c>
      <c r="M381" s="651">
        <f t="shared" si="37"/>
        <v>0</v>
      </c>
      <c r="N381" s="651">
        <f t="shared" si="38"/>
        <v>0</v>
      </c>
      <c r="O381" s="671"/>
      <c r="P381" s="671"/>
      <c r="Q381" s="651">
        <f t="shared" si="39"/>
        <v>0</v>
      </c>
      <c r="R381" s="661">
        <f t="shared" si="40"/>
        <v>0</v>
      </c>
      <c r="S381" s="661">
        <f t="shared" si="41"/>
        <v>0</v>
      </c>
      <c r="T381" s="658"/>
      <c r="U381" s="658"/>
      <c r="V381" s="659"/>
      <c r="W381" s="1645"/>
      <c r="X381" s="324" t="s">
        <v>11495</v>
      </c>
      <c r="Y381" s="1645"/>
      <c r="Z381" s="1656"/>
      <c r="AA381" s="1645"/>
      <c r="AB381" s="1646"/>
      <c r="AC381" s="1647"/>
      <c r="AD381" s="719">
        <v>370</v>
      </c>
      <c r="AE381" s="711" t="s">
        <v>11496</v>
      </c>
      <c r="AF381" s="735" t="s">
        <v>11497</v>
      </c>
      <c r="AG381" s="735" t="s">
        <v>11498</v>
      </c>
      <c r="AH381" s="735" t="s">
        <v>11499</v>
      </c>
      <c r="AI381" s="735" t="s">
        <v>11500</v>
      </c>
      <c r="AJ381" s="735" t="s">
        <v>11501</v>
      </c>
      <c r="AK381" s="736" t="s">
        <v>11502</v>
      </c>
      <c r="AL381" s="737" t="s">
        <v>11503</v>
      </c>
      <c r="AM381" s="738" t="s">
        <v>11504</v>
      </c>
      <c r="AN381" s="738" t="s">
        <v>11505</v>
      </c>
      <c r="AO381" s="648" t="s">
        <v>11506</v>
      </c>
      <c r="AP381" s="651" t="s">
        <v>11507</v>
      </c>
      <c r="AQ381" s="651" t="s">
        <v>11508</v>
      </c>
      <c r="AR381" s="712" t="s">
        <v>11509</v>
      </c>
      <c r="AS381" s="712" t="s">
        <v>11510</v>
      </c>
      <c r="AT381" s="651" t="s">
        <v>11511</v>
      </c>
      <c r="AU381" s="595" t="s">
        <v>11512</v>
      </c>
      <c r="AV381" s="595" t="s">
        <v>11513</v>
      </c>
      <c r="AW381" s="609" t="s">
        <v>11514</v>
      </c>
      <c r="AX381" s="609" t="s">
        <v>11515</v>
      </c>
      <c r="AY381" s="753" t="s">
        <v>11516</v>
      </c>
    </row>
    <row r="382" spans="2:51" ht="15" hidden="1" customHeight="1" outlineLevel="1">
      <c r="B382" s="643" t="s">
        <v>11517</v>
      </c>
      <c r="C382" s="653" t="s">
        <v>11103</v>
      </c>
      <c r="D382" s="653" t="s">
        <v>11103</v>
      </c>
      <c r="E382" s="653" t="s">
        <v>11103</v>
      </c>
      <c r="F382" s="653" t="s">
        <v>11103</v>
      </c>
      <c r="G382" s="653" t="s">
        <v>11103</v>
      </c>
      <c r="H382" s="654" t="s">
        <v>11103</v>
      </c>
      <c r="I382" s="655" t="s">
        <v>11103</v>
      </c>
      <c r="J382" s="656" t="s">
        <v>11103</v>
      </c>
      <c r="K382" s="656" t="s">
        <v>11103</v>
      </c>
      <c r="L382" s="648">
        <f t="shared" si="36"/>
        <v>1</v>
      </c>
      <c r="M382" s="651">
        <f t="shared" si="37"/>
        <v>0</v>
      </c>
      <c r="N382" s="651">
        <f t="shared" si="38"/>
        <v>0</v>
      </c>
      <c r="O382" s="671"/>
      <c r="P382" s="671"/>
      <c r="Q382" s="651">
        <f t="shared" si="39"/>
        <v>0</v>
      </c>
      <c r="R382" s="661">
        <f t="shared" si="40"/>
        <v>0</v>
      </c>
      <c r="S382" s="661">
        <f t="shared" si="41"/>
        <v>0</v>
      </c>
      <c r="T382" s="658"/>
      <c r="U382" s="658"/>
      <c r="V382" s="659"/>
      <c r="W382" s="1645"/>
      <c r="X382" s="324" t="s">
        <v>11518</v>
      </c>
      <c r="Y382" s="1645"/>
      <c r="Z382" s="1656"/>
      <c r="AA382" s="1645"/>
      <c r="AB382" s="1646"/>
      <c r="AC382" s="1647"/>
      <c r="AD382" s="719">
        <v>371</v>
      </c>
      <c r="AE382" s="711" t="s">
        <v>11519</v>
      </c>
      <c r="AF382" s="735" t="s">
        <v>11520</v>
      </c>
      <c r="AG382" s="735" t="s">
        <v>11521</v>
      </c>
      <c r="AH382" s="735" t="s">
        <v>11522</v>
      </c>
      <c r="AI382" s="735" t="s">
        <v>11523</v>
      </c>
      <c r="AJ382" s="735" t="s">
        <v>11524</v>
      </c>
      <c r="AK382" s="736" t="s">
        <v>11525</v>
      </c>
      <c r="AL382" s="737" t="s">
        <v>11526</v>
      </c>
      <c r="AM382" s="738" t="s">
        <v>11527</v>
      </c>
      <c r="AN382" s="738" t="s">
        <v>11528</v>
      </c>
      <c r="AO382" s="648" t="s">
        <v>11529</v>
      </c>
      <c r="AP382" s="651" t="s">
        <v>11530</v>
      </c>
      <c r="AQ382" s="651" t="s">
        <v>11531</v>
      </c>
      <c r="AR382" s="712" t="s">
        <v>11532</v>
      </c>
      <c r="AS382" s="712" t="s">
        <v>11533</v>
      </c>
      <c r="AT382" s="651" t="s">
        <v>11534</v>
      </c>
      <c r="AU382" s="595" t="s">
        <v>11535</v>
      </c>
      <c r="AV382" s="595" t="s">
        <v>11536</v>
      </c>
      <c r="AW382" s="609" t="s">
        <v>11537</v>
      </c>
      <c r="AX382" s="609" t="s">
        <v>11538</v>
      </c>
      <c r="AY382" s="753" t="s">
        <v>11539</v>
      </c>
    </row>
    <row r="383" spans="2:51" ht="15" hidden="1" customHeight="1" outlineLevel="1">
      <c r="B383" s="643" t="s">
        <v>11540</v>
      </c>
      <c r="C383" s="653" t="s">
        <v>11103</v>
      </c>
      <c r="D383" s="653" t="s">
        <v>11103</v>
      </c>
      <c r="E383" s="653" t="s">
        <v>11103</v>
      </c>
      <c r="F383" s="653" t="s">
        <v>11103</v>
      </c>
      <c r="G383" s="653" t="s">
        <v>11103</v>
      </c>
      <c r="H383" s="654" t="s">
        <v>11103</v>
      </c>
      <c r="I383" s="655" t="s">
        <v>11103</v>
      </c>
      <c r="J383" s="656" t="s">
        <v>11103</v>
      </c>
      <c r="K383" s="656" t="s">
        <v>11103</v>
      </c>
      <c r="L383" s="648">
        <f t="shared" si="36"/>
        <v>1</v>
      </c>
      <c r="M383" s="651">
        <f t="shared" si="37"/>
        <v>0</v>
      </c>
      <c r="N383" s="651">
        <f t="shared" si="38"/>
        <v>0</v>
      </c>
      <c r="O383" s="671"/>
      <c r="P383" s="671"/>
      <c r="Q383" s="651">
        <f t="shared" si="39"/>
        <v>0</v>
      </c>
      <c r="R383" s="661">
        <f t="shared" si="40"/>
        <v>0</v>
      </c>
      <c r="S383" s="661">
        <f t="shared" si="41"/>
        <v>0</v>
      </c>
      <c r="T383" s="658"/>
      <c r="U383" s="658"/>
      <c r="V383" s="659"/>
      <c r="W383" s="1645"/>
      <c r="X383" s="324" t="s">
        <v>11541</v>
      </c>
      <c r="Y383" s="1645"/>
      <c r="Z383" s="1656"/>
      <c r="AA383" s="1645"/>
      <c r="AB383" s="1646"/>
      <c r="AC383" s="1647"/>
      <c r="AD383" s="719">
        <v>372</v>
      </c>
      <c r="AE383" s="711" t="s">
        <v>11542</v>
      </c>
      <c r="AF383" s="735" t="s">
        <v>11543</v>
      </c>
      <c r="AG383" s="735" t="s">
        <v>11544</v>
      </c>
      <c r="AH383" s="735" t="s">
        <v>11545</v>
      </c>
      <c r="AI383" s="735" t="s">
        <v>11546</v>
      </c>
      <c r="AJ383" s="735" t="s">
        <v>11547</v>
      </c>
      <c r="AK383" s="736" t="s">
        <v>11548</v>
      </c>
      <c r="AL383" s="737" t="s">
        <v>11549</v>
      </c>
      <c r="AM383" s="738" t="s">
        <v>11550</v>
      </c>
      <c r="AN383" s="738" t="s">
        <v>11551</v>
      </c>
      <c r="AO383" s="648" t="s">
        <v>11552</v>
      </c>
      <c r="AP383" s="651" t="s">
        <v>11553</v>
      </c>
      <c r="AQ383" s="651" t="s">
        <v>11554</v>
      </c>
      <c r="AR383" s="712" t="s">
        <v>11555</v>
      </c>
      <c r="AS383" s="712" t="s">
        <v>11556</v>
      </c>
      <c r="AT383" s="651" t="s">
        <v>11557</v>
      </c>
      <c r="AU383" s="595" t="s">
        <v>11558</v>
      </c>
      <c r="AV383" s="595" t="s">
        <v>11559</v>
      </c>
      <c r="AW383" s="609" t="s">
        <v>11560</v>
      </c>
      <c r="AX383" s="609" t="s">
        <v>11561</v>
      </c>
      <c r="AY383" s="753" t="s">
        <v>11562</v>
      </c>
    </row>
    <row r="384" spans="2:51" ht="15" hidden="1" customHeight="1" outlineLevel="1">
      <c r="B384" s="643" t="s">
        <v>11563</v>
      </c>
      <c r="C384" s="653" t="s">
        <v>11103</v>
      </c>
      <c r="D384" s="653" t="s">
        <v>11103</v>
      </c>
      <c r="E384" s="653" t="s">
        <v>11103</v>
      </c>
      <c r="F384" s="653" t="s">
        <v>11103</v>
      </c>
      <c r="G384" s="653" t="s">
        <v>11103</v>
      </c>
      <c r="H384" s="654" t="s">
        <v>11103</v>
      </c>
      <c r="I384" s="655" t="s">
        <v>11103</v>
      </c>
      <c r="J384" s="656" t="s">
        <v>11103</v>
      </c>
      <c r="K384" s="656" t="s">
        <v>11103</v>
      </c>
      <c r="L384" s="648">
        <f t="shared" si="36"/>
        <v>1</v>
      </c>
      <c r="M384" s="651">
        <f t="shared" si="37"/>
        <v>0</v>
      </c>
      <c r="N384" s="651">
        <f t="shared" si="38"/>
        <v>0</v>
      </c>
      <c r="O384" s="671"/>
      <c r="P384" s="671"/>
      <c r="Q384" s="651">
        <f t="shared" si="39"/>
        <v>0</v>
      </c>
      <c r="R384" s="661">
        <f t="shared" si="40"/>
        <v>0</v>
      </c>
      <c r="S384" s="661">
        <f t="shared" si="41"/>
        <v>0</v>
      </c>
      <c r="T384" s="658"/>
      <c r="U384" s="658"/>
      <c r="V384" s="659"/>
      <c r="W384" s="1645"/>
      <c r="X384" s="324" t="s">
        <v>11564</v>
      </c>
      <c r="Y384" s="1645"/>
      <c r="Z384" s="1656"/>
      <c r="AA384" s="1645"/>
      <c r="AB384" s="1646"/>
      <c r="AC384" s="1647"/>
      <c r="AD384" s="719">
        <v>373</v>
      </c>
      <c r="AE384" s="711" t="s">
        <v>11565</v>
      </c>
      <c r="AF384" s="735" t="s">
        <v>11566</v>
      </c>
      <c r="AG384" s="735" t="s">
        <v>11567</v>
      </c>
      <c r="AH384" s="735" t="s">
        <v>11568</v>
      </c>
      <c r="AI384" s="735" t="s">
        <v>11569</v>
      </c>
      <c r="AJ384" s="735" t="s">
        <v>11570</v>
      </c>
      <c r="AK384" s="736" t="s">
        <v>11571</v>
      </c>
      <c r="AL384" s="737" t="s">
        <v>11572</v>
      </c>
      <c r="AM384" s="738" t="s">
        <v>11573</v>
      </c>
      <c r="AN384" s="738" t="s">
        <v>11574</v>
      </c>
      <c r="AO384" s="648" t="s">
        <v>11575</v>
      </c>
      <c r="AP384" s="651" t="s">
        <v>11576</v>
      </c>
      <c r="AQ384" s="651" t="s">
        <v>11577</v>
      </c>
      <c r="AR384" s="712" t="s">
        <v>11578</v>
      </c>
      <c r="AS384" s="712" t="s">
        <v>11579</v>
      </c>
      <c r="AT384" s="651" t="s">
        <v>11580</v>
      </c>
      <c r="AU384" s="595" t="s">
        <v>11581</v>
      </c>
      <c r="AV384" s="595" t="s">
        <v>11582</v>
      </c>
      <c r="AW384" s="609" t="s">
        <v>11583</v>
      </c>
      <c r="AX384" s="609" t="s">
        <v>11584</v>
      </c>
      <c r="AY384" s="753" t="s">
        <v>11585</v>
      </c>
    </row>
    <row r="385" spans="2:51" ht="15" hidden="1" customHeight="1" outlineLevel="1">
      <c r="B385" s="643" t="s">
        <v>11586</v>
      </c>
      <c r="C385" s="653" t="s">
        <v>11103</v>
      </c>
      <c r="D385" s="653" t="s">
        <v>11103</v>
      </c>
      <c r="E385" s="653" t="s">
        <v>11103</v>
      </c>
      <c r="F385" s="653" t="s">
        <v>11103</v>
      </c>
      <c r="G385" s="653" t="s">
        <v>11103</v>
      </c>
      <c r="H385" s="654" t="s">
        <v>11103</v>
      </c>
      <c r="I385" s="655" t="s">
        <v>11103</v>
      </c>
      <c r="J385" s="656" t="s">
        <v>11103</v>
      </c>
      <c r="K385" s="656" t="s">
        <v>11103</v>
      </c>
      <c r="L385" s="648">
        <f t="shared" si="36"/>
        <v>1</v>
      </c>
      <c r="M385" s="651">
        <f t="shared" si="37"/>
        <v>0</v>
      </c>
      <c r="N385" s="651">
        <f t="shared" si="38"/>
        <v>0</v>
      </c>
      <c r="O385" s="671"/>
      <c r="P385" s="671"/>
      <c r="Q385" s="651">
        <f t="shared" si="39"/>
        <v>0</v>
      </c>
      <c r="R385" s="661">
        <f t="shared" si="40"/>
        <v>0</v>
      </c>
      <c r="S385" s="661">
        <f t="shared" si="41"/>
        <v>0</v>
      </c>
      <c r="T385" s="658"/>
      <c r="U385" s="658"/>
      <c r="V385" s="659"/>
      <c r="W385" s="1645"/>
      <c r="X385" s="324" t="s">
        <v>11587</v>
      </c>
      <c r="Y385" s="1645"/>
      <c r="Z385" s="1656"/>
      <c r="AA385" s="1645"/>
      <c r="AB385" s="1646"/>
      <c r="AC385" s="1647"/>
      <c r="AD385" s="719">
        <v>374</v>
      </c>
      <c r="AE385" s="711" t="s">
        <v>11588</v>
      </c>
      <c r="AF385" s="735" t="s">
        <v>11589</v>
      </c>
      <c r="AG385" s="735" t="s">
        <v>11590</v>
      </c>
      <c r="AH385" s="735" t="s">
        <v>11591</v>
      </c>
      <c r="AI385" s="735" t="s">
        <v>11592</v>
      </c>
      <c r="AJ385" s="735" t="s">
        <v>11593</v>
      </c>
      <c r="AK385" s="736" t="s">
        <v>11594</v>
      </c>
      <c r="AL385" s="737" t="s">
        <v>11595</v>
      </c>
      <c r="AM385" s="738" t="s">
        <v>11596</v>
      </c>
      <c r="AN385" s="738" t="s">
        <v>11597</v>
      </c>
      <c r="AO385" s="648" t="s">
        <v>11598</v>
      </c>
      <c r="AP385" s="651" t="s">
        <v>11599</v>
      </c>
      <c r="AQ385" s="651" t="s">
        <v>11600</v>
      </c>
      <c r="AR385" s="712" t="s">
        <v>11601</v>
      </c>
      <c r="AS385" s="712" t="s">
        <v>11602</v>
      </c>
      <c r="AT385" s="651" t="s">
        <v>11603</v>
      </c>
      <c r="AU385" s="595" t="s">
        <v>11604</v>
      </c>
      <c r="AV385" s="595" t="s">
        <v>11605</v>
      </c>
      <c r="AW385" s="609" t="s">
        <v>11606</v>
      </c>
      <c r="AX385" s="609" t="s">
        <v>11607</v>
      </c>
      <c r="AY385" s="753" t="s">
        <v>11608</v>
      </c>
    </row>
    <row r="386" spans="2:51" ht="15" hidden="1" customHeight="1" outlineLevel="1">
      <c r="B386" s="643" t="s">
        <v>11609</v>
      </c>
      <c r="C386" s="653" t="s">
        <v>11103</v>
      </c>
      <c r="D386" s="653" t="s">
        <v>11103</v>
      </c>
      <c r="E386" s="653" t="s">
        <v>11103</v>
      </c>
      <c r="F386" s="653" t="s">
        <v>11103</v>
      </c>
      <c r="G386" s="653" t="s">
        <v>11103</v>
      </c>
      <c r="H386" s="654" t="s">
        <v>11103</v>
      </c>
      <c r="I386" s="655" t="s">
        <v>11103</v>
      </c>
      <c r="J386" s="656" t="s">
        <v>11103</v>
      </c>
      <c r="K386" s="656" t="s">
        <v>11103</v>
      </c>
      <c r="L386" s="648">
        <f t="shared" si="36"/>
        <v>1</v>
      </c>
      <c r="M386" s="651">
        <f t="shared" si="37"/>
        <v>0</v>
      </c>
      <c r="N386" s="651">
        <f t="shared" si="38"/>
        <v>0</v>
      </c>
      <c r="O386" s="671"/>
      <c r="P386" s="671"/>
      <c r="Q386" s="651">
        <f t="shared" si="39"/>
        <v>0</v>
      </c>
      <c r="R386" s="661">
        <f t="shared" si="40"/>
        <v>0</v>
      </c>
      <c r="S386" s="661">
        <f t="shared" si="41"/>
        <v>0</v>
      </c>
      <c r="T386" s="658"/>
      <c r="U386" s="658"/>
      <c r="V386" s="659"/>
      <c r="W386" s="1645"/>
      <c r="X386" s="324" t="s">
        <v>11610</v>
      </c>
      <c r="Y386" s="1645"/>
      <c r="Z386" s="1656"/>
      <c r="AA386" s="1645"/>
      <c r="AB386" s="1646"/>
      <c r="AC386" s="1647"/>
      <c r="AD386" s="719">
        <v>375</v>
      </c>
      <c r="AE386" s="711" t="s">
        <v>11611</v>
      </c>
      <c r="AF386" s="735" t="s">
        <v>11612</v>
      </c>
      <c r="AG386" s="735" t="s">
        <v>11613</v>
      </c>
      <c r="AH386" s="735" t="s">
        <v>11614</v>
      </c>
      <c r="AI386" s="735" t="s">
        <v>11615</v>
      </c>
      <c r="AJ386" s="735" t="s">
        <v>11616</v>
      </c>
      <c r="AK386" s="736" t="s">
        <v>11617</v>
      </c>
      <c r="AL386" s="737" t="s">
        <v>11618</v>
      </c>
      <c r="AM386" s="738" t="s">
        <v>11619</v>
      </c>
      <c r="AN386" s="738" t="s">
        <v>11620</v>
      </c>
      <c r="AO386" s="648" t="s">
        <v>11621</v>
      </c>
      <c r="AP386" s="651" t="s">
        <v>11622</v>
      </c>
      <c r="AQ386" s="651" t="s">
        <v>11623</v>
      </c>
      <c r="AR386" s="712" t="s">
        <v>11624</v>
      </c>
      <c r="AS386" s="712" t="s">
        <v>11625</v>
      </c>
      <c r="AT386" s="651" t="s">
        <v>11626</v>
      </c>
      <c r="AU386" s="595" t="s">
        <v>11627</v>
      </c>
      <c r="AV386" s="595" t="s">
        <v>11628</v>
      </c>
      <c r="AW386" s="609" t="s">
        <v>11629</v>
      </c>
      <c r="AX386" s="609" t="s">
        <v>11630</v>
      </c>
      <c r="AY386" s="753" t="s">
        <v>11631</v>
      </c>
    </row>
    <row r="387" spans="2:51" ht="15" hidden="1" customHeight="1" outlineLevel="1">
      <c r="B387" s="643" t="s">
        <v>11632</v>
      </c>
      <c r="C387" s="653" t="s">
        <v>11103</v>
      </c>
      <c r="D387" s="653" t="s">
        <v>11103</v>
      </c>
      <c r="E387" s="653" t="s">
        <v>11103</v>
      </c>
      <c r="F387" s="653" t="s">
        <v>11103</v>
      </c>
      <c r="G387" s="653" t="s">
        <v>11103</v>
      </c>
      <c r="H387" s="654" t="s">
        <v>11103</v>
      </c>
      <c r="I387" s="655" t="s">
        <v>11103</v>
      </c>
      <c r="J387" s="656" t="s">
        <v>11103</v>
      </c>
      <c r="K387" s="656" t="s">
        <v>11103</v>
      </c>
      <c r="L387" s="648">
        <f t="shared" si="36"/>
        <v>1</v>
      </c>
      <c r="M387" s="651">
        <f t="shared" si="37"/>
        <v>0</v>
      </c>
      <c r="N387" s="651">
        <f t="shared" si="38"/>
        <v>0</v>
      </c>
      <c r="O387" s="671"/>
      <c r="P387" s="671"/>
      <c r="Q387" s="651">
        <f t="shared" si="39"/>
        <v>0</v>
      </c>
      <c r="R387" s="661">
        <f t="shared" si="40"/>
        <v>0</v>
      </c>
      <c r="S387" s="661">
        <f t="shared" si="41"/>
        <v>0</v>
      </c>
      <c r="T387" s="658"/>
      <c r="U387" s="658"/>
      <c r="V387" s="659"/>
      <c r="W387" s="1645"/>
      <c r="X387" s="324" t="s">
        <v>11633</v>
      </c>
      <c r="Y387" s="1645"/>
      <c r="Z387" s="1656"/>
      <c r="AA387" s="1645"/>
      <c r="AB387" s="1646"/>
      <c r="AC387" s="1647"/>
      <c r="AD387" s="719">
        <v>376</v>
      </c>
      <c r="AE387" s="711" t="s">
        <v>11634</v>
      </c>
      <c r="AF387" s="735" t="s">
        <v>11635</v>
      </c>
      <c r="AG387" s="735" t="s">
        <v>11636</v>
      </c>
      <c r="AH387" s="735" t="s">
        <v>11637</v>
      </c>
      <c r="AI387" s="735" t="s">
        <v>11638</v>
      </c>
      <c r="AJ387" s="735" t="s">
        <v>11639</v>
      </c>
      <c r="AK387" s="736" t="s">
        <v>11640</v>
      </c>
      <c r="AL387" s="737" t="s">
        <v>11641</v>
      </c>
      <c r="AM387" s="738" t="s">
        <v>11642</v>
      </c>
      <c r="AN387" s="738" t="s">
        <v>11643</v>
      </c>
      <c r="AO387" s="648" t="s">
        <v>11644</v>
      </c>
      <c r="AP387" s="651" t="s">
        <v>11645</v>
      </c>
      <c r="AQ387" s="651" t="s">
        <v>11646</v>
      </c>
      <c r="AR387" s="712" t="s">
        <v>11647</v>
      </c>
      <c r="AS387" s="712" t="s">
        <v>11648</v>
      </c>
      <c r="AT387" s="651" t="s">
        <v>11649</v>
      </c>
      <c r="AU387" s="595" t="s">
        <v>11650</v>
      </c>
      <c r="AV387" s="595" t="s">
        <v>11651</v>
      </c>
      <c r="AW387" s="609" t="s">
        <v>11652</v>
      </c>
      <c r="AX387" s="609" t="s">
        <v>11653</v>
      </c>
      <c r="AY387" s="753" t="s">
        <v>11654</v>
      </c>
    </row>
    <row r="388" spans="2:51" ht="15" hidden="1" customHeight="1" outlineLevel="1">
      <c r="B388" s="643" t="s">
        <v>11655</v>
      </c>
      <c r="C388" s="653" t="s">
        <v>11103</v>
      </c>
      <c r="D388" s="653" t="s">
        <v>11103</v>
      </c>
      <c r="E388" s="653" t="s">
        <v>11103</v>
      </c>
      <c r="F388" s="653" t="s">
        <v>11103</v>
      </c>
      <c r="G388" s="653" t="s">
        <v>11103</v>
      </c>
      <c r="H388" s="654" t="s">
        <v>11103</v>
      </c>
      <c r="I388" s="655" t="s">
        <v>11103</v>
      </c>
      <c r="J388" s="656" t="s">
        <v>11103</v>
      </c>
      <c r="K388" s="656" t="s">
        <v>11103</v>
      </c>
      <c r="L388" s="648">
        <f t="shared" si="36"/>
        <v>1</v>
      </c>
      <c r="M388" s="651">
        <f t="shared" si="37"/>
        <v>0</v>
      </c>
      <c r="N388" s="651">
        <f t="shared" si="38"/>
        <v>0</v>
      </c>
      <c r="O388" s="671"/>
      <c r="P388" s="671"/>
      <c r="Q388" s="651">
        <f t="shared" si="39"/>
        <v>0</v>
      </c>
      <c r="R388" s="661">
        <f t="shared" si="40"/>
        <v>0</v>
      </c>
      <c r="S388" s="661">
        <f t="shared" si="41"/>
        <v>0</v>
      </c>
      <c r="T388" s="658"/>
      <c r="U388" s="658"/>
      <c r="V388" s="659"/>
      <c r="W388" s="1645"/>
      <c r="X388" s="324" t="s">
        <v>11656</v>
      </c>
      <c r="Y388" s="1645"/>
      <c r="Z388" s="1656"/>
      <c r="AA388" s="1645"/>
      <c r="AB388" s="1646"/>
      <c r="AC388" s="1647"/>
      <c r="AD388" s="719">
        <v>377</v>
      </c>
      <c r="AE388" s="711" t="s">
        <v>11657</v>
      </c>
      <c r="AF388" s="735" t="s">
        <v>11658</v>
      </c>
      <c r="AG388" s="735" t="s">
        <v>11659</v>
      </c>
      <c r="AH388" s="735" t="s">
        <v>11660</v>
      </c>
      <c r="AI388" s="735" t="s">
        <v>11661</v>
      </c>
      <c r="AJ388" s="735" t="s">
        <v>11662</v>
      </c>
      <c r="AK388" s="736" t="s">
        <v>11663</v>
      </c>
      <c r="AL388" s="737" t="s">
        <v>11664</v>
      </c>
      <c r="AM388" s="738" t="s">
        <v>11665</v>
      </c>
      <c r="AN388" s="738" t="s">
        <v>11666</v>
      </c>
      <c r="AO388" s="648" t="s">
        <v>11667</v>
      </c>
      <c r="AP388" s="651" t="s">
        <v>11668</v>
      </c>
      <c r="AQ388" s="651" t="s">
        <v>11669</v>
      </c>
      <c r="AR388" s="712" t="s">
        <v>11670</v>
      </c>
      <c r="AS388" s="712" t="s">
        <v>11671</v>
      </c>
      <c r="AT388" s="651" t="s">
        <v>11672</v>
      </c>
      <c r="AU388" s="595" t="s">
        <v>11673</v>
      </c>
      <c r="AV388" s="595" t="s">
        <v>11674</v>
      </c>
      <c r="AW388" s="609" t="s">
        <v>11675</v>
      </c>
      <c r="AX388" s="609" t="s">
        <v>11676</v>
      </c>
      <c r="AY388" s="753" t="s">
        <v>11677</v>
      </c>
    </row>
    <row r="389" spans="2:51" ht="15" hidden="1" customHeight="1" outlineLevel="1">
      <c r="B389" s="643" t="s">
        <v>11678</v>
      </c>
      <c r="C389" s="653" t="s">
        <v>11103</v>
      </c>
      <c r="D389" s="653" t="s">
        <v>11103</v>
      </c>
      <c r="E389" s="653" t="s">
        <v>11103</v>
      </c>
      <c r="F389" s="653" t="s">
        <v>11103</v>
      </c>
      <c r="G389" s="653" t="s">
        <v>11103</v>
      </c>
      <c r="H389" s="654" t="s">
        <v>11103</v>
      </c>
      <c r="I389" s="655" t="s">
        <v>11103</v>
      </c>
      <c r="J389" s="656" t="s">
        <v>11103</v>
      </c>
      <c r="K389" s="656" t="s">
        <v>11103</v>
      </c>
      <c r="L389" s="648">
        <f t="shared" si="36"/>
        <v>1</v>
      </c>
      <c r="M389" s="651">
        <f t="shared" si="37"/>
        <v>0</v>
      </c>
      <c r="N389" s="651">
        <f t="shared" si="38"/>
        <v>0</v>
      </c>
      <c r="O389" s="671"/>
      <c r="P389" s="671"/>
      <c r="Q389" s="651">
        <f t="shared" si="39"/>
        <v>0</v>
      </c>
      <c r="R389" s="661">
        <f t="shared" si="40"/>
        <v>0</v>
      </c>
      <c r="S389" s="661">
        <f t="shared" si="41"/>
        <v>0</v>
      </c>
      <c r="T389" s="658"/>
      <c r="U389" s="658"/>
      <c r="V389" s="659"/>
      <c r="W389" s="1645"/>
      <c r="X389" s="324" t="s">
        <v>11679</v>
      </c>
      <c r="Y389" s="1645"/>
      <c r="Z389" s="1656"/>
      <c r="AA389" s="1645"/>
      <c r="AB389" s="1646"/>
      <c r="AC389" s="1647"/>
      <c r="AD389" s="719">
        <v>378</v>
      </c>
      <c r="AE389" s="711" t="s">
        <v>11680</v>
      </c>
      <c r="AF389" s="735" t="s">
        <v>11681</v>
      </c>
      <c r="AG389" s="735" t="s">
        <v>11682</v>
      </c>
      <c r="AH389" s="735" t="s">
        <v>11683</v>
      </c>
      <c r="AI389" s="735" t="s">
        <v>11684</v>
      </c>
      <c r="AJ389" s="735" t="s">
        <v>11685</v>
      </c>
      <c r="AK389" s="736" t="s">
        <v>11686</v>
      </c>
      <c r="AL389" s="737" t="s">
        <v>11687</v>
      </c>
      <c r="AM389" s="738" t="s">
        <v>11688</v>
      </c>
      <c r="AN389" s="738" t="s">
        <v>11689</v>
      </c>
      <c r="AO389" s="648" t="s">
        <v>11690</v>
      </c>
      <c r="AP389" s="651" t="s">
        <v>11691</v>
      </c>
      <c r="AQ389" s="651" t="s">
        <v>11692</v>
      </c>
      <c r="AR389" s="712" t="s">
        <v>11693</v>
      </c>
      <c r="AS389" s="712" t="s">
        <v>11694</v>
      </c>
      <c r="AT389" s="651" t="s">
        <v>11695</v>
      </c>
      <c r="AU389" s="595" t="s">
        <v>11696</v>
      </c>
      <c r="AV389" s="595" t="s">
        <v>11697</v>
      </c>
      <c r="AW389" s="609" t="s">
        <v>11698</v>
      </c>
      <c r="AX389" s="609" t="s">
        <v>11699</v>
      </c>
      <c r="AY389" s="753" t="s">
        <v>11700</v>
      </c>
    </row>
    <row r="390" spans="2:51" ht="15" hidden="1" customHeight="1" outlineLevel="1">
      <c r="B390" s="643" t="s">
        <v>11701</v>
      </c>
      <c r="C390" s="653" t="s">
        <v>11103</v>
      </c>
      <c r="D390" s="653" t="s">
        <v>11103</v>
      </c>
      <c r="E390" s="653" t="s">
        <v>11103</v>
      </c>
      <c r="F390" s="653" t="s">
        <v>11103</v>
      </c>
      <c r="G390" s="653" t="s">
        <v>11103</v>
      </c>
      <c r="H390" s="654" t="s">
        <v>11103</v>
      </c>
      <c r="I390" s="655" t="s">
        <v>11103</v>
      </c>
      <c r="J390" s="656" t="s">
        <v>11103</v>
      </c>
      <c r="K390" s="656" t="s">
        <v>11103</v>
      </c>
      <c r="L390" s="648">
        <f t="shared" si="36"/>
        <v>1</v>
      </c>
      <c r="M390" s="651">
        <f t="shared" si="37"/>
        <v>0</v>
      </c>
      <c r="N390" s="651">
        <f t="shared" si="38"/>
        <v>0</v>
      </c>
      <c r="O390" s="671"/>
      <c r="P390" s="671"/>
      <c r="Q390" s="651">
        <f t="shared" si="39"/>
        <v>0</v>
      </c>
      <c r="R390" s="661">
        <f t="shared" si="40"/>
        <v>0</v>
      </c>
      <c r="S390" s="661">
        <f t="shared" si="41"/>
        <v>0</v>
      </c>
      <c r="T390" s="658"/>
      <c r="U390" s="658"/>
      <c r="V390" s="659"/>
      <c r="W390" s="1645"/>
      <c r="X390" s="324" t="s">
        <v>11702</v>
      </c>
      <c r="Y390" s="1645"/>
      <c r="Z390" s="1656"/>
      <c r="AA390" s="1645"/>
      <c r="AB390" s="1646"/>
      <c r="AC390" s="1647"/>
      <c r="AD390" s="719">
        <v>379</v>
      </c>
      <c r="AE390" s="711" t="s">
        <v>11703</v>
      </c>
      <c r="AF390" s="735" t="s">
        <v>11704</v>
      </c>
      <c r="AG390" s="735" t="s">
        <v>11705</v>
      </c>
      <c r="AH390" s="735" t="s">
        <v>11706</v>
      </c>
      <c r="AI390" s="735" t="s">
        <v>11707</v>
      </c>
      <c r="AJ390" s="735" t="s">
        <v>11708</v>
      </c>
      <c r="AK390" s="736" t="s">
        <v>11709</v>
      </c>
      <c r="AL390" s="737" t="s">
        <v>11710</v>
      </c>
      <c r="AM390" s="738" t="s">
        <v>11711</v>
      </c>
      <c r="AN390" s="738" t="s">
        <v>11712</v>
      </c>
      <c r="AO390" s="648" t="s">
        <v>11713</v>
      </c>
      <c r="AP390" s="651" t="s">
        <v>11714</v>
      </c>
      <c r="AQ390" s="651" t="s">
        <v>11715</v>
      </c>
      <c r="AR390" s="712" t="s">
        <v>11716</v>
      </c>
      <c r="AS390" s="712" t="s">
        <v>11717</v>
      </c>
      <c r="AT390" s="651" t="s">
        <v>11718</v>
      </c>
      <c r="AU390" s="595" t="s">
        <v>11719</v>
      </c>
      <c r="AV390" s="595" t="s">
        <v>11720</v>
      </c>
      <c r="AW390" s="609" t="s">
        <v>11721</v>
      </c>
      <c r="AX390" s="609" t="s">
        <v>11722</v>
      </c>
      <c r="AY390" s="753" t="s">
        <v>11723</v>
      </c>
    </row>
    <row r="391" spans="2:51" ht="15" hidden="1" customHeight="1" outlineLevel="1">
      <c r="B391" s="643" t="s">
        <v>11724</v>
      </c>
      <c r="C391" s="653" t="s">
        <v>11103</v>
      </c>
      <c r="D391" s="653" t="s">
        <v>11103</v>
      </c>
      <c r="E391" s="653" t="s">
        <v>11103</v>
      </c>
      <c r="F391" s="653" t="s">
        <v>11103</v>
      </c>
      <c r="G391" s="653" t="s">
        <v>11103</v>
      </c>
      <c r="H391" s="654" t="s">
        <v>11103</v>
      </c>
      <c r="I391" s="655" t="s">
        <v>11103</v>
      </c>
      <c r="J391" s="656" t="s">
        <v>11103</v>
      </c>
      <c r="K391" s="656" t="s">
        <v>11103</v>
      </c>
      <c r="L391" s="648">
        <f t="shared" si="36"/>
        <v>1</v>
      </c>
      <c r="M391" s="651">
        <f t="shared" si="37"/>
        <v>0</v>
      </c>
      <c r="N391" s="651">
        <f t="shared" si="38"/>
        <v>0</v>
      </c>
      <c r="O391" s="671"/>
      <c r="P391" s="671"/>
      <c r="Q391" s="651">
        <f t="shared" si="39"/>
        <v>0</v>
      </c>
      <c r="R391" s="661">
        <f t="shared" si="40"/>
        <v>0</v>
      </c>
      <c r="S391" s="661">
        <f t="shared" si="41"/>
        <v>0</v>
      </c>
      <c r="T391" s="658"/>
      <c r="U391" s="658"/>
      <c r="V391" s="659"/>
      <c r="W391" s="1645"/>
      <c r="X391" s="324" t="s">
        <v>11725</v>
      </c>
      <c r="Y391" s="1645"/>
      <c r="Z391" s="1656"/>
      <c r="AA391" s="1645"/>
      <c r="AB391" s="1646"/>
      <c r="AC391" s="1647"/>
      <c r="AD391" s="719">
        <v>380</v>
      </c>
      <c r="AE391" s="711" t="s">
        <v>11726</v>
      </c>
      <c r="AF391" s="735" t="s">
        <v>11727</v>
      </c>
      <c r="AG391" s="735" t="s">
        <v>11728</v>
      </c>
      <c r="AH391" s="735" t="s">
        <v>11729</v>
      </c>
      <c r="AI391" s="735" t="s">
        <v>11730</v>
      </c>
      <c r="AJ391" s="735" t="s">
        <v>11731</v>
      </c>
      <c r="AK391" s="736" t="s">
        <v>11732</v>
      </c>
      <c r="AL391" s="737" t="s">
        <v>11733</v>
      </c>
      <c r="AM391" s="738" t="s">
        <v>11734</v>
      </c>
      <c r="AN391" s="738" t="s">
        <v>11735</v>
      </c>
      <c r="AO391" s="648" t="s">
        <v>11736</v>
      </c>
      <c r="AP391" s="651" t="s">
        <v>11737</v>
      </c>
      <c r="AQ391" s="651" t="s">
        <v>11738</v>
      </c>
      <c r="AR391" s="712" t="s">
        <v>11739</v>
      </c>
      <c r="AS391" s="712" t="s">
        <v>11740</v>
      </c>
      <c r="AT391" s="651" t="s">
        <v>11741</v>
      </c>
      <c r="AU391" s="595" t="s">
        <v>11742</v>
      </c>
      <c r="AV391" s="595" t="s">
        <v>11743</v>
      </c>
      <c r="AW391" s="609" t="s">
        <v>11744</v>
      </c>
      <c r="AX391" s="609" t="s">
        <v>11745</v>
      </c>
      <c r="AY391" s="753" t="s">
        <v>11746</v>
      </c>
    </row>
    <row r="392" spans="2:51" ht="15" hidden="1" customHeight="1" outlineLevel="1">
      <c r="B392" s="643" t="s">
        <v>11747</v>
      </c>
      <c r="C392" s="653" t="s">
        <v>11103</v>
      </c>
      <c r="D392" s="653" t="s">
        <v>11103</v>
      </c>
      <c r="E392" s="653" t="s">
        <v>11103</v>
      </c>
      <c r="F392" s="653" t="s">
        <v>11103</v>
      </c>
      <c r="G392" s="653" t="s">
        <v>11103</v>
      </c>
      <c r="H392" s="654" t="s">
        <v>11103</v>
      </c>
      <c r="I392" s="655" t="s">
        <v>11103</v>
      </c>
      <c r="J392" s="656" t="s">
        <v>11103</v>
      </c>
      <c r="K392" s="656" t="s">
        <v>11103</v>
      </c>
      <c r="L392" s="648">
        <f t="shared" si="36"/>
        <v>1</v>
      </c>
      <c r="M392" s="651">
        <f t="shared" si="37"/>
        <v>0</v>
      </c>
      <c r="N392" s="651">
        <f t="shared" si="38"/>
        <v>0</v>
      </c>
      <c r="O392" s="671"/>
      <c r="P392" s="671"/>
      <c r="Q392" s="651">
        <f t="shared" si="39"/>
        <v>0</v>
      </c>
      <c r="R392" s="661">
        <f t="shared" si="40"/>
        <v>0</v>
      </c>
      <c r="S392" s="661">
        <f t="shared" si="41"/>
        <v>0</v>
      </c>
      <c r="T392" s="658"/>
      <c r="U392" s="658"/>
      <c r="V392" s="659"/>
      <c r="W392" s="1645"/>
      <c r="X392" s="324" t="s">
        <v>11748</v>
      </c>
      <c r="Y392" s="1645"/>
      <c r="Z392" s="1656"/>
      <c r="AA392" s="1645"/>
      <c r="AB392" s="1646"/>
      <c r="AC392" s="1647"/>
      <c r="AD392" s="719">
        <v>381</v>
      </c>
      <c r="AE392" s="711" t="s">
        <v>11749</v>
      </c>
      <c r="AF392" s="735" t="s">
        <v>11750</v>
      </c>
      <c r="AG392" s="735" t="s">
        <v>11751</v>
      </c>
      <c r="AH392" s="735" t="s">
        <v>11752</v>
      </c>
      <c r="AI392" s="735" t="s">
        <v>11753</v>
      </c>
      <c r="AJ392" s="735" t="s">
        <v>11754</v>
      </c>
      <c r="AK392" s="736" t="s">
        <v>11755</v>
      </c>
      <c r="AL392" s="737" t="s">
        <v>11756</v>
      </c>
      <c r="AM392" s="738" t="s">
        <v>11757</v>
      </c>
      <c r="AN392" s="738" t="s">
        <v>11758</v>
      </c>
      <c r="AO392" s="648" t="s">
        <v>11759</v>
      </c>
      <c r="AP392" s="651" t="s">
        <v>11760</v>
      </c>
      <c r="AQ392" s="651" t="s">
        <v>11761</v>
      </c>
      <c r="AR392" s="712" t="s">
        <v>11762</v>
      </c>
      <c r="AS392" s="712" t="s">
        <v>11763</v>
      </c>
      <c r="AT392" s="651" t="s">
        <v>11764</v>
      </c>
      <c r="AU392" s="595" t="s">
        <v>11765</v>
      </c>
      <c r="AV392" s="595" t="s">
        <v>11766</v>
      </c>
      <c r="AW392" s="609" t="s">
        <v>11767</v>
      </c>
      <c r="AX392" s="609" t="s">
        <v>11768</v>
      </c>
      <c r="AY392" s="753" t="s">
        <v>11769</v>
      </c>
    </row>
    <row r="393" spans="2:51" ht="15" hidden="1" customHeight="1" outlineLevel="1">
      <c r="B393" s="643" t="s">
        <v>11770</v>
      </c>
      <c r="C393" s="653" t="s">
        <v>11103</v>
      </c>
      <c r="D393" s="653" t="s">
        <v>11103</v>
      </c>
      <c r="E393" s="653" t="s">
        <v>11103</v>
      </c>
      <c r="F393" s="653" t="s">
        <v>11103</v>
      </c>
      <c r="G393" s="653" t="s">
        <v>11103</v>
      </c>
      <c r="H393" s="654" t="s">
        <v>11103</v>
      </c>
      <c r="I393" s="655" t="s">
        <v>11103</v>
      </c>
      <c r="J393" s="656" t="s">
        <v>11103</v>
      </c>
      <c r="K393" s="656" t="s">
        <v>11103</v>
      </c>
      <c r="L393" s="648">
        <f t="shared" si="36"/>
        <v>1</v>
      </c>
      <c r="M393" s="651">
        <f t="shared" si="37"/>
        <v>0</v>
      </c>
      <c r="N393" s="651">
        <f t="shared" si="38"/>
        <v>0</v>
      </c>
      <c r="O393" s="671"/>
      <c r="P393" s="671"/>
      <c r="Q393" s="651">
        <f t="shared" si="39"/>
        <v>0</v>
      </c>
      <c r="R393" s="661">
        <f t="shared" si="40"/>
        <v>0</v>
      </c>
      <c r="S393" s="661">
        <f t="shared" si="41"/>
        <v>0</v>
      </c>
      <c r="T393" s="658"/>
      <c r="U393" s="658"/>
      <c r="V393" s="659"/>
      <c r="W393" s="1645"/>
      <c r="X393" s="324" t="s">
        <v>11771</v>
      </c>
      <c r="Y393" s="1645"/>
      <c r="Z393" s="1656"/>
      <c r="AA393" s="1645"/>
      <c r="AB393" s="1646"/>
      <c r="AC393" s="1647"/>
      <c r="AD393" s="719">
        <v>382</v>
      </c>
      <c r="AE393" s="711" t="s">
        <v>11772</v>
      </c>
      <c r="AF393" s="735" t="s">
        <v>11773</v>
      </c>
      <c r="AG393" s="735" t="s">
        <v>11774</v>
      </c>
      <c r="AH393" s="735" t="s">
        <v>11775</v>
      </c>
      <c r="AI393" s="735" t="s">
        <v>11776</v>
      </c>
      <c r="AJ393" s="735" t="s">
        <v>11777</v>
      </c>
      <c r="AK393" s="736" t="s">
        <v>11778</v>
      </c>
      <c r="AL393" s="737" t="s">
        <v>11779</v>
      </c>
      <c r="AM393" s="738" t="s">
        <v>11780</v>
      </c>
      <c r="AN393" s="738" t="s">
        <v>11781</v>
      </c>
      <c r="AO393" s="648" t="s">
        <v>11782</v>
      </c>
      <c r="AP393" s="651" t="s">
        <v>11783</v>
      </c>
      <c r="AQ393" s="651" t="s">
        <v>11784</v>
      </c>
      <c r="AR393" s="712" t="s">
        <v>11785</v>
      </c>
      <c r="AS393" s="712" t="s">
        <v>11786</v>
      </c>
      <c r="AT393" s="651" t="s">
        <v>11787</v>
      </c>
      <c r="AU393" s="595" t="s">
        <v>11788</v>
      </c>
      <c r="AV393" s="595" t="s">
        <v>11789</v>
      </c>
      <c r="AW393" s="609" t="s">
        <v>11790</v>
      </c>
      <c r="AX393" s="609" t="s">
        <v>11791</v>
      </c>
      <c r="AY393" s="753" t="s">
        <v>11792</v>
      </c>
    </row>
    <row r="394" spans="2:51" ht="15" hidden="1" customHeight="1" outlineLevel="1">
      <c r="B394" s="643" t="s">
        <v>11793</v>
      </c>
      <c r="C394" s="653" t="s">
        <v>11103</v>
      </c>
      <c r="D394" s="653" t="s">
        <v>11103</v>
      </c>
      <c r="E394" s="653" t="s">
        <v>11103</v>
      </c>
      <c r="F394" s="653" t="s">
        <v>11103</v>
      </c>
      <c r="G394" s="653" t="s">
        <v>11103</v>
      </c>
      <c r="H394" s="654" t="s">
        <v>11103</v>
      </c>
      <c r="I394" s="655" t="s">
        <v>11103</v>
      </c>
      <c r="J394" s="656" t="s">
        <v>11103</v>
      </c>
      <c r="K394" s="656" t="s">
        <v>11103</v>
      </c>
      <c r="L394" s="648">
        <f t="shared" si="36"/>
        <v>1</v>
      </c>
      <c r="M394" s="651">
        <f t="shared" si="37"/>
        <v>0</v>
      </c>
      <c r="N394" s="651">
        <f t="shared" si="38"/>
        <v>0</v>
      </c>
      <c r="O394" s="671"/>
      <c r="P394" s="671"/>
      <c r="Q394" s="651">
        <f t="shared" si="39"/>
        <v>0</v>
      </c>
      <c r="R394" s="661">
        <f t="shared" si="40"/>
        <v>0</v>
      </c>
      <c r="S394" s="661">
        <f t="shared" si="41"/>
        <v>0</v>
      </c>
      <c r="T394" s="658"/>
      <c r="U394" s="658"/>
      <c r="V394" s="659"/>
      <c r="W394" s="1645"/>
      <c r="X394" s="324" t="s">
        <v>11794</v>
      </c>
      <c r="Y394" s="1645"/>
      <c r="Z394" s="1656"/>
      <c r="AA394" s="1645"/>
      <c r="AB394" s="1646"/>
      <c r="AC394" s="1647"/>
      <c r="AD394" s="719">
        <v>383</v>
      </c>
      <c r="AE394" s="711" t="s">
        <v>11795</v>
      </c>
      <c r="AF394" s="735" t="s">
        <v>11796</v>
      </c>
      <c r="AG394" s="735" t="s">
        <v>11797</v>
      </c>
      <c r="AH394" s="735" t="s">
        <v>11798</v>
      </c>
      <c r="AI394" s="735" t="s">
        <v>11799</v>
      </c>
      <c r="AJ394" s="735" t="s">
        <v>11800</v>
      </c>
      <c r="AK394" s="736" t="s">
        <v>11801</v>
      </c>
      <c r="AL394" s="737" t="s">
        <v>11802</v>
      </c>
      <c r="AM394" s="738" t="s">
        <v>11803</v>
      </c>
      <c r="AN394" s="738" t="s">
        <v>11804</v>
      </c>
      <c r="AO394" s="648" t="s">
        <v>11805</v>
      </c>
      <c r="AP394" s="651" t="s">
        <v>11806</v>
      </c>
      <c r="AQ394" s="651" t="s">
        <v>11807</v>
      </c>
      <c r="AR394" s="712" t="s">
        <v>11808</v>
      </c>
      <c r="AS394" s="712" t="s">
        <v>11809</v>
      </c>
      <c r="AT394" s="651" t="s">
        <v>11810</v>
      </c>
      <c r="AU394" s="595" t="s">
        <v>11811</v>
      </c>
      <c r="AV394" s="595" t="s">
        <v>11812</v>
      </c>
      <c r="AW394" s="609" t="s">
        <v>11813</v>
      </c>
      <c r="AX394" s="609" t="s">
        <v>11814</v>
      </c>
      <c r="AY394" s="753" t="s">
        <v>11815</v>
      </c>
    </row>
    <row r="395" spans="2:51" ht="15" hidden="1" customHeight="1" outlineLevel="1">
      <c r="B395" s="643" t="s">
        <v>11816</v>
      </c>
      <c r="C395" s="653" t="s">
        <v>11103</v>
      </c>
      <c r="D395" s="653" t="s">
        <v>11103</v>
      </c>
      <c r="E395" s="653" t="s">
        <v>11103</v>
      </c>
      <c r="F395" s="653" t="s">
        <v>11103</v>
      </c>
      <c r="G395" s="653" t="s">
        <v>11103</v>
      </c>
      <c r="H395" s="654" t="s">
        <v>11103</v>
      </c>
      <c r="I395" s="655" t="s">
        <v>11103</v>
      </c>
      <c r="J395" s="656" t="s">
        <v>11103</v>
      </c>
      <c r="K395" s="656" t="s">
        <v>11103</v>
      </c>
      <c r="L395" s="648">
        <f t="shared" si="36"/>
        <v>1</v>
      </c>
      <c r="M395" s="651">
        <f t="shared" si="37"/>
        <v>0</v>
      </c>
      <c r="N395" s="651">
        <f t="shared" si="38"/>
        <v>0</v>
      </c>
      <c r="O395" s="671"/>
      <c r="P395" s="671"/>
      <c r="Q395" s="651">
        <f t="shared" si="39"/>
        <v>0</v>
      </c>
      <c r="R395" s="661">
        <f t="shared" si="40"/>
        <v>0</v>
      </c>
      <c r="S395" s="661">
        <f t="shared" si="41"/>
        <v>0</v>
      </c>
      <c r="T395" s="658"/>
      <c r="U395" s="658"/>
      <c r="V395" s="659"/>
      <c r="W395" s="1645"/>
      <c r="X395" s="324" t="s">
        <v>11817</v>
      </c>
      <c r="Y395" s="1645"/>
      <c r="Z395" s="1656"/>
      <c r="AA395" s="1645"/>
      <c r="AB395" s="1646"/>
      <c r="AC395" s="1647"/>
      <c r="AD395" s="719">
        <v>384</v>
      </c>
      <c r="AE395" s="711" t="s">
        <v>11818</v>
      </c>
      <c r="AF395" s="735" t="s">
        <v>11819</v>
      </c>
      <c r="AG395" s="735" t="s">
        <v>11820</v>
      </c>
      <c r="AH395" s="735" t="s">
        <v>11821</v>
      </c>
      <c r="AI395" s="735" t="s">
        <v>11822</v>
      </c>
      <c r="AJ395" s="735" t="s">
        <v>11823</v>
      </c>
      <c r="AK395" s="736" t="s">
        <v>11824</v>
      </c>
      <c r="AL395" s="737" t="s">
        <v>11825</v>
      </c>
      <c r="AM395" s="738" t="s">
        <v>11826</v>
      </c>
      <c r="AN395" s="738" t="s">
        <v>11827</v>
      </c>
      <c r="AO395" s="648" t="s">
        <v>11828</v>
      </c>
      <c r="AP395" s="651" t="s">
        <v>11829</v>
      </c>
      <c r="AQ395" s="651" t="s">
        <v>11830</v>
      </c>
      <c r="AR395" s="712" t="s">
        <v>11831</v>
      </c>
      <c r="AS395" s="712" t="s">
        <v>11832</v>
      </c>
      <c r="AT395" s="651" t="s">
        <v>11833</v>
      </c>
      <c r="AU395" s="595" t="s">
        <v>11834</v>
      </c>
      <c r="AV395" s="595" t="s">
        <v>11835</v>
      </c>
      <c r="AW395" s="609" t="s">
        <v>11836</v>
      </c>
      <c r="AX395" s="609" t="s">
        <v>11837</v>
      </c>
      <c r="AY395" s="753" t="s">
        <v>11838</v>
      </c>
    </row>
    <row r="396" spans="2:51" ht="15" hidden="1" customHeight="1" outlineLevel="1">
      <c r="B396" s="643" t="s">
        <v>11839</v>
      </c>
      <c r="C396" s="653" t="s">
        <v>11103</v>
      </c>
      <c r="D396" s="653" t="s">
        <v>11103</v>
      </c>
      <c r="E396" s="653" t="s">
        <v>11103</v>
      </c>
      <c r="F396" s="653" t="s">
        <v>11103</v>
      </c>
      <c r="G396" s="653" t="s">
        <v>11103</v>
      </c>
      <c r="H396" s="654" t="s">
        <v>11103</v>
      </c>
      <c r="I396" s="655" t="s">
        <v>11103</v>
      </c>
      <c r="J396" s="656" t="s">
        <v>11103</v>
      </c>
      <c r="K396" s="656" t="s">
        <v>11103</v>
      </c>
      <c r="L396" s="648">
        <f t="shared" si="36"/>
        <v>1</v>
      </c>
      <c r="M396" s="651">
        <f t="shared" si="37"/>
        <v>0</v>
      </c>
      <c r="N396" s="651">
        <f t="shared" si="38"/>
        <v>0</v>
      </c>
      <c r="O396" s="671"/>
      <c r="P396" s="671"/>
      <c r="Q396" s="651">
        <f t="shared" si="39"/>
        <v>0</v>
      </c>
      <c r="R396" s="661">
        <f t="shared" si="40"/>
        <v>0</v>
      </c>
      <c r="S396" s="661">
        <f t="shared" si="41"/>
        <v>0</v>
      </c>
      <c r="T396" s="658"/>
      <c r="U396" s="658"/>
      <c r="V396" s="659"/>
      <c r="W396" s="1645"/>
      <c r="X396" s="324" t="s">
        <v>11840</v>
      </c>
      <c r="Y396" s="1645"/>
      <c r="Z396" s="1656"/>
      <c r="AA396" s="1645"/>
      <c r="AB396" s="1646"/>
      <c r="AC396" s="1647"/>
      <c r="AD396" s="719">
        <v>385</v>
      </c>
      <c r="AE396" s="711" t="s">
        <v>11841</v>
      </c>
      <c r="AF396" s="735" t="s">
        <v>11842</v>
      </c>
      <c r="AG396" s="735" t="s">
        <v>11843</v>
      </c>
      <c r="AH396" s="735" t="s">
        <v>11844</v>
      </c>
      <c r="AI396" s="735" t="s">
        <v>11845</v>
      </c>
      <c r="AJ396" s="735" t="s">
        <v>11846</v>
      </c>
      <c r="AK396" s="736" t="s">
        <v>11847</v>
      </c>
      <c r="AL396" s="737" t="s">
        <v>11848</v>
      </c>
      <c r="AM396" s="738" t="s">
        <v>11849</v>
      </c>
      <c r="AN396" s="738" t="s">
        <v>11850</v>
      </c>
      <c r="AO396" s="648" t="s">
        <v>11851</v>
      </c>
      <c r="AP396" s="651" t="s">
        <v>11852</v>
      </c>
      <c r="AQ396" s="651" t="s">
        <v>11853</v>
      </c>
      <c r="AR396" s="712" t="s">
        <v>11854</v>
      </c>
      <c r="AS396" s="712" t="s">
        <v>11855</v>
      </c>
      <c r="AT396" s="651" t="s">
        <v>11856</v>
      </c>
      <c r="AU396" s="595" t="s">
        <v>11857</v>
      </c>
      <c r="AV396" s="595" t="s">
        <v>11858</v>
      </c>
      <c r="AW396" s="609" t="s">
        <v>11859</v>
      </c>
      <c r="AX396" s="609" t="s">
        <v>11860</v>
      </c>
      <c r="AY396" s="753" t="s">
        <v>11861</v>
      </c>
    </row>
    <row r="397" spans="2:51" ht="15" hidden="1" customHeight="1" outlineLevel="1">
      <c r="B397" s="643" t="s">
        <v>11862</v>
      </c>
      <c r="C397" s="653" t="s">
        <v>11103</v>
      </c>
      <c r="D397" s="653" t="s">
        <v>11103</v>
      </c>
      <c r="E397" s="653" t="s">
        <v>11103</v>
      </c>
      <c r="F397" s="653" t="s">
        <v>11103</v>
      </c>
      <c r="G397" s="653" t="s">
        <v>11103</v>
      </c>
      <c r="H397" s="654" t="s">
        <v>11103</v>
      </c>
      <c r="I397" s="655" t="s">
        <v>11103</v>
      </c>
      <c r="J397" s="656" t="s">
        <v>11103</v>
      </c>
      <c r="K397" s="656" t="s">
        <v>11103</v>
      </c>
      <c r="L397" s="648">
        <f t="shared" si="36"/>
        <v>1</v>
      </c>
      <c r="M397" s="651">
        <f t="shared" si="37"/>
        <v>0</v>
      </c>
      <c r="N397" s="651">
        <f t="shared" si="38"/>
        <v>0</v>
      </c>
      <c r="O397" s="671"/>
      <c r="P397" s="671"/>
      <c r="Q397" s="651">
        <f t="shared" si="39"/>
        <v>0</v>
      </c>
      <c r="R397" s="661">
        <f t="shared" si="40"/>
        <v>0</v>
      </c>
      <c r="S397" s="661">
        <f t="shared" si="41"/>
        <v>0</v>
      </c>
      <c r="T397" s="658"/>
      <c r="U397" s="658"/>
      <c r="V397" s="659"/>
      <c r="W397" s="1645"/>
      <c r="X397" s="324" t="s">
        <v>11863</v>
      </c>
      <c r="Y397" s="1645"/>
      <c r="Z397" s="1656"/>
      <c r="AA397" s="1645"/>
      <c r="AB397" s="1646"/>
      <c r="AC397" s="1647"/>
      <c r="AD397" s="719">
        <v>386</v>
      </c>
      <c r="AE397" s="711" t="s">
        <v>11864</v>
      </c>
      <c r="AF397" s="735" t="s">
        <v>11865</v>
      </c>
      <c r="AG397" s="735" t="s">
        <v>11866</v>
      </c>
      <c r="AH397" s="735" t="s">
        <v>11867</v>
      </c>
      <c r="AI397" s="735" t="s">
        <v>11868</v>
      </c>
      <c r="AJ397" s="735" t="s">
        <v>11869</v>
      </c>
      <c r="AK397" s="736" t="s">
        <v>11870</v>
      </c>
      <c r="AL397" s="737" t="s">
        <v>11871</v>
      </c>
      <c r="AM397" s="738" t="s">
        <v>11872</v>
      </c>
      <c r="AN397" s="738" t="s">
        <v>11873</v>
      </c>
      <c r="AO397" s="648" t="s">
        <v>11874</v>
      </c>
      <c r="AP397" s="651" t="s">
        <v>11875</v>
      </c>
      <c r="AQ397" s="651" t="s">
        <v>11876</v>
      </c>
      <c r="AR397" s="712" t="s">
        <v>11877</v>
      </c>
      <c r="AS397" s="712" t="s">
        <v>11878</v>
      </c>
      <c r="AT397" s="651" t="s">
        <v>11879</v>
      </c>
      <c r="AU397" s="595" t="s">
        <v>11880</v>
      </c>
      <c r="AV397" s="595" t="s">
        <v>11881</v>
      </c>
      <c r="AW397" s="609" t="s">
        <v>11882</v>
      </c>
      <c r="AX397" s="609" t="s">
        <v>11883</v>
      </c>
      <c r="AY397" s="753" t="s">
        <v>11884</v>
      </c>
    </row>
    <row r="398" spans="2:51" ht="15" hidden="1" customHeight="1" outlineLevel="1">
      <c r="B398" s="643" t="s">
        <v>11885</v>
      </c>
      <c r="C398" s="653" t="s">
        <v>11103</v>
      </c>
      <c r="D398" s="653" t="s">
        <v>11103</v>
      </c>
      <c r="E398" s="653" t="s">
        <v>11103</v>
      </c>
      <c r="F398" s="653" t="s">
        <v>11103</v>
      </c>
      <c r="G398" s="653" t="s">
        <v>11103</v>
      </c>
      <c r="H398" s="654" t="s">
        <v>11103</v>
      </c>
      <c r="I398" s="655" t="s">
        <v>11103</v>
      </c>
      <c r="J398" s="656" t="s">
        <v>11103</v>
      </c>
      <c r="K398" s="656" t="s">
        <v>11103</v>
      </c>
      <c r="L398" s="648">
        <f t="shared" si="36"/>
        <v>1</v>
      </c>
      <c r="M398" s="651">
        <f t="shared" si="37"/>
        <v>0</v>
      </c>
      <c r="N398" s="651">
        <f t="shared" si="38"/>
        <v>0</v>
      </c>
      <c r="O398" s="671"/>
      <c r="P398" s="671"/>
      <c r="Q398" s="651">
        <f t="shared" si="39"/>
        <v>0</v>
      </c>
      <c r="R398" s="661">
        <f t="shared" si="40"/>
        <v>0</v>
      </c>
      <c r="S398" s="661">
        <f t="shared" si="41"/>
        <v>0</v>
      </c>
      <c r="T398" s="658"/>
      <c r="U398" s="658"/>
      <c r="V398" s="659"/>
      <c r="W398" s="1645"/>
      <c r="X398" s="324" t="s">
        <v>11886</v>
      </c>
      <c r="Y398" s="1645"/>
      <c r="Z398" s="1656"/>
      <c r="AA398" s="1645"/>
      <c r="AB398" s="1646"/>
      <c r="AC398" s="1647"/>
      <c r="AD398" s="719">
        <v>387</v>
      </c>
      <c r="AE398" s="711" t="s">
        <v>11887</v>
      </c>
      <c r="AF398" s="735" t="s">
        <v>11888</v>
      </c>
      <c r="AG398" s="735" t="s">
        <v>11889</v>
      </c>
      <c r="AH398" s="735" t="s">
        <v>11890</v>
      </c>
      <c r="AI398" s="735" t="s">
        <v>11891</v>
      </c>
      <c r="AJ398" s="735" t="s">
        <v>11892</v>
      </c>
      <c r="AK398" s="736" t="s">
        <v>11893</v>
      </c>
      <c r="AL398" s="737" t="s">
        <v>11894</v>
      </c>
      <c r="AM398" s="738" t="s">
        <v>11895</v>
      </c>
      <c r="AN398" s="738" t="s">
        <v>11896</v>
      </c>
      <c r="AO398" s="648" t="s">
        <v>11897</v>
      </c>
      <c r="AP398" s="651" t="s">
        <v>11898</v>
      </c>
      <c r="AQ398" s="651" t="s">
        <v>11899</v>
      </c>
      <c r="AR398" s="712" t="s">
        <v>11900</v>
      </c>
      <c r="AS398" s="712" t="s">
        <v>11901</v>
      </c>
      <c r="AT398" s="651" t="s">
        <v>11902</v>
      </c>
      <c r="AU398" s="595" t="s">
        <v>11903</v>
      </c>
      <c r="AV398" s="595" t="s">
        <v>11904</v>
      </c>
      <c r="AW398" s="609" t="s">
        <v>11905</v>
      </c>
      <c r="AX398" s="609" t="s">
        <v>11906</v>
      </c>
      <c r="AY398" s="753" t="s">
        <v>11907</v>
      </c>
    </row>
    <row r="399" spans="2:51" ht="15" hidden="1" customHeight="1" outlineLevel="1">
      <c r="B399" s="643" t="s">
        <v>11908</v>
      </c>
      <c r="C399" s="653" t="s">
        <v>11103</v>
      </c>
      <c r="D399" s="653" t="s">
        <v>11103</v>
      </c>
      <c r="E399" s="653" t="s">
        <v>11103</v>
      </c>
      <c r="F399" s="653" t="s">
        <v>11103</v>
      </c>
      <c r="G399" s="653" t="s">
        <v>11103</v>
      </c>
      <c r="H399" s="654" t="s">
        <v>11103</v>
      </c>
      <c r="I399" s="655" t="s">
        <v>11103</v>
      </c>
      <c r="J399" s="656" t="s">
        <v>11103</v>
      </c>
      <c r="K399" s="656" t="s">
        <v>11103</v>
      </c>
      <c r="L399" s="648">
        <f t="shared" si="36"/>
        <v>1</v>
      </c>
      <c r="M399" s="651">
        <f t="shared" si="37"/>
        <v>0</v>
      </c>
      <c r="N399" s="651">
        <f t="shared" si="38"/>
        <v>0</v>
      </c>
      <c r="O399" s="671"/>
      <c r="P399" s="671"/>
      <c r="Q399" s="651">
        <f t="shared" si="39"/>
        <v>0</v>
      </c>
      <c r="R399" s="661">
        <f t="shared" si="40"/>
        <v>0</v>
      </c>
      <c r="S399" s="661">
        <f t="shared" si="41"/>
        <v>0</v>
      </c>
      <c r="T399" s="658"/>
      <c r="U399" s="658"/>
      <c r="V399" s="659"/>
      <c r="W399" s="1645"/>
      <c r="X399" s="324" t="s">
        <v>11909</v>
      </c>
      <c r="Y399" s="1645"/>
      <c r="Z399" s="1656"/>
      <c r="AA399" s="1645"/>
      <c r="AB399" s="1646"/>
      <c r="AC399" s="1647"/>
      <c r="AD399" s="719">
        <v>388</v>
      </c>
      <c r="AE399" s="711" t="s">
        <v>11910</v>
      </c>
      <c r="AF399" s="735" t="s">
        <v>11911</v>
      </c>
      <c r="AG399" s="735" t="s">
        <v>11912</v>
      </c>
      <c r="AH399" s="735" t="s">
        <v>11913</v>
      </c>
      <c r="AI399" s="735" t="s">
        <v>11914</v>
      </c>
      <c r="AJ399" s="735" t="s">
        <v>11915</v>
      </c>
      <c r="AK399" s="736" t="s">
        <v>11916</v>
      </c>
      <c r="AL399" s="737" t="s">
        <v>11917</v>
      </c>
      <c r="AM399" s="738" t="s">
        <v>11918</v>
      </c>
      <c r="AN399" s="738" t="s">
        <v>11919</v>
      </c>
      <c r="AO399" s="648" t="s">
        <v>11920</v>
      </c>
      <c r="AP399" s="651" t="s">
        <v>11921</v>
      </c>
      <c r="AQ399" s="651" t="s">
        <v>11922</v>
      </c>
      <c r="AR399" s="712" t="s">
        <v>11923</v>
      </c>
      <c r="AS399" s="712" t="s">
        <v>11924</v>
      </c>
      <c r="AT399" s="651" t="s">
        <v>11925</v>
      </c>
      <c r="AU399" s="595" t="s">
        <v>11926</v>
      </c>
      <c r="AV399" s="595" t="s">
        <v>11927</v>
      </c>
      <c r="AW399" s="609" t="s">
        <v>11928</v>
      </c>
      <c r="AX399" s="609" t="s">
        <v>11929</v>
      </c>
      <c r="AY399" s="753" t="s">
        <v>11930</v>
      </c>
    </row>
    <row r="400" spans="2:51" ht="15" hidden="1" customHeight="1" outlineLevel="1">
      <c r="B400" s="643" t="s">
        <v>11931</v>
      </c>
      <c r="C400" s="653" t="s">
        <v>11103</v>
      </c>
      <c r="D400" s="653" t="s">
        <v>11103</v>
      </c>
      <c r="E400" s="653" t="s">
        <v>11103</v>
      </c>
      <c r="F400" s="653" t="s">
        <v>11103</v>
      </c>
      <c r="G400" s="653" t="s">
        <v>11103</v>
      </c>
      <c r="H400" s="654" t="s">
        <v>11103</v>
      </c>
      <c r="I400" s="655" t="s">
        <v>11103</v>
      </c>
      <c r="J400" s="656" t="s">
        <v>11103</v>
      </c>
      <c r="K400" s="656" t="s">
        <v>11103</v>
      </c>
      <c r="L400" s="648">
        <f t="shared" si="36"/>
        <v>1</v>
      </c>
      <c r="M400" s="651">
        <f t="shared" si="37"/>
        <v>0</v>
      </c>
      <c r="N400" s="651">
        <f t="shared" si="38"/>
        <v>0</v>
      </c>
      <c r="O400" s="671"/>
      <c r="P400" s="671"/>
      <c r="Q400" s="651">
        <f t="shared" si="39"/>
        <v>0</v>
      </c>
      <c r="R400" s="661">
        <f t="shared" si="40"/>
        <v>0</v>
      </c>
      <c r="S400" s="661">
        <f t="shared" si="41"/>
        <v>0</v>
      </c>
      <c r="T400" s="658"/>
      <c r="U400" s="658"/>
      <c r="V400" s="659"/>
      <c r="W400" s="1645"/>
      <c r="X400" s="324" t="s">
        <v>11932</v>
      </c>
      <c r="Y400" s="1645"/>
      <c r="Z400" s="1656"/>
      <c r="AA400" s="1645"/>
      <c r="AB400" s="1646"/>
      <c r="AC400" s="1647"/>
      <c r="AD400" s="719">
        <v>389</v>
      </c>
      <c r="AE400" s="711" t="s">
        <v>11933</v>
      </c>
      <c r="AF400" s="735" t="s">
        <v>11934</v>
      </c>
      <c r="AG400" s="735" t="s">
        <v>11935</v>
      </c>
      <c r="AH400" s="735" t="s">
        <v>11936</v>
      </c>
      <c r="AI400" s="735" t="s">
        <v>11937</v>
      </c>
      <c r="AJ400" s="735" t="s">
        <v>11938</v>
      </c>
      <c r="AK400" s="736" t="s">
        <v>11939</v>
      </c>
      <c r="AL400" s="737" t="s">
        <v>11940</v>
      </c>
      <c r="AM400" s="738" t="s">
        <v>11941</v>
      </c>
      <c r="AN400" s="738" t="s">
        <v>11942</v>
      </c>
      <c r="AO400" s="648" t="s">
        <v>11943</v>
      </c>
      <c r="AP400" s="651" t="s">
        <v>11944</v>
      </c>
      <c r="AQ400" s="651" t="s">
        <v>11945</v>
      </c>
      <c r="AR400" s="712" t="s">
        <v>11946</v>
      </c>
      <c r="AS400" s="712" t="s">
        <v>11947</v>
      </c>
      <c r="AT400" s="651" t="s">
        <v>11948</v>
      </c>
      <c r="AU400" s="595" t="s">
        <v>11949</v>
      </c>
      <c r="AV400" s="595" t="s">
        <v>11950</v>
      </c>
      <c r="AW400" s="609" t="s">
        <v>11951</v>
      </c>
      <c r="AX400" s="609" t="s">
        <v>11952</v>
      </c>
      <c r="AY400" s="753" t="s">
        <v>11953</v>
      </c>
    </row>
    <row r="401" spans="2:51" ht="15" hidden="1" customHeight="1" outlineLevel="1">
      <c r="B401" s="643" t="s">
        <v>11954</v>
      </c>
      <c r="C401" s="653" t="s">
        <v>11103</v>
      </c>
      <c r="D401" s="653" t="s">
        <v>11103</v>
      </c>
      <c r="E401" s="653" t="s">
        <v>11103</v>
      </c>
      <c r="F401" s="653" t="s">
        <v>11103</v>
      </c>
      <c r="G401" s="653" t="s">
        <v>11103</v>
      </c>
      <c r="H401" s="654" t="s">
        <v>11103</v>
      </c>
      <c r="I401" s="655" t="s">
        <v>11103</v>
      </c>
      <c r="J401" s="656" t="s">
        <v>11103</v>
      </c>
      <c r="K401" s="656" t="s">
        <v>11103</v>
      </c>
      <c r="L401" s="648">
        <f t="shared" si="36"/>
        <v>1</v>
      </c>
      <c r="M401" s="651">
        <f t="shared" si="37"/>
        <v>0</v>
      </c>
      <c r="N401" s="651">
        <f t="shared" si="38"/>
        <v>0</v>
      </c>
      <c r="O401" s="671"/>
      <c r="P401" s="671"/>
      <c r="Q401" s="651">
        <f t="shared" si="39"/>
        <v>0</v>
      </c>
      <c r="R401" s="661">
        <f t="shared" si="40"/>
        <v>0</v>
      </c>
      <c r="S401" s="661">
        <f t="shared" si="41"/>
        <v>0</v>
      </c>
      <c r="T401" s="658"/>
      <c r="U401" s="658"/>
      <c r="V401" s="659"/>
      <c r="W401" s="1645"/>
      <c r="X401" s="324" t="s">
        <v>11955</v>
      </c>
      <c r="Y401" s="1645"/>
      <c r="Z401" s="1656"/>
      <c r="AA401" s="1645"/>
      <c r="AB401" s="1646"/>
      <c r="AC401" s="1647"/>
      <c r="AD401" s="719">
        <v>390</v>
      </c>
      <c r="AE401" s="711" t="s">
        <v>11956</v>
      </c>
      <c r="AF401" s="735" t="s">
        <v>11957</v>
      </c>
      <c r="AG401" s="735" t="s">
        <v>11958</v>
      </c>
      <c r="AH401" s="735" t="s">
        <v>11959</v>
      </c>
      <c r="AI401" s="735" t="s">
        <v>11960</v>
      </c>
      <c r="AJ401" s="735" t="s">
        <v>11961</v>
      </c>
      <c r="AK401" s="736" t="s">
        <v>11962</v>
      </c>
      <c r="AL401" s="737" t="s">
        <v>11963</v>
      </c>
      <c r="AM401" s="738" t="s">
        <v>11964</v>
      </c>
      <c r="AN401" s="738" t="s">
        <v>11965</v>
      </c>
      <c r="AO401" s="648" t="s">
        <v>11966</v>
      </c>
      <c r="AP401" s="651" t="s">
        <v>11967</v>
      </c>
      <c r="AQ401" s="651" t="s">
        <v>11968</v>
      </c>
      <c r="AR401" s="712" t="s">
        <v>11969</v>
      </c>
      <c r="AS401" s="712" t="s">
        <v>11970</v>
      </c>
      <c r="AT401" s="651" t="s">
        <v>11971</v>
      </c>
      <c r="AU401" s="595" t="s">
        <v>11972</v>
      </c>
      <c r="AV401" s="595" t="s">
        <v>11973</v>
      </c>
      <c r="AW401" s="609" t="s">
        <v>11974</v>
      </c>
      <c r="AX401" s="609" t="s">
        <v>11975</v>
      </c>
      <c r="AY401" s="753" t="s">
        <v>11976</v>
      </c>
    </row>
    <row r="402" spans="2:51" ht="15" hidden="1" customHeight="1" outlineLevel="1">
      <c r="B402" s="643" t="s">
        <v>11977</v>
      </c>
      <c r="C402" s="653" t="s">
        <v>11103</v>
      </c>
      <c r="D402" s="653" t="s">
        <v>11103</v>
      </c>
      <c r="E402" s="653" t="s">
        <v>11103</v>
      </c>
      <c r="F402" s="653" t="s">
        <v>11103</v>
      </c>
      <c r="G402" s="653" t="s">
        <v>11103</v>
      </c>
      <c r="H402" s="654" t="s">
        <v>11103</v>
      </c>
      <c r="I402" s="655" t="s">
        <v>11103</v>
      </c>
      <c r="J402" s="656" t="s">
        <v>11103</v>
      </c>
      <c r="K402" s="656" t="s">
        <v>11103</v>
      </c>
      <c r="L402" s="648">
        <f t="shared" si="36"/>
        <v>1</v>
      </c>
      <c r="M402" s="651">
        <f t="shared" si="37"/>
        <v>0</v>
      </c>
      <c r="N402" s="651">
        <f t="shared" si="38"/>
        <v>0</v>
      </c>
      <c r="O402" s="671"/>
      <c r="P402" s="671"/>
      <c r="Q402" s="651">
        <f t="shared" si="39"/>
        <v>0</v>
      </c>
      <c r="R402" s="661">
        <f t="shared" si="40"/>
        <v>0</v>
      </c>
      <c r="S402" s="661">
        <f t="shared" si="41"/>
        <v>0</v>
      </c>
      <c r="T402" s="658"/>
      <c r="U402" s="658"/>
      <c r="V402" s="659"/>
      <c r="W402" s="1645"/>
      <c r="X402" s="324" t="s">
        <v>11978</v>
      </c>
      <c r="Y402" s="1645"/>
      <c r="Z402" s="1656"/>
      <c r="AA402" s="1645"/>
      <c r="AB402" s="1646"/>
      <c r="AC402" s="1647"/>
      <c r="AD402" s="719">
        <v>391</v>
      </c>
      <c r="AE402" s="711" t="s">
        <v>11979</v>
      </c>
      <c r="AF402" s="735" t="s">
        <v>11980</v>
      </c>
      <c r="AG402" s="735" t="s">
        <v>11981</v>
      </c>
      <c r="AH402" s="735" t="s">
        <v>11982</v>
      </c>
      <c r="AI402" s="735" t="s">
        <v>11983</v>
      </c>
      <c r="AJ402" s="735" t="s">
        <v>11984</v>
      </c>
      <c r="AK402" s="736" t="s">
        <v>11985</v>
      </c>
      <c r="AL402" s="737" t="s">
        <v>11986</v>
      </c>
      <c r="AM402" s="738" t="s">
        <v>11987</v>
      </c>
      <c r="AN402" s="738" t="s">
        <v>11988</v>
      </c>
      <c r="AO402" s="648" t="s">
        <v>11989</v>
      </c>
      <c r="AP402" s="651" t="s">
        <v>11990</v>
      </c>
      <c r="AQ402" s="651" t="s">
        <v>11991</v>
      </c>
      <c r="AR402" s="712" t="s">
        <v>11992</v>
      </c>
      <c r="AS402" s="712" t="s">
        <v>11993</v>
      </c>
      <c r="AT402" s="651" t="s">
        <v>11994</v>
      </c>
      <c r="AU402" s="595" t="s">
        <v>11995</v>
      </c>
      <c r="AV402" s="595" t="s">
        <v>11996</v>
      </c>
      <c r="AW402" s="609" t="s">
        <v>11997</v>
      </c>
      <c r="AX402" s="609" t="s">
        <v>11998</v>
      </c>
      <c r="AY402" s="753" t="s">
        <v>11999</v>
      </c>
    </row>
    <row r="403" spans="2:51" ht="15" hidden="1" customHeight="1" outlineLevel="1">
      <c r="B403" s="643" t="s">
        <v>12000</v>
      </c>
      <c r="C403" s="653" t="s">
        <v>11103</v>
      </c>
      <c r="D403" s="653" t="s">
        <v>11103</v>
      </c>
      <c r="E403" s="653" t="s">
        <v>11103</v>
      </c>
      <c r="F403" s="653" t="s">
        <v>11103</v>
      </c>
      <c r="G403" s="653" t="s">
        <v>11103</v>
      </c>
      <c r="H403" s="654" t="s">
        <v>11103</v>
      </c>
      <c r="I403" s="655" t="s">
        <v>11103</v>
      </c>
      <c r="J403" s="656" t="s">
        <v>11103</v>
      </c>
      <c r="K403" s="656" t="s">
        <v>11103</v>
      </c>
      <c r="L403" s="648">
        <f t="shared" si="36"/>
        <v>1</v>
      </c>
      <c r="M403" s="651">
        <f t="shared" si="37"/>
        <v>0</v>
      </c>
      <c r="N403" s="651">
        <f t="shared" si="38"/>
        <v>0</v>
      </c>
      <c r="O403" s="671"/>
      <c r="P403" s="671"/>
      <c r="Q403" s="651">
        <f t="shared" si="39"/>
        <v>0</v>
      </c>
      <c r="R403" s="661">
        <f t="shared" si="40"/>
        <v>0</v>
      </c>
      <c r="S403" s="661">
        <f t="shared" si="41"/>
        <v>0</v>
      </c>
      <c r="T403" s="658"/>
      <c r="U403" s="658"/>
      <c r="V403" s="659"/>
      <c r="W403" s="1645"/>
      <c r="X403" s="324" t="s">
        <v>12001</v>
      </c>
      <c r="Y403" s="1645"/>
      <c r="Z403" s="1656"/>
      <c r="AA403" s="1645"/>
      <c r="AB403" s="1646"/>
      <c r="AC403" s="1647"/>
      <c r="AD403" s="719">
        <v>392</v>
      </c>
      <c r="AE403" s="711" t="s">
        <v>12002</v>
      </c>
      <c r="AF403" s="735" t="s">
        <v>12003</v>
      </c>
      <c r="AG403" s="735" t="s">
        <v>12004</v>
      </c>
      <c r="AH403" s="735" t="s">
        <v>12005</v>
      </c>
      <c r="AI403" s="735" t="s">
        <v>12006</v>
      </c>
      <c r="AJ403" s="735" t="s">
        <v>12007</v>
      </c>
      <c r="AK403" s="736" t="s">
        <v>12008</v>
      </c>
      <c r="AL403" s="737" t="s">
        <v>12009</v>
      </c>
      <c r="AM403" s="738" t="s">
        <v>12010</v>
      </c>
      <c r="AN403" s="738" t="s">
        <v>12011</v>
      </c>
      <c r="AO403" s="648" t="s">
        <v>12012</v>
      </c>
      <c r="AP403" s="651" t="s">
        <v>12013</v>
      </c>
      <c r="AQ403" s="651" t="s">
        <v>12014</v>
      </c>
      <c r="AR403" s="712" t="s">
        <v>12015</v>
      </c>
      <c r="AS403" s="712" t="s">
        <v>12016</v>
      </c>
      <c r="AT403" s="651" t="s">
        <v>12017</v>
      </c>
      <c r="AU403" s="595" t="s">
        <v>12018</v>
      </c>
      <c r="AV403" s="595" t="s">
        <v>12019</v>
      </c>
      <c r="AW403" s="609" t="s">
        <v>12020</v>
      </c>
      <c r="AX403" s="609" t="s">
        <v>12021</v>
      </c>
      <c r="AY403" s="753" t="s">
        <v>12022</v>
      </c>
    </row>
    <row r="404" spans="2:51" ht="15" hidden="1" customHeight="1" outlineLevel="1">
      <c r="B404" s="643" t="s">
        <v>12023</v>
      </c>
      <c r="C404" s="653" t="s">
        <v>11103</v>
      </c>
      <c r="D404" s="653" t="s">
        <v>11103</v>
      </c>
      <c r="E404" s="653" t="s">
        <v>11103</v>
      </c>
      <c r="F404" s="653" t="s">
        <v>11103</v>
      </c>
      <c r="G404" s="653" t="s">
        <v>11103</v>
      </c>
      <c r="H404" s="654" t="s">
        <v>11103</v>
      </c>
      <c r="I404" s="655" t="s">
        <v>11103</v>
      </c>
      <c r="J404" s="656" t="s">
        <v>11103</v>
      </c>
      <c r="K404" s="656" t="s">
        <v>11103</v>
      </c>
      <c r="L404" s="648">
        <f t="shared" si="36"/>
        <v>1</v>
      </c>
      <c r="M404" s="651">
        <f t="shared" si="37"/>
        <v>0</v>
      </c>
      <c r="N404" s="651">
        <f t="shared" si="38"/>
        <v>0</v>
      </c>
      <c r="O404" s="671"/>
      <c r="P404" s="671"/>
      <c r="Q404" s="651">
        <f t="shared" si="39"/>
        <v>0</v>
      </c>
      <c r="R404" s="661">
        <f t="shared" si="40"/>
        <v>0</v>
      </c>
      <c r="S404" s="661">
        <f t="shared" si="41"/>
        <v>0</v>
      </c>
      <c r="T404" s="658"/>
      <c r="U404" s="658"/>
      <c r="V404" s="659"/>
      <c r="W404" s="1645"/>
      <c r="X404" s="324" t="s">
        <v>12024</v>
      </c>
      <c r="Y404" s="1645"/>
      <c r="Z404" s="1656"/>
      <c r="AA404" s="1645"/>
      <c r="AB404" s="1646"/>
      <c r="AC404" s="1647"/>
      <c r="AD404" s="719">
        <v>393</v>
      </c>
      <c r="AE404" s="711" t="s">
        <v>12025</v>
      </c>
      <c r="AF404" s="735" t="s">
        <v>12026</v>
      </c>
      <c r="AG404" s="735" t="s">
        <v>12027</v>
      </c>
      <c r="AH404" s="735" t="s">
        <v>12028</v>
      </c>
      <c r="AI404" s="735" t="s">
        <v>12029</v>
      </c>
      <c r="AJ404" s="735" t="s">
        <v>12030</v>
      </c>
      <c r="AK404" s="736" t="s">
        <v>12031</v>
      </c>
      <c r="AL404" s="737" t="s">
        <v>12032</v>
      </c>
      <c r="AM404" s="738" t="s">
        <v>12033</v>
      </c>
      <c r="AN404" s="738" t="s">
        <v>12034</v>
      </c>
      <c r="AO404" s="648" t="s">
        <v>12035</v>
      </c>
      <c r="AP404" s="651" t="s">
        <v>12036</v>
      </c>
      <c r="AQ404" s="651" t="s">
        <v>12037</v>
      </c>
      <c r="AR404" s="712" t="s">
        <v>12038</v>
      </c>
      <c r="AS404" s="712" t="s">
        <v>12039</v>
      </c>
      <c r="AT404" s="651" t="s">
        <v>12040</v>
      </c>
      <c r="AU404" s="595" t="s">
        <v>12041</v>
      </c>
      <c r="AV404" s="595" t="s">
        <v>12042</v>
      </c>
      <c r="AW404" s="609" t="s">
        <v>12043</v>
      </c>
      <c r="AX404" s="609" t="s">
        <v>12044</v>
      </c>
      <c r="AY404" s="753" t="s">
        <v>12045</v>
      </c>
    </row>
    <row r="405" spans="2:51" ht="15" hidden="1" customHeight="1" outlineLevel="1">
      <c r="B405" s="643" t="s">
        <v>12046</v>
      </c>
      <c r="C405" s="653" t="s">
        <v>11103</v>
      </c>
      <c r="D405" s="653" t="s">
        <v>11103</v>
      </c>
      <c r="E405" s="653" t="s">
        <v>11103</v>
      </c>
      <c r="F405" s="653" t="s">
        <v>11103</v>
      </c>
      <c r="G405" s="653" t="s">
        <v>11103</v>
      </c>
      <c r="H405" s="654" t="s">
        <v>11103</v>
      </c>
      <c r="I405" s="655" t="s">
        <v>11103</v>
      </c>
      <c r="J405" s="656" t="s">
        <v>11103</v>
      </c>
      <c r="K405" s="656" t="s">
        <v>11103</v>
      </c>
      <c r="L405" s="648">
        <f t="shared" ref="L405:L411" si="42">I405*J405</f>
        <v>1</v>
      </c>
      <c r="M405" s="651">
        <f t="shared" ref="M405:M411" si="43">IF(Q405=0,0,((1+Q405)/(1+$C$824))-1)</f>
        <v>0</v>
      </c>
      <c r="N405" s="651">
        <f t="shared" ref="N405:N411" si="44">IF(Q405=0,0,((1+Q405)/(1+$C$825))-1)</f>
        <v>0</v>
      </c>
      <c r="O405" s="671"/>
      <c r="P405" s="671"/>
      <c r="Q405" s="651">
        <f t="shared" ref="Q405:Q411" si="45">P405+O405</f>
        <v>0</v>
      </c>
      <c r="R405" s="661">
        <f t="shared" ref="R405:R411" si="46">Q405*K405</f>
        <v>0</v>
      </c>
      <c r="S405" s="661">
        <f t="shared" ref="S405:S412" si="47">R405</f>
        <v>0</v>
      </c>
      <c r="T405" s="658"/>
      <c r="U405" s="658"/>
      <c r="V405" s="659"/>
      <c r="W405" s="1645"/>
      <c r="X405" s="324" t="s">
        <v>12047</v>
      </c>
      <c r="Y405" s="1645"/>
      <c r="Z405" s="1656"/>
      <c r="AA405" s="1645"/>
      <c r="AB405" s="1646"/>
      <c r="AC405" s="1647"/>
      <c r="AD405" s="719">
        <v>394</v>
      </c>
      <c r="AE405" s="711" t="s">
        <v>12048</v>
      </c>
      <c r="AF405" s="735" t="s">
        <v>12049</v>
      </c>
      <c r="AG405" s="735" t="s">
        <v>12050</v>
      </c>
      <c r="AH405" s="735" t="s">
        <v>12051</v>
      </c>
      <c r="AI405" s="735" t="s">
        <v>12052</v>
      </c>
      <c r="AJ405" s="735" t="s">
        <v>12053</v>
      </c>
      <c r="AK405" s="736" t="s">
        <v>12054</v>
      </c>
      <c r="AL405" s="737" t="s">
        <v>12055</v>
      </c>
      <c r="AM405" s="738" t="s">
        <v>12056</v>
      </c>
      <c r="AN405" s="738" t="s">
        <v>12057</v>
      </c>
      <c r="AO405" s="648" t="s">
        <v>12058</v>
      </c>
      <c r="AP405" s="651" t="s">
        <v>12059</v>
      </c>
      <c r="AQ405" s="651" t="s">
        <v>12060</v>
      </c>
      <c r="AR405" s="712" t="s">
        <v>12061</v>
      </c>
      <c r="AS405" s="712" t="s">
        <v>12062</v>
      </c>
      <c r="AT405" s="651" t="s">
        <v>12063</v>
      </c>
      <c r="AU405" s="595" t="s">
        <v>12064</v>
      </c>
      <c r="AV405" s="595" t="s">
        <v>12065</v>
      </c>
      <c r="AW405" s="609" t="s">
        <v>12066</v>
      </c>
      <c r="AX405" s="609" t="s">
        <v>12067</v>
      </c>
      <c r="AY405" s="753" t="s">
        <v>12068</v>
      </c>
    </row>
    <row r="406" spans="2:51" ht="15" hidden="1" customHeight="1" outlineLevel="1">
      <c r="B406" s="643" t="s">
        <v>12069</v>
      </c>
      <c r="C406" s="653" t="s">
        <v>11103</v>
      </c>
      <c r="D406" s="653" t="s">
        <v>11103</v>
      </c>
      <c r="E406" s="653" t="s">
        <v>11103</v>
      </c>
      <c r="F406" s="653" t="s">
        <v>11103</v>
      </c>
      <c r="G406" s="653" t="s">
        <v>11103</v>
      </c>
      <c r="H406" s="654" t="s">
        <v>11103</v>
      </c>
      <c r="I406" s="655" t="s">
        <v>11103</v>
      </c>
      <c r="J406" s="656" t="s">
        <v>11103</v>
      </c>
      <c r="K406" s="656" t="s">
        <v>11103</v>
      </c>
      <c r="L406" s="648">
        <f t="shared" si="42"/>
        <v>1</v>
      </c>
      <c r="M406" s="651">
        <f t="shared" si="43"/>
        <v>0</v>
      </c>
      <c r="N406" s="651">
        <f t="shared" si="44"/>
        <v>0</v>
      </c>
      <c r="O406" s="671"/>
      <c r="P406" s="671"/>
      <c r="Q406" s="651">
        <f t="shared" si="45"/>
        <v>0</v>
      </c>
      <c r="R406" s="661">
        <f t="shared" si="46"/>
        <v>0</v>
      </c>
      <c r="S406" s="661">
        <f t="shared" si="47"/>
        <v>0</v>
      </c>
      <c r="T406" s="658"/>
      <c r="U406" s="658"/>
      <c r="V406" s="659"/>
      <c r="W406" s="1645"/>
      <c r="X406" s="324" t="s">
        <v>12070</v>
      </c>
      <c r="Y406" s="1645"/>
      <c r="Z406" s="1656"/>
      <c r="AA406" s="1645"/>
      <c r="AB406" s="1646"/>
      <c r="AC406" s="1647"/>
      <c r="AD406" s="719">
        <v>395</v>
      </c>
      <c r="AE406" s="711" t="s">
        <v>12071</v>
      </c>
      <c r="AF406" s="735" t="s">
        <v>12072</v>
      </c>
      <c r="AG406" s="735" t="s">
        <v>12073</v>
      </c>
      <c r="AH406" s="735" t="s">
        <v>12074</v>
      </c>
      <c r="AI406" s="735" t="s">
        <v>12075</v>
      </c>
      <c r="AJ406" s="735" t="s">
        <v>12076</v>
      </c>
      <c r="AK406" s="736" t="s">
        <v>12077</v>
      </c>
      <c r="AL406" s="737" t="s">
        <v>12078</v>
      </c>
      <c r="AM406" s="738" t="s">
        <v>12079</v>
      </c>
      <c r="AN406" s="738" t="s">
        <v>12080</v>
      </c>
      <c r="AO406" s="648" t="s">
        <v>12081</v>
      </c>
      <c r="AP406" s="651" t="s">
        <v>12082</v>
      </c>
      <c r="AQ406" s="651" t="s">
        <v>12083</v>
      </c>
      <c r="AR406" s="712" t="s">
        <v>12084</v>
      </c>
      <c r="AS406" s="712" t="s">
        <v>12085</v>
      </c>
      <c r="AT406" s="651" t="s">
        <v>12086</v>
      </c>
      <c r="AU406" s="595" t="s">
        <v>12087</v>
      </c>
      <c r="AV406" s="595" t="s">
        <v>12088</v>
      </c>
      <c r="AW406" s="609" t="s">
        <v>12089</v>
      </c>
      <c r="AX406" s="609" t="s">
        <v>12090</v>
      </c>
      <c r="AY406" s="753" t="s">
        <v>12091</v>
      </c>
    </row>
    <row r="407" spans="2:51" ht="15" hidden="1" customHeight="1" outlineLevel="1">
      <c r="B407" s="643" t="s">
        <v>12092</v>
      </c>
      <c r="C407" s="653" t="s">
        <v>11103</v>
      </c>
      <c r="D407" s="653" t="s">
        <v>11103</v>
      </c>
      <c r="E407" s="653" t="s">
        <v>11103</v>
      </c>
      <c r="F407" s="653" t="s">
        <v>11103</v>
      </c>
      <c r="G407" s="653" t="s">
        <v>11103</v>
      </c>
      <c r="H407" s="654" t="s">
        <v>11103</v>
      </c>
      <c r="I407" s="655" t="s">
        <v>11103</v>
      </c>
      <c r="J407" s="656" t="s">
        <v>11103</v>
      </c>
      <c r="K407" s="656" t="s">
        <v>11103</v>
      </c>
      <c r="L407" s="648">
        <f t="shared" si="42"/>
        <v>1</v>
      </c>
      <c r="M407" s="651">
        <f t="shared" si="43"/>
        <v>0</v>
      </c>
      <c r="N407" s="651">
        <f t="shared" si="44"/>
        <v>0</v>
      </c>
      <c r="O407" s="671"/>
      <c r="P407" s="671"/>
      <c r="Q407" s="651">
        <f t="shared" si="45"/>
        <v>0</v>
      </c>
      <c r="R407" s="661">
        <f t="shared" si="46"/>
        <v>0</v>
      </c>
      <c r="S407" s="661">
        <f t="shared" si="47"/>
        <v>0</v>
      </c>
      <c r="T407" s="658"/>
      <c r="U407" s="658"/>
      <c r="V407" s="659"/>
      <c r="W407" s="1645"/>
      <c r="X407" s="324" t="s">
        <v>12093</v>
      </c>
      <c r="Y407" s="1645"/>
      <c r="Z407" s="1656"/>
      <c r="AA407" s="1645"/>
      <c r="AB407" s="1646"/>
      <c r="AC407" s="1647"/>
      <c r="AD407" s="719">
        <v>396</v>
      </c>
      <c r="AE407" s="711" t="s">
        <v>12094</v>
      </c>
      <c r="AF407" s="735" t="s">
        <v>12095</v>
      </c>
      <c r="AG407" s="735" t="s">
        <v>12096</v>
      </c>
      <c r="AH407" s="735" t="s">
        <v>12097</v>
      </c>
      <c r="AI407" s="735" t="s">
        <v>12098</v>
      </c>
      <c r="AJ407" s="735" t="s">
        <v>12099</v>
      </c>
      <c r="AK407" s="736" t="s">
        <v>12100</v>
      </c>
      <c r="AL407" s="737" t="s">
        <v>12101</v>
      </c>
      <c r="AM407" s="738" t="s">
        <v>12102</v>
      </c>
      <c r="AN407" s="738" t="s">
        <v>12103</v>
      </c>
      <c r="AO407" s="648" t="s">
        <v>12104</v>
      </c>
      <c r="AP407" s="651" t="s">
        <v>12105</v>
      </c>
      <c r="AQ407" s="651" t="s">
        <v>12106</v>
      </c>
      <c r="AR407" s="712" t="s">
        <v>12107</v>
      </c>
      <c r="AS407" s="712" t="s">
        <v>12108</v>
      </c>
      <c r="AT407" s="651" t="s">
        <v>12109</v>
      </c>
      <c r="AU407" s="595" t="s">
        <v>12110</v>
      </c>
      <c r="AV407" s="595" t="s">
        <v>12111</v>
      </c>
      <c r="AW407" s="609" t="s">
        <v>12112</v>
      </c>
      <c r="AX407" s="609" t="s">
        <v>12113</v>
      </c>
      <c r="AY407" s="753" t="s">
        <v>12114</v>
      </c>
    </row>
    <row r="408" spans="2:51" ht="15" hidden="1" customHeight="1" outlineLevel="1">
      <c r="B408" s="643" t="s">
        <v>12115</v>
      </c>
      <c r="C408" s="653" t="s">
        <v>11103</v>
      </c>
      <c r="D408" s="653" t="s">
        <v>11103</v>
      </c>
      <c r="E408" s="653" t="s">
        <v>11103</v>
      </c>
      <c r="F408" s="653" t="s">
        <v>11103</v>
      </c>
      <c r="G408" s="653" t="s">
        <v>11103</v>
      </c>
      <c r="H408" s="654" t="s">
        <v>11103</v>
      </c>
      <c r="I408" s="655" t="s">
        <v>11103</v>
      </c>
      <c r="J408" s="656" t="s">
        <v>11103</v>
      </c>
      <c r="K408" s="656" t="s">
        <v>11103</v>
      </c>
      <c r="L408" s="648">
        <f t="shared" si="42"/>
        <v>1</v>
      </c>
      <c r="M408" s="651">
        <f t="shared" si="43"/>
        <v>0</v>
      </c>
      <c r="N408" s="651">
        <f t="shared" si="44"/>
        <v>0</v>
      </c>
      <c r="O408" s="671"/>
      <c r="P408" s="671"/>
      <c r="Q408" s="651">
        <f t="shared" si="45"/>
        <v>0</v>
      </c>
      <c r="R408" s="661">
        <f t="shared" si="46"/>
        <v>0</v>
      </c>
      <c r="S408" s="661">
        <f t="shared" si="47"/>
        <v>0</v>
      </c>
      <c r="T408" s="658"/>
      <c r="U408" s="658"/>
      <c r="V408" s="659"/>
      <c r="W408" s="1645"/>
      <c r="X408" s="324" t="s">
        <v>12116</v>
      </c>
      <c r="Y408" s="1645"/>
      <c r="Z408" s="1656"/>
      <c r="AA408" s="1645"/>
      <c r="AB408" s="1646"/>
      <c r="AC408" s="1647"/>
      <c r="AD408" s="719">
        <v>397</v>
      </c>
      <c r="AE408" s="711" t="s">
        <v>12117</v>
      </c>
      <c r="AF408" s="735" t="s">
        <v>12118</v>
      </c>
      <c r="AG408" s="735" t="s">
        <v>12119</v>
      </c>
      <c r="AH408" s="735" t="s">
        <v>12120</v>
      </c>
      <c r="AI408" s="735" t="s">
        <v>12121</v>
      </c>
      <c r="AJ408" s="735" t="s">
        <v>12122</v>
      </c>
      <c r="AK408" s="736" t="s">
        <v>12123</v>
      </c>
      <c r="AL408" s="737" t="s">
        <v>12124</v>
      </c>
      <c r="AM408" s="738" t="s">
        <v>12125</v>
      </c>
      <c r="AN408" s="738" t="s">
        <v>12126</v>
      </c>
      <c r="AO408" s="648" t="s">
        <v>12127</v>
      </c>
      <c r="AP408" s="651" t="s">
        <v>12128</v>
      </c>
      <c r="AQ408" s="651" t="s">
        <v>12129</v>
      </c>
      <c r="AR408" s="712" t="s">
        <v>12130</v>
      </c>
      <c r="AS408" s="712" t="s">
        <v>12131</v>
      </c>
      <c r="AT408" s="651" t="s">
        <v>12132</v>
      </c>
      <c r="AU408" s="595" t="s">
        <v>12133</v>
      </c>
      <c r="AV408" s="595" t="s">
        <v>12134</v>
      </c>
      <c r="AW408" s="609" t="s">
        <v>12135</v>
      </c>
      <c r="AX408" s="609" t="s">
        <v>12136</v>
      </c>
      <c r="AY408" s="753" t="s">
        <v>12137</v>
      </c>
    </row>
    <row r="409" spans="2:51" ht="15" hidden="1" customHeight="1" outlineLevel="1">
      <c r="B409" s="643" t="s">
        <v>12138</v>
      </c>
      <c r="C409" s="653" t="s">
        <v>11103</v>
      </c>
      <c r="D409" s="653" t="s">
        <v>11103</v>
      </c>
      <c r="E409" s="653" t="s">
        <v>11103</v>
      </c>
      <c r="F409" s="653" t="s">
        <v>11103</v>
      </c>
      <c r="G409" s="653" t="s">
        <v>11103</v>
      </c>
      <c r="H409" s="654" t="s">
        <v>11103</v>
      </c>
      <c r="I409" s="655" t="s">
        <v>11103</v>
      </c>
      <c r="J409" s="656" t="s">
        <v>11103</v>
      </c>
      <c r="K409" s="656" t="s">
        <v>11103</v>
      </c>
      <c r="L409" s="648">
        <f t="shared" si="42"/>
        <v>1</v>
      </c>
      <c r="M409" s="651">
        <f t="shared" si="43"/>
        <v>0</v>
      </c>
      <c r="N409" s="651">
        <f t="shared" si="44"/>
        <v>0</v>
      </c>
      <c r="O409" s="671"/>
      <c r="P409" s="671"/>
      <c r="Q409" s="651">
        <f t="shared" si="45"/>
        <v>0</v>
      </c>
      <c r="R409" s="661">
        <f t="shared" si="46"/>
        <v>0</v>
      </c>
      <c r="S409" s="661">
        <f t="shared" si="47"/>
        <v>0</v>
      </c>
      <c r="T409" s="658"/>
      <c r="U409" s="658"/>
      <c r="V409" s="659"/>
      <c r="W409" s="1645"/>
      <c r="X409" s="324" t="s">
        <v>12139</v>
      </c>
      <c r="Y409" s="1645"/>
      <c r="Z409" s="1656"/>
      <c r="AA409" s="1645"/>
      <c r="AB409" s="1646"/>
      <c r="AC409" s="1647"/>
      <c r="AD409" s="719">
        <v>398</v>
      </c>
      <c r="AE409" s="711" t="s">
        <v>12140</v>
      </c>
      <c r="AF409" s="735" t="s">
        <v>12141</v>
      </c>
      <c r="AG409" s="735" t="s">
        <v>12142</v>
      </c>
      <c r="AH409" s="735" t="s">
        <v>12143</v>
      </c>
      <c r="AI409" s="735" t="s">
        <v>12144</v>
      </c>
      <c r="AJ409" s="735" t="s">
        <v>12145</v>
      </c>
      <c r="AK409" s="736" t="s">
        <v>12146</v>
      </c>
      <c r="AL409" s="737" t="s">
        <v>12147</v>
      </c>
      <c r="AM409" s="738" t="s">
        <v>12148</v>
      </c>
      <c r="AN409" s="738" t="s">
        <v>12149</v>
      </c>
      <c r="AO409" s="648" t="s">
        <v>12150</v>
      </c>
      <c r="AP409" s="651" t="s">
        <v>12151</v>
      </c>
      <c r="AQ409" s="651" t="s">
        <v>12152</v>
      </c>
      <c r="AR409" s="712" t="s">
        <v>12153</v>
      </c>
      <c r="AS409" s="712" t="s">
        <v>12154</v>
      </c>
      <c r="AT409" s="651" t="s">
        <v>12155</v>
      </c>
      <c r="AU409" s="595" t="s">
        <v>12156</v>
      </c>
      <c r="AV409" s="595" t="s">
        <v>12157</v>
      </c>
      <c r="AW409" s="609" t="s">
        <v>12158</v>
      </c>
      <c r="AX409" s="609" t="s">
        <v>12159</v>
      </c>
      <c r="AY409" s="753" t="s">
        <v>12160</v>
      </c>
    </row>
    <row r="410" spans="2:51" ht="15" hidden="1" customHeight="1" outlineLevel="1">
      <c r="B410" s="643" t="s">
        <v>12161</v>
      </c>
      <c r="C410" s="653" t="s">
        <v>11103</v>
      </c>
      <c r="D410" s="653" t="s">
        <v>11103</v>
      </c>
      <c r="E410" s="653" t="s">
        <v>11103</v>
      </c>
      <c r="F410" s="653" t="s">
        <v>11103</v>
      </c>
      <c r="G410" s="653" t="s">
        <v>11103</v>
      </c>
      <c r="H410" s="654" t="s">
        <v>11103</v>
      </c>
      <c r="I410" s="655" t="s">
        <v>11103</v>
      </c>
      <c r="J410" s="656" t="s">
        <v>11103</v>
      </c>
      <c r="K410" s="656" t="s">
        <v>11103</v>
      </c>
      <c r="L410" s="648">
        <f t="shared" si="42"/>
        <v>1</v>
      </c>
      <c r="M410" s="651">
        <f t="shared" si="43"/>
        <v>0</v>
      </c>
      <c r="N410" s="651">
        <f t="shared" si="44"/>
        <v>0</v>
      </c>
      <c r="O410" s="671"/>
      <c r="P410" s="671"/>
      <c r="Q410" s="651">
        <f t="shared" si="45"/>
        <v>0</v>
      </c>
      <c r="R410" s="661">
        <f t="shared" si="46"/>
        <v>0</v>
      </c>
      <c r="S410" s="661">
        <f t="shared" si="47"/>
        <v>0</v>
      </c>
      <c r="T410" s="658"/>
      <c r="U410" s="658"/>
      <c r="V410" s="659"/>
      <c r="W410" s="1645"/>
      <c r="X410" s="324" t="s">
        <v>12162</v>
      </c>
      <c r="Y410" s="1645"/>
      <c r="Z410" s="1656"/>
      <c r="AA410" s="1645"/>
      <c r="AB410" s="1646"/>
      <c r="AC410" s="1647"/>
      <c r="AD410" s="719">
        <v>399</v>
      </c>
      <c r="AE410" s="711" t="s">
        <v>12163</v>
      </c>
      <c r="AF410" s="735" t="s">
        <v>12164</v>
      </c>
      <c r="AG410" s="735" t="s">
        <v>12165</v>
      </c>
      <c r="AH410" s="735" t="s">
        <v>12166</v>
      </c>
      <c r="AI410" s="735" t="s">
        <v>12167</v>
      </c>
      <c r="AJ410" s="735" t="s">
        <v>12168</v>
      </c>
      <c r="AK410" s="736" t="s">
        <v>12169</v>
      </c>
      <c r="AL410" s="737" t="s">
        <v>12170</v>
      </c>
      <c r="AM410" s="738" t="s">
        <v>12171</v>
      </c>
      <c r="AN410" s="738" t="s">
        <v>12172</v>
      </c>
      <c r="AO410" s="648" t="s">
        <v>12173</v>
      </c>
      <c r="AP410" s="651" t="s">
        <v>12174</v>
      </c>
      <c r="AQ410" s="651" t="s">
        <v>12175</v>
      </c>
      <c r="AR410" s="712" t="s">
        <v>12176</v>
      </c>
      <c r="AS410" s="712" t="s">
        <v>12177</v>
      </c>
      <c r="AT410" s="651" t="s">
        <v>12178</v>
      </c>
      <c r="AU410" s="595" t="s">
        <v>12179</v>
      </c>
      <c r="AV410" s="595" t="s">
        <v>12180</v>
      </c>
      <c r="AW410" s="609" t="s">
        <v>12181</v>
      </c>
      <c r="AX410" s="609" t="s">
        <v>12182</v>
      </c>
      <c r="AY410" s="753" t="s">
        <v>12183</v>
      </c>
    </row>
    <row r="411" spans="2:51" ht="15" hidden="1" customHeight="1" outlineLevel="1">
      <c r="B411" s="643" t="s">
        <v>12184</v>
      </c>
      <c r="C411" s="653" t="s">
        <v>11103</v>
      </c>
      <c r="D411" s="653" t="s">
        <v>11103</v>
      </c>
      <c r="E411" s="653" t="s">
        <v>11103</v>
      </c>
      <c r="F411" s="653" t="s">
        <v>11103</v>
      </c>
      <c r="G411" s="653" t="s">
        <v>11103</v>
      </c>
      <c r="H411" s="654" t="s">
        <v>11103</v>
      </c>
      <c r="I411" s="655" t="s">
        <v>11103</v>
      </c>
      <c r="J411" s="656" t="s">
        <v>11103</v>
      </c>
      <c r="K411" s="656" t="s">
        <v>11103</v>
      </c>
      <c r="L411" s="648">
        <f t="shared" si="42"/>
        <v>1</v>
      </c>
      <c r="M411" s="651">
        <f t="shared" si="43"/>
        <v>0</v>
      </c>
      <c r="N411" s="651">
        <f t="shared" si="44"/>
        <v>0</v>
      </c>
      <c r="O411" s="671"/>
      <c r="P411" s="671"/>
      <c r="Q411" s="651">
        <f t="shared" si="45"/>
        <v>0</v>
      </c>
      <c r="R411" s="661">
        <f t="shared" si="46"/>
        <v>0</v>
      </c>
      <c r="S411" s="661">
        <f t="shared" si="47"/>
        <v>0</v>
      </c>
      <c r="T411" s="658"/>
      <c r="U411" s="658"/>
      <c r="V411" s="659"/>
      <c r="W411" s="1645"/>
      <c r="X411" s="324" t="s">
        <v>12185</v>
      </c>
      <c r="Y411" s="1645"/>
      <c r="Z411" s="1656"/>
      <c r="AA411" s="1645"/>
      <c r="AB411" s="1646"/>
      <c r="AC411" s="1647"/>
      <c r="AD411" s="719">
        <v>400</v>
      </c>
      <c r="AE411" s="711" t="s">
        <v>12186</v>
      </c>
      <c r="AF411" s="735" t="s">
        <v>12187</v>
      </c>
      <c r="AG411" s="735" t="s">
        <v>12188</v>
      </c>
      <c r="AH411" s="735" t="s">
        <v>12189</v>
      </c>
      <c r="AI411" s="735" t="s">
        <v>12190</v>
      </c>
      <c r="AJ411" s="735" t="s">
        <v>12191</v>
      </c>
      <c r="AK411" s="736" t="s">
        <v>12192</v>
      </c>
      <c r="AL411" s="737" t="s">
        <v>12193</v>
      </c>
      <c r="AM411" s="738" t="s">
        <v>12194</v>
      </c>
      <c r="AN411" s="738" t="s">
        <v>12195</v>
      </c>
      <c r="AO411" s="648" t="s">
        <v>12196</v>
      </c>
      <c r="AP411" s="651" t="s">
        <v>12197</v>
      </c>
      <c r="AQ411" s="651" t="s">
        <v>12198</v>
      </c>
      <c r="AR411" s="712" t="s">
        <v>12199</v>
      </c>
      <c r="AS411" s="712" t="s">
        <v>12200</v>
      </c>
      <c r="AT411" s="651" t="s">
        <v>12201</v>
      </c>
      <c r="AU411" s="595" t="s">
        <v>12202</v>
      </c>
      <c r="AV411" s="595" t="s">
        <v>12203</v>
      </c>
      <c r="AW411" s="609" t="s">
        <v>12204</v>
      </c>
      <c r="AX411" s="609" t="s">
        <v>12205</v>
      </c>
      <c r="AY411" s="753" t="s">
        <v>12206</v>
      </c>
    </row>
    <row r="412" spans="2:51" collapsed="1">
      <c r="B412" s="643" t="s">
        <v>12207</v>
      </c>
      <c r="C412" s="653"/>
      <c r="D412" s="653"/>
      <c r="E412" s="653"/>
      <c r="F412" s="653"/>
      <c r="G412" s="653"/>
      <c r="H412" s="654"/>
      <c r="I412" s="655"/>
      <c r="J412" s="656"/>
      <c r="K412" s="656"/>
      <c r="L412" s="648">
        <f>I412*J412</f>
        <v>0</v>
      </c>
      <c r="M412" s="651">
        <f>IF(Q412=0,0,((1+Q412)/(1+$C$824))-1)</f>
        <v>0</v>
      </c>
      <c r="N412" s="651">
        <f>IF(Q412=0,0,((1+Q412)/(1+$C$825))-1)</f>
        <v>0</v>
      </c>
      <c r="O412" s="671"/>
      <c r="P412" s="671"/>
      <c r="Q412" s="651">
        <f>P412+O412</f>
        <v>0</v>
      </c>
      <c r="R412" s="661">
        <f>Q412*K412</f>
        <v>0</v>
      </c>
      <c r="S412" s="661">
        <f t="shared" si="47"/>
        <v>0</v>
      </c>
      <c r="T412" s="658"/>
      <c r="U412" s="658"/>
      <c r="V412" s="659"/>
      <c r="W412" s="1645"/>
      <c r="X412" s="324" t="s">
        <v>12208</v>
      </c>
      <c r="Y412" s="1645"/>
      <c r="Z412" s="1656"/>
      <c r="AA412" s="1645"/>
      <c r="AB412" s="1646"/>
      <c r="AC412" s="1647"/>
      <c r="AD412" s="719">
        <v>401</v>
      </c>
      <c r="AE412" s="711" t="s">
        <v>12209</v>
      </c>
      <c r="AF412" s="735" t="s">
        <v>12210</v>
      </c>
      <c r="AG412" s="735" t="s">
        <v>12211</v>
      </c>
      <c r="AH412" s="735" t="s">
        <v>12212</v>
      </c>
      <c r="AI412" s="735" t="s">
        <v>12213</v>
      </c>
      <c r="AJ412" s="735" t="s">
        <v>12214</v>
      </c>
      <c r="AK412" s="736" t="s">
        <v>12215</v>
      </c>
      <c r="AL412" s="737" t="s">
        <v>12216</v>
      </c>
      <c r="AM412" s="738" t="s">
        <v>12217</v>
      </c>
      <c r="AN412" s="738" t="s">
        <v>12218</v>
      </c>
      <c r="AO412" s="648" t="s">
        <v>12219</v>
      </c>
      <c r="AP412" s="651" t="s">
        <v>12220</v>
      </c>
      <c r="AQ412" s="651" t="s">
        <v>12221</v>
      </c>
      <c r="AR412" s="712" t="s">
        <v>12222</v>
      </c>
      <c r="AS412" s="712" t="s">
        <v>12223</v>
      </c>
      <c r="AT412" s="651" t="s">
        <v>12224</v>
      </c>
      <c r="AU412" s="595" t="s">
        <v>12225</v>
      </c>
      <c r="AV412" s="595" t="s">
        <v>12226</v>
      </c>
      <c r="AW412" s="609" t="s">
        <v>12227</v>
      </c>
      <c r="AX412" s="609" t="s">
        <v>12228</v>
      </c>
      <c r="AY412" s="753" t="s">
        <v>12229</v>
      </c>
    </row>
    <row r="413" spans="2:51" ht="15.75" thickBot="1">
      <c r="B413" s="657" t="s">
        <v>12230</v>
      </c>
      <c r="C413" s="644"/>
      <c r="D413" s="672"/>
      <c r="E413" s="672"/>
      <c r="F413" s="672"/>
      <c r="G413" s="672"/>
      <c r="H413" s="672"/>
      <c r="I413" s="644"/>
      <c r="J413" s="645">
        <f>SUM(J213:J412)</f>
        <v>390.988</v>
      </c>
      <c r="K413" s="645">
        <f>SUM(K213:K412)</f>
        <v>390.988</v>
      </c>
      <c r="L413" s="646">
        <f>SUM(L213:L412)</f>
        <v>2348.8977</v>
      </c>
      <c r="M413" s="644"/>
      <c r="N413" s="644"/>
      <c r="O413" s="644"/>
      <c r="P413" s="644"/>
      <c r="Q413" s="644"/>
      <c r="R413" s="645">
        <f>SUM(R213:R412)</f>
        <v>7.4011601999999996</v>
      </c>
      <c r="S413" s="645">
        <f>SUM(S213:S412)</f>
        <v>7.4011601999999996</v>
      </c>
      <c r="T413" s="645">
        <f>SUM(T213:T412)</f>
        <v>0.23399999999999999</v>
      </c>
      <c r="U413" s="645">
        <f>SUM(U213:U412)</f>
        <v>-195.26099999999997</v>
      </c>
      <c r="V413" s="662">
        <f>SUM(V213:V412)</f>
        <v>-204.505</v>
      </c>
      <c r="W413" s="1645"/>
      <c r="X413" s="325" t="s">
        <v>12231</v>
      </c>
      <c r="Y413" s="1645"/>
      <c r="Z413" s="1657"/>
      <c r="AA413" s="1645"/>
      <c r="AB413" s="1646"/>
      <c r="AC413" s="1647"/>
      <c r="AD413" s="720">
        <v>402</v>
      </c>
      <c r="AE413" s="721" t="s">
        <v>12230</v>
      </c>
      <c r="AF413" s="644"/>
      <c r="AG413" s="741"/>
      <c r="AH413" s="741"/>
      <c r="AI413" s="741"/>
      <c r="AJ413" s="741"/>
      <c r="AK413" s="741"/>
      <c r="AL413" s="644"/>
      <c r="AM413" s="746" t="s">
        <v>12232</v>
      </c>
      <c r="AN413" s="746" t="s">
        <v>12233</v>
      </c>
      <c r="AO413" s="646" t="s">
        <v>12234</v>
      </c>
      <c r="AP413" s="644"/>
      <c r="AQ413" s="644"/>
      <c r="AR413" s="644"/>
      <c r="AS413" s="644"/>
      <c r="AT413" s="644"/>
      <c r="AU413" s="746" t="s">
        <v>12235</v>
      </c>
      <c r="AV413" s="746" t="s">
        <v>12236</v>
      </c>
      <c r="AW413" s="746" t="s">
        <v>12237</v>
      </c>
      <c r="AX413" s="746" t="s">
        <v>12238</v>
      </c>
      <c r="AY413" s="750" t="s">
        <v>12239</v>
      </c>
    </row>
    <row r="414" spans="2:51" ht="15.75" thickBot="1">
      <c r="B414" s="142"/>
      <c r="C414" s="302"/>
      <c r="D414" s="302"/>
      <c r="E414" s="302"/>
      <c r="F414" s="302"/>
      <c r="G414" s="302"/>
      <c r="H414" s="302"/>
      <c r="I414" s="302"/>
      <c r="J414" s="303"/>
      <c r="K414" s="303"/>
      <c r="L414" s="303"/>
      <c r="M414" s="302"/>
      <c r="N414" s="302"/>
      <c r="O414" s="302"/>
      <c r="P414" s="302"/>
      <c r="Q414" s="302"/>
      <c r="R414" s="303"/>
      <c r="S414" s="303"/>
      <c r="T414" s="680"/>
      <c r="U414" s="680"/>
      <c r="V414" s="680"/>
      <c r="W414" s="1645"/>
      <c r="X414" s="1645"/>
      <c r="Y414" s="1645"/>
      <c r="Z414" s="1645"/>
      <c r="AA414" s="1645"/>
      <c r="AB414" s="1646"/>
      <c r="AC414" s="1647"/>
      <c r="AD414" s="307"/>
      <c r="AE414" s="705"/>
      <c r="AF414" s="302"/>
      <c r="AG414" s="302"/>
      <c r="AH414" s="302"/>
      <c r="AI414" s="302"/>
      <c r="AJ414" s="302"/>
      <c r="AK414" s="302"/>
      <c r="AL414" s="302"/>
      <c r="AM414" s="303"/>
      <c r="AN414" s="303"/>
      <c r="AO414" s="303"/>
      <c r="AP414" s="302"/>
      <c r="AQ414" s="302"/>
      <c r="AR414" s="140"/>
      <c r="AS414" s="302"/>
      <c r="AT414" s="304"/>
      <c r="AU414" s="305"/>
      <c r="AV414" s="305"/>
      <c r="AW414" s="308"/>
      <c r="AX414" s="308"/>
      <c r="AY414" s="308"/>
    </row>
    <row r="415" spans="2:51" ht="15.75" thickBot="1">
      <c r="B415" s="328" t="s">
        <v>12240</v>
      </c>
      <c r="C415" s="306"/>
      <c r="D415" s="306"/>
      <c r="E415" s="306"/>
      <c r="F415" s="306"/>
      <c r="G415" s="306"/>
      <c r="H415" s="306"/>
      <c r="I415" s="302"/>
      <c r="J415" s="303"/>
      <c r="K415" s="303"/>
      <c r="L415" s="303"/>
      <c r="M415" s="302"/>
      <c r="N415" s="302"/>
      <c r="O415" s="302"/>
      <c r="P415" s="302"/>
      <c r="Q415" s="302"/>
      <c r="R415" s="303"/>
      <c r="S415" s="303"/>
      <c r="T415" s="680"/>
      <c r="U415" s="680"/>
      <c r="V415" s="680"/>
      <c r="W415" s="1645"/>
      <c r="X415" s="1645"/>
      <c r="Y415" s="1645"/>
      <c r="Z415" s="1645"/>
      <c r="AA415" s="1645"/>
      <c r="AB415" s="1646"/>
      <c r="AC415" s="1647"/>
      <c r="AD415" s="1487" t="s">
        <v>12241</v>
      </c>
      <c r="AE415" s="422" t="s">
        <v>12240</v>
      </c>
      <c r="AF415" s="306"/>
      <c r="AG415" s="306"/>
      <c r="AH415" s="306"/>
      <c r="AI415" s="306"/>
      <c r="AJ415" s="306"/>
      <c r="AK415" s="306"/>
      <c r="AL415" s="302"/>
      <c r="AM415" s="303"/>
      <c r="AN415" s="303"/>
      <c r="AO415" s="303"/>
      <c r="AP415" s="302"/>
      <c r="AQ415" s="302"/>
      <c r="AR415" s="140"/>
      <c r="AS415" s="302"/>
      <c r="AT415" s="304"/>
      <c r="AU415" s="305"/>
      <c r="AV415" s="305"/>
      <c r="AW415" s="308"/>
      <c r="AX415" s="308"/>
      <c r="AY415" s="308"/>
    </row>
    <row r="416" spans="2:51">
      <c r="B416" s="642" t="s">
        <v>7629</v>
      </c>
      <c r="C416" s="1761" t="s">
        <v>7630</v>
      </c>
      <c r="D416" s="1761" t="s">
        <v>3414</v>
      </c>
      <c r="E416" s="1761" t="s">
        <v>3390</v>
      </c>
      <c r="F416" s="1761" t="s">
        <v>3439</v>
      </c>
      <c r="G416" s="1761"/>
      <c r="H416" s="1761"/>
      <c r="I416" s="1761">
        <v>0.2</v>
      </c>
      <c r="J416" s="1761">
        <v>29.744</v>
      </c>
      <c r="K416" s="1761">
        <v>29.744</v>
      </c>
      <c r="L416" s="673">
        <f>I416*J416</f>
        <v>5.9488000000000003</v>
      </c>
      <c r="M416" s="1775">
        <v>1.52E-2</v>
      </c>
      <c r="N416" s="675"/>
      <c r="O416" s="675"/>
      <c r="P416" s="675"/>
      <c r="Q416" s="649">
        <f>IF(M416=0,0,((1+M416)*(1+C$824))-1)</f>
        <v>3.04279999999999E-2</v>
      </c>
      <c r="R416" s="660">
        <f>Q416*K416</f>
        <v>0.90505043199999702</v>
      </c>
      <c r="S416" s="660">
        <f xml:space="preserve"> M416*K416</f>
        <v>0.45210879999999998</v>
      </c>
      <c r="T416" s="1761">
        <v>0</v>
      </c>
      <c r="U416" s="1761">
        <v>0</v>
      </c>
      <c r="V416" s="1773">
        <v>0</v>
      </c>
      <c r="W416" s="1645"/>
      <c r="X416" s="323" t="s">
        <v>12242</v>
      </c>
      <c r="Y416" s="1645"/>
      <c r="Z416" s="1655"/>
      <c r="AA416" s="1645"/>
      <c r="AB416" s="1646"/>
      <c r="AC416" s="1647"/>
      <c r="AD416" s="716">
        <v>403</v>
      </c>
      <c r="AE416" s="717" t="s">
        <v>12243</v>
      </c>
      <c r="AF416" s="731" t="s">
        <v>12244</v>
      </c>
      <c r="AG416" s="731" t="s">
        <v>12245</v>
      </c>
      <c r="AH416" s="731" t="s">
        <v>12246</v>
      </c>
      <c r="AI416" s="731" t="s">
        <v>12247</v>
      </c>
      <c r="AJ416" s="731" t="s">
        <v>12248</v>
      </c>
      <c r="AK416" s="732" t="s">
        <v>12249</v>
      </c>
      <c r="AL416" s="733" t="s">
        <v>12250</v>
      </c>
      <c r="AM416" s="734" t="s">
        <v>12251</v>
      </c>
      <c r="AN416" s="734" t="s">
        <v>12252</v>
      </c>
      <c r="AO416" s="673" t="s">
        <v>12253</v>
      </c>
      <c r="AP416" s="718" t="s">
        <v>12254</v>
      </c>
      <c r="AQ416" s="670"/>
      <c r="AR416" s="670"/>
      <c r="AS416" s="670"/>
      <c r="AT416" s="649" t="s">
        <v>12255</v>
      </c>
      <c r="AU416" s="476" t="s">
        <v>12256</v>
      </c>
      <c r="AV416" s="476" t="s">
        <v>12257</v>
      </c>
      <c r="AW416" s="608" t="s">
        <v>12258</v>
      </c>
      <c r="AX416" s="608" t="s">
        <v>12259</v>
      </c>
      <c r="AY416" s="752" t="s">
        <v>12260</v>
      </c>
    </row>
    <row r="417" spans="2:51" ht="15" customHeight="1" outlineLevel="1">
      <c r="B417" s="643" t="s">
        <v>12261</v>
      </c>
      <c r="C417" s="1762" t="s">
        <v>12262</v>
      </c>
      <c r="D417" s="1762" t="s">
        <v>3414</v>
      </c>
      <c r="E417" s="1762" t="s">
        <v>3415</v>
      </c>
      <c r="F417" s="1762" t="s">
        <v>3439</v>
      </c>
      <c r="G417" s="1762"/>
      <c r="H417" s="1762"/>
      <c r="I417" s="1762">
        <v>1.3</v>
      </c>
      <c r="J417" s="1762">
        <v>18.305</v>
      </c>
      <c r="K417" s="1762">
        <v>18.305</v>
      </c>
      <c r="L417" s="674">
        <f t="shared" ref="L417:L479" si="48">I417*J417</f>
        <v>23.796500000000002</v>
      </c>
      <c r="M417" s="1776">
        <v>1.37E-2</v>
      </c>
      <c r="N417" s="676"/>
      <c r="O417" s="676"/>
      <c r="P417" s="676"/>
      <c r="Q417" s="651">
        <f t="shared" ref="Q417:Q479" si="49">IF(M417=0,0,((1+M417)*(1+C$824))-1)</f>
        <v>2.8905500000000028E-2</v>
      </c>
      <c r="R417" s="661">
        <f t="shared" ref="R417:R479" si="50">Q417*K417</f>
        <v>0.52911517750000048</v>
      </c>
      <c r="S417" s="661">
        <f t="shared" ref="S417:S479" si="51" xml:space="preserve"> M417*K417</f>
        <v>0.25077850000000002</v>
      </c>
      <c r="T417" s="1762">
        <v>0.05</v>
      </c>
      <c r="U417" s="1762">
        <v>-18.297000000000001</v>
      </c>
      <c r="V417" s="1774">
        <v>-19.288</v>
      </c>
      <c r="W417" s="1645"/>
      <c r="X417" s="324" t="s">
        <v>12263</v>
      </c>
      <c r="Y417" s="1645"/>
      <c r="Z417" s="1656"/>
      <c r="AA417" s="1645"/>
      <c r="AB417" s="1646"/>
      <c r="AC417" s="1647"/>
      <c r="AD417" s="719">
        <v>404</v>
      </c>
      <c r="AE417" s="711" t="s">
        <v>12264</v>
      </c>
      <c r="AF417" s="735" t="s">
        <v>12265</v>
      </c>
      <c r="AG417" s="735" t="s">
        <v>12266</v>
      </c>
      <c r="AH417" s="735" t="s">
        <v>12267</v>
      </c>
      <c r="AI417" s="735" t="s">
        <v>12268</v>
      </c>
      <c r="AJ417" s="735" t="s">
        <v>12269</v>
      </c>
      <c r="AK417" s="736" t="s">
        <v>12270</v>
      </c>
      <c r="AL417" s="737" t="s">
        <v>12271</v>
      </c>
      <c r="AM417" s="738" t="s">
        <v>12272</v>
      </c>
      <c r="AN417" s="738" t="s">
        <v>12273</v>
      </c>
      <c r="AO417" s="674" t="s">
        <v>12274</v>
      </c>
      <c r="AP417" s="712" t="s">
        <v>12275</v>
      </c>
      <c r="AQ417" s="669"/>
      <c r="AR417" s="669"/>
      <c r="AS417" s="669"/>
      <c r="AT417" s="651" t="s">
        <v>12276</v>
      </c>
      <c r="AU417" s="595" t="s">
        <v>12277</v>
      </c>
      <c r="AV417" s="595" t="s">
        <v>12278</v>
      </c>
      <c r="AW417" s="609" t="s">
        <v>12279</v>
      </c>
      <c r="AX417" s="609" t="s">
        <v>12280</v>
      </c>
      <c r="AY417" s="753" t="s">
        <v>12281</v>
      </c>
    </row>
    <row r="418" spans="2:51" ht="15" customHeight="1" outlineLevel="1">
      <c r="B418" s="643" t="s">
        <v>12282</v>
      </c>
      <c r="C418" s="1762" t="s">
        <v>12283</v>
      </c>
      <c r="D418" s="1762" t="s">
        <v>3414</v>
      </c>
      <c r="E418" s="1762" t="s">
        <v>3415</v>
      </c>
      <c r="F418" s="1762" t="s">
        <v>3439</v>
      </c>
      <c r="G418" s="1762"/>
      <c r="H418" s="1762"/>
      <c r="I418" s="1762">
        <v>3.3</v>
      </c>
      <c r="J418" s="1762">
        <v>126.428</v>
      </c>
      <c r="K418" s="1762">
        <v>126.428</v>
      </c>
      <c r="L418" s="674">
        <f t="shared" si="48"/>
        <v>417.21239999999995</v>
      </c>
      <c r="M418" s="1776">
        <v>3.6700000000000003E-2</v>
      </c>
      <c r="N418" s="676"/>
      <c r="O418" s="676"/>
      <c r="P418" s="676"/>
      <c r="Q418" s="651">
        <f t="shared" si="49"/>
        <v>5.2250499999999755E-2</v>
      </c>
      <c r="R418" s="661">
        <f t="shared" si="50"/>
        <v>6.605926213999969</v>
      </c>
      <c r="S418" s="661">
        <f t="shared" si="51"/>
        <v>4.6399075999999999</v>
      </c>
      <c r="T418" s="1762">
        <v>0.22700000000000001</v>
      </c>
      <c r="U418" s="1762">
        <v>-126.983</v>
      </c>
      <c r="V418" s="1774">
        <v>-151.33099999999999</v>
      </c>
      <c r="W418" s="1645"/>
      <c r="X418" s="324" t="s">
        <v>12284</v>
      </c>
      <c r="Y418" s="1645"/>
      <c r="Z418" s="1656"/>
      <c r="AA418" s="1645"/>
      <c r="AB418" s="1646"/>
      <c r="AC418" s="1647"/>
      <c r="AD418" s="719">
        <v>405</v>
      </c>
      <c r="AE418" s="711" t="s">
        <v>12285</v>
      </c>
      <c r="AF418" s="735" t="s">
        <v>12286</v>
      </c>
      <c r="AG418" s="735" t="s">
        <v>12287</v>
      </c>
      <c r="AH418" s="735" t="s">
        <v>12288</v>
      </c>
      <c r="AI418" s="735" t="s">
        <v>12289</v>
      </c>
      <c r="AJ418" s="735" t="s">
        <v>12290</v>
      </c>
      <c r="AK418" s="736" t="s">
        <v>12291</v>
      </c>
      <c r="AL418" s="737" t="s">
        <v>12292</v>
      </c>
      <c r="AM418" s="738" t="s">
        <v>12293</v>
      </c>
      <c r="AN418" s="738" t="s">
        <v>12294</v>
      </c>
      <c r="AO418" s="674" t="s">
        <v>12295</v>
      </c>
      <c r="AP418" s="712" t="s">
        <v>12296</v>
      </c>
      <c r="AQ418" s="669"/>
      <c r="AR418" s="669"/>
      <c r="AS418" s="669"/>
      <c r="AT418" s="651" t="s">
        <v>12297</v>
      </c>
      <c r="AU418" s="595" t="s">
        <v>12298</v>
      </c>
      <c r="AV418" s="595" t="s">
        <v>12299</v>
      </c>
      <c r="AW418" s="609" t="s">
        <v>12300</v>
      </c>
      <c r="AX418" s="609" t="s">
        <v>12301</v>
      </c>
      <c r="AY418" s="753" t="s">
        <v>12302</v>
      </c>
    </row>
    <row r="419" spans="2:51" ht="15" customHeight="1" outlineLevel="1">
      <c r="B419" s="643" t="s">
        <v>3613</v>
      </c>
      <c r="C419" s="1762" t="s">
        <v>3614</v>
      </c>
      <c r="D419" s="1762" t="s">
        <v>3414</v>
      </c>
      <c r="E419" s="1762" t="s">
        <v>3415</v>
      </c>
      <c r="F419" s="1762" t="s">
        <v>3439</v>
      </c>
      <c r="G419" s="1762"/>
      <c r="H419" s="1762"/>
      <c r="I419" s="1762">
        <v>4.4000000000000004</v>
      </c>
      <c r="J419" s="1762">
        <v>76.197000000000003</v>
      </c>
      <c r="K419" s="1762">
        <v>76.197000000000003</v>
      </c>
      <c r="L419" s="674">
        <f>I419*J419</f>
        <v>335.26680000000005</v>
      </c>
      <c r="M419" s="1776">
        <v>4.3799999999999999E-2</v>
      </c>
      <c r="N419" s="676"/>
      <c r="O419" s="676"/>
      <c r="P419" s="676"/>
      <c r="Q419" s="651">
        <f t="shared" si="49"/>
        <v>5.9456999999999871E-2</v>
      </c>
      <c r="R419" s="661">
        <f t="shared" si="50"/>
        <v>4.5304450289999902</v>
      </c>
      <c r="S419" s="661">
        <f t="shared" si="51"/>
        <v>3.3374286</v>
      </c>
      <c r="T419" s="1762">
        <v>0</v>
      </c>
      <c r="U419" s="1762">
        <v>0</v>
      </c>
      <c r="V419" s="1774">
        <v>0</v>
      </c>
      <c r="W419" s="1645"/>
      <c r="X419" s="324" t="s">
        <v>12303</v>
      </c>
      <c r="Y419" s="1645"/>
      <c r="Z419" s="1656"/>
      <c r="AA419" s="1645"/>
      <c r="AB419" s="1646"/>
      <c r="AC419" s="1647"/>
      <c r="AD419" s="719">
        <v>406</v>
      </c>
      <c r="AE419" s="711" t="s">
        <v>12304</v>
      </c>
      <c r="AF419" s="735" t="s">
        <v>12305</v>
      </c>
      <c r="AG419" s="735" t="s">
        <v>12306</v>
      </c>
      <c r="AH419" s="735" t="s">
        <v>12307</v>
      </c>
      <c r="AI419" s="735" t="s">
        <v>12308</v>
      </c>
      <c r="AJ419" s="735" t="s">
        <v>12309</v>
      </c>
      <c r="AK419" s="736" t="s">
        <v>12310</v>
      </c>
      <c r="AL419" s="737" t="s">
        <v>12311</v>
      </c>
      <c r="AM419" s="738" t="s">
        <v>12312</v>
      </c>
      <c r="AN419" s="738" t="s">
        <v>12313</v>
      </c>
      <c r="AO419" s="674" t="s">
        <v>12314</v>
      </c>
      <c r="AP419" s="712" t="s">
        <v>12315</v>
      </c>
      <c r="AQ419" s="669"/>
      <c r="AR419" s="669"/>
      <c r="AS419" s="669"/>
      <c r="AT419" s="651" t="s">
        <v>12316</v>
      </c>
      <c r="AU419" s="595" t="s">
        <v>12317</v>
      </c>
      <c r="AV419" s="595" t="s">
        <v>12318</v>
      </c>
      <c r="AW419" s="609" t="s">
        <v>12319</v>
      </c>
      <c r="AX419" s="609" t="s">
        <v>12320</v>
      </c>
      <c r="AY419" s="753" t="s">
        <v>12321</v>
      </c>
    </row>
    <row r="420" spans="2:51" ht="15" customHeight="1" outlineLevel="1">
      <c r="B420" s="643" t="s">
        <v>12322</v>
      </c>
      <c r="C420" s="1762"/>
      <c r="D420" s="1762" t="s">
        <v>3414</v>
      </c>
      <c r="E420" s="1762" t="s">
        <v>3415</v>
      </c>
      <c r="F420" s="1762" t="s">
        <v>3439</v>
      </c>
      <c r="G420" s="1762" t="s">
        <v>12323</v>
      </c>
      <c r="H420" s="1762"/>
      <c r="I420" s="1762">
        <v>5.8</v>
      </c>
      <c r="J420" s="1762">
        <v>55.814</v>
      </c>
      <c r="K420" s="1762">
        <v>55.814</v>
      </c>
      <c r="L420" s="674">
        <f t="shared" si="48"/>
        <v>323.72120000000001</v>
      </c>
      <c r="M420" s="1776">
        <v>5.3E-3</v>
      </c>
      <c r="N420" s="676"/>
      <c r="O420" s="676"/>
      <c r="P420" s="676"/>
      <c r="Q420" s="651">
        <f t="shared" si="49"/>
        <v>2.0379499999999995E-2</v>
      </c>
      <c r="R420" s="661">
        <f t="shared" si="50"/>
        <v>1.1374614129999998</v>
      </c>
      <c r="S420" s="661">
        <f t="shared" si="51"/>
        <v>0.29581420000000003</v>
      </c>
      <c r="T420" s="1762">
        <v>4.7E-2</v>
      </c>
      <c r="U420" s="1762">
        <v>-55.816000000000003</v>
      </c>
      <c r="V420" s="1774">
        <v>-60.226999999999997</v>
      </c>
      <c r="W420" s="1645"/>
      <c r="X420" s="324" t="s">
        <v>12324</v>
      </c>
      <c r="Y420" s="1645"/>
      <c r="Z420" s="1656"/>
      <c r="AA420" s="1645"/>
      <c r="AB420" s="1646"/>
      <c r="AC420" s="1647"/>
      <c r="AD420" s="719">
        <v>407</v>
      </c>
      <c r="AE420" s="711" t="s">
        <v>12325</v>
      </c>
      <c r="AF420" s="735" t="s">
        <v>12326</v>
      </c>
      <c r="AG420" s="735" t="s">
        <v>12327</v>
      </c>
      <c r="AH420" s="735" t="s">
        <v>12328</v>
      </c>
      <c r="AI420" s="735" t="s">
        <v>12329</v>
      </c>
      <c r="AJ420" s="735" t="s">
        <v>12330</v>
      </c>
      <c r="AK420" s="736" t="s">
        <v>12331</v>
      </c>
      <c r="AL420" s="737" t="s">
        <v>12332</v>
      </c>
      <c r="AM420" s="738" t="s">
        <v>12333</v>
      </c>
      <c r="AN420" s="738" t="s">
        <v>12334</v>
      </c>
      <c r="AO420" s="674" t="s">
        <v>12335</v>
      </c>
      <c r="AP420" s="712" t="s">
        <v>12336</v>
      </c>
      <c r="AQ420" s="669"/>
      <c r="AR420" s="669"/>
      <c r="AS420" s="669"/>
      <c r="AT420" s="651" t="s">
        <v>12337</v>
      </c>
      <c r="AU420" s="595" t="s">
        <v>12338</v>
      </c>
      <c r="AV420" s="595" t="s">
        <v>12339</v>
      </c>
      <c r="AW420" s="609" t="s">
        <v>12340</v>
      </c>
      <c r="AX420" s="609" t="s">
        <v>12341</v>
      </c>
      <c r="AY420" s="753" t="s">
        <v>12342</v>
      </c>
    </row>
    <row r="421" spans="2:51" ht="15" customHeight="1" outlineLevel="1">
      <c r="B421" s="643" t="s">
        <v>12343</v>
      </c>
      <c r="C421" s="1762"/>
      <c r="D421" s="1762" t="s">
        <v>3414</v>
      </c>
      <c r="E421" s="1762" t="s">
        <v>3415</v>
      </c>
      <c r="F421" s="1762" t="s">
        <v>3439</v>
      </c>
      <c r="G421" s="1762" t="s">
        <v>12323</v>
      </c>
      <c r="H421" s="1762"/>
      <c r="I421" s="1762">
        <v>5.8</v>
      </c>
      <c r="J421" s="1762">
        <v>55.814</v>
      </c>
      <c r="K421" s="1762">
        <v>55.814</v>
      </c>
      <c r="L421" s="674">
        <f t="shared" si="48"/>
        <v>323.72120000000001</v>
      </c>
      <c r="M421" s="1776">
        <v>7.9000000000000008E-3</v>
      </c>
      <c r="N421" s="676"/>
      <c r="O421" s="676"/>
      <c r="P421" s="676"/>
      <c r="Q421" s="651">
        <f t="shared" si="49"/>
        <v>2.3018499999999831E-2</v>
      </c>
      <c r="R421" s="661">
        <f t="shared" si="50"/>
        <v>1.2847545589999905</v>
      </c>
      <c r="S421" s="661">
        <f t="shared" si="51"/>
        <v>0.44093060000000006</v>
      </c>
      <c r="T421" s="1762">
        <v>4.8000000000000001E-2</v>
      </c>
      <c r="U421" s="1762">
        <v>-55.84</v>
      </c>
      <c r="V421" s="1774">
        <v>-60.720999999999997</v>
      </c>
      <c r="W421" s="1645"/>
      <c r="X421" s="324" t="s">
        <v>12344</v>
      </c>
      <c r="Y421" s="1645"/>
      <c r="Z421" s="1656"/>
      <c r="AA421" s="1645"/>
      <c r="AB421" s="1646"/>
      <c r="AC421" s="1647"/>
      <c r="AD421" s="719">
        <v>408</v>
      </c>
      <c r="AE421" s="711" t="s">
        <v>12345</v>
      </c>
      <c r="AF421" s="735" t="s">
        <v>12346</v>
      </c>
      <c r="AG421" s="735" t="s">
        <v>12347</v>
      </c>
      <c r="AH421" s="735" t="s">
        <v>12348</v>
      </c>
      <c r="AI421" s="735" t="s">
        <v>12349</v>
      </c>
      <c r="AJ421" s="735" t="s">
        <v>12350</v>
      </c>
      <c r="AK421" s="736" t="s">
        <v>12351</v>
      </c>
      <c r="AL421" s="737" t="s">
        <v>12352</v>
      </c>
      <c r="AM421" s="738" t="s">
        <v>12353</v>
      </c>
      <c r="AN421" s="738" t="s">
        <v>12354</v>
      </c>
      <c r="AO421" s="674" t="s">
        <v>12355</v>
      </c>
      <c r="AP421" s="712" t="s">
        <v>12356</v>
      </c>
      <c r="AQ421" s="669"/>
      <c r="AR421" s="669"/>
      <c r="AS421" s="669"/>
      <c r="AT421" s="651" t="s">
        <v>12357</v>
      </c>
      <c r="AU421" s="595" t="s">
        <v>12358</v>
      </c>
      <c r="AV421" s="595" t="s">
        <v>12359</v>
      </c>
      <c r="AW421" s="609" t="s">
        <v>12360</v>
      </c>
      <c r="AX421" s="609" t="s">
        <v>12361</v>
      </c>
      <c r="AY421" s="753" t="s">
        <v>12362</v>
      </c>
    </row>
    <row r="422" spans="2:51" ht="15" customHeight="1" outlineLevel="1">
      <c r="B422" s="643" t="s">
        <v>12363</v>
      </c>
      <c r="C422" s="1762" t="s">
        <v>12364</v>
      </c>
      <c r="D422" s="1762" t="s">
        <v>3414</v>
      </c>
      <c r="E422" s="1762" t="s">
        <v>3415</v>
      </c>
      <c r="F422" s="1762" t="s">
        <v>3439</v>
      </c>
      <c r="G422" s="1762"/>
      <c r="H422" s="1762"/>
      <c r="I422" s="1762">
        <v>6.5</v>
      </c>
      <c r="J422" s="1762">
        <v>252.51</v>
      </c>
      <c r="K422" s="1762">
        <v>252.51</v>
      </c>
      <c r="L422" s="674">
        <f t="shared" si="48"/>
        <v>1641.3150000000001</v>
      </c>
      <c r="M422" s="1776">
        <v>6.0999999999999999E-2</v>
      </c>
      <c r="N422" s="676"/>
      <c r="O422" s="676"/>
      <c r="P422" s="676"/>
      <c r="Q422" s="651">
        <f t="shared" si="49"/>
        <v>7.6914999999999845E-2</v>
      </c>
      <c r="R422" s="661">
        <f t="shared" si="50"/>
        <v>19.421806649999962</v>
      </c>
      <c r="S422" s="661">
        <f t="shared" si="51"/>
        <v>15.40311</v>
      </c>
      <c r="T422" s="1762">
        <v>2.5289999999999999</v>
      </c>
      <c r="U422" s="1762">
        <v>-252.95699999999999</v>
      </c>
      <c r="V422" s="1774">
        <v>-293.072</v>
      </c>
      <c r="W422" s="1645"/>
      <c r="X422" s="324" t="s">
        <v>12365</v>
      </c>
      <c r="Y422" s="1645"/>
      <c r="Z422" s="1656"/>
      <c r="AA422" s="1645"/>
      <c r="AB422" s="1646"/>
      <c r="AC422" s="1647"/>
      <c r="AD422" s="719">
        <v>409</v>
      </c>
      <c r="AE422" s="711" t="s">
        <v>12366</v>
      </c>
      <c r="AF422" s="735" t="s">
        <v>12367</v>
      </c>
      <c r="AG422" s="735" t="s">
        <v>12368</v>
      </c>
      <c r="AH422" s="735" t="s">
        <v>12369</v>
      </c>
      <c r="AI422" s="735" t="s">
        <v>12370</v>
      </c>
      <c r="AJ422" s="735" t="s">
        <v>12371</v>
      </c>
      <c r="AK422" s="736" t="s">
        <v>12372</v>
      </c>
      <c r="AL422" s="737" t="s">
        <v>12373</v>
      </c>
      <c r="AM422" s="738" t="s">
        <v>12374</v>
      </c>
      <c r="AN422" s="738" t="s">
        <v>12375</v>
      </c>
      <c r="AO422" s="674" t="s">
        <v>12376</v>
      </c>
      <c r="AP422" s="712" t="s">
        <v>12377</v>
      </c>
      <c r="AQ422" s="669"/>
      <c r="AR422" s="669"/>
      <c r="AS422" s="669"/>
      <c r="AT422" s="651" t="s">
        <v>12378</v>
      </c>
      <c r="AU422" s="595" t="s">
        <v>12379</v>
      </c>
      <c r="AV422" s="595" t="s">
        <v>12380</v>
      </c>
      <c r="AW422" s="609" t="s">
        <v>12381</v>
      </c>
      <c r="AX422" s="609" t="s">
        <v>12382</v>
      </c>
      <c r="AY422" s="753" t="s">
        <v>12383</v>
      </c>
    </row>
    <row r="423" spans="2:51" ht="15" customHeight="1" outlineLevel="1">
      <c r="B423" s="643" t="s">
        <v>12384</v>
      </c>
      <c r="C423" s="1762"/>
      <c r="D423" s="1762" t="s">
        <v>3414</v>
      </c>
      <c r="E423" s="1762" t="s">
        <v>3415</v>
      </c>
      <c r="F423" s="1762" t="s">
        <v>3439</v>
      </c>
      <c r="G423" s="1762" t="s">
        <v>12323</v>
      </c>
      <c r="H423" s="1762"/>
      <c r="I423" s="1762">
        <v>6.8</v>
      </c>
      <c r="J423" s="1762">
        <v>126.468</v>
      </c>
      <c r="K423" s="1762">
        <v>126.468</v>
      </c>
      <c r="L423" s="674">
        <f t="shared" si="48"/>
        <v>859.98239999999998</v>
      </c>
      <c r="M423" s="1776">
        <v>0</v>
      </c>
      <c r="N423" s="676"/>
      <c r="O423" s="676"/>
      <c r="P423" s="676"/>
      <c r="Q423" s="651">
        <f t="shared" si="49"/>
        <v>0</v>
      </c>
      <c r="R423" s="661">
        <f t="shared" si="50"/>
        <v>0</v>
      </c>
      <c r="S423" s="661">
        <f t="shared" si="51"/>
        <v>0</v>
      </c>
      <c r="T423" s="1762">
        <v>6.3E-2</v>
      </c>
      <c r="U423" s="1762">
        <v>-126.405</v>
      </c>
      <c r="V423" s="1774">
        <v>-134.899</v>
      </c>
      <c r="W423" s="1645"/>
      <c r="X423" s="324" t="s">
        <v>12385</v>
      </c>
      <c r="Y423" s="1645"/>
      <c r="Z423" s="1656"/>
      <c r="AA423" s="1645"/>
      <c r="AB423" s="1646"/>
      <c r="AC423" s="1647"/>
      <c r="AD423" s="719">
        <v>410</v>
      </c>
      <c r="AE423" s="711" t="s">
        <v>12386</v>
      </c>
      <c r="AF423" s="735" t="s">
        <v>12387</v>
      </c>
      <c r="AG423" s="735" t="s">
        <v>12388</v>
      </c>
      <c r="AH423" s="735" t="s">
        <v>12389</v>
      </c>
      <c r="AI423" s="735" t="s">
        <v>12390</v>
      </c>
      <c r="AJ423" s="735" t="s">
        <v>12391</v>
      </c>
      <c r="AK423" s="736" t="s">
        <v>12392</v>
      </c>
      <c r="AL423" s="737" t="s">
        <v>12393</v>
      </c>
      <c r="AM423" s="738" t="s">
        <v>12394</v>
      </c>
      <c r="AN423" s="738" t="s">
        <v>12395</v>
      </c>
      <c r="AO423" s="674" t="s">
        <v>12396</v>
      </c>
      <c r="AP423" s="712" t="s">
        <v>12397</v>
      </c>
      <c r="AQ423" s="669"/>
      <c r="AR423" s="669"/>
      <c r="AS423" s="669"/>
      <c r="AT423" s="651" t="s">
        <v>12398</v>
      </c>
      <c r="AU423" s="595" t="s">
        <v>12399</v>
      </c>
      <c r="AV423" s="595" t="s">
        <v>12400</v>
      </c>
      <c r="AW423" s="609" t="s">
        <v>12401</v>
      </c>
      <c r="AX423" s="609" t="s">
        <v>12402</v>
      </c>
      <c r="AY423" s="753" t="s">
        <v>12403</v>
      </c>
    </row>
    <row r="424" spans="2:51" ht="15" customHeight="1" outlineLevel="1">
      <c r="B424" s="643" t="s">
        <v>7721</v>
      </c>
      <c r="C424" s="1762" t="s">
        <v>7722</v>
      </c>
      <c r="D424" s="1762" t="s">
        <v>3414</v>
      </c>
      <c r="E424" s="1762" t="s">
        <v>3415</v>
      </c>
      <c r="F424" s="1762" t="s">
        <v>3439</v>
      </c>
      <c r="G424" s="1762"/>
      <c r="H424" s="1762"/>
      <c r="I424" s="1762">
        <v>7</v>
      </c>
      <c r="J424" s="1762">
        <v>74.555999999999997</v>
      </c>
      <c r="K424" s="1762">
        <v>74.555999999999997</v>
      </c>
      <c r="L424" s="674">
        <f t="shared" si="48"/>
        <v>521.89199999999994</v>
      </c>
      <c r="M424" s="1776">
        <v>3.7900000000000003E-2</v>
      </c>
      <c r="N424" s="676"/>
      <c r="O424" s="676"/>
      <c r="P424" s="676"/>
      <c r="Q424" s="651">
        <f t="shared" si="49"/>
        <v>5.3468499999999919E-2</v>
      </c>
      <c r="R424" s="661">
        <f t="shared" si="50"/>
        <v>3.9863974859999938</v>
      </c>
      <c r="S424" s="661">
        <f t="shared" si="51"/>
        <v>2.8256724000000002</v>
      </c>
      <c r="T424" s="1762">
        <v>0</v>
      </c>
      <c r="U424" s="1762">
        <v>0</v>
      </c>
      <c r="V424" s="1774">
        <v>0</v>
      </c>
      <c r="W424" s="1645"/>
      <c r="X424" s="324" t="s">
        <v>12404</v>
      </c>
      <c r="Y424" s="1645"/>
      <c r="Z424" s="1656"/>
      <c r="AA424" s="1645"/>
      <c r="AB424" s="1646"/>
      <c r="AC424" s="1647"/>
      <c r="AD424" s="719">
        <v>411</v>
      </c>
      <c r="AE424" s="711" t="s">
        <v>12405</v>
      </c>
      <c r="AF424" s="735" t="s">
        <v>12406</v>
      </c>
      <c r="AG424" s="735" t="s">
        <v>12407</v>
      </c>
      <c r="AH424" s="735" t="s">
        <v>12408</v>
      </c>
      <c r="AI424" s="735" t="s">
        <v>12409</v>
      </c>
      <c r="AJ424" s="735" t="s">
        <v>12410</v>
      </c>
      <c r="AK424" s="736" t="s">
        <v>12411</v>
      </c>
      <c r="AL424" s="737" t="s">
        <v>12412</v>
      </c>
      <c r="AM424" s="738" t="s">
        <v>12413</v>
      </c>
      <c r="AN424" s="738" t="s">
        <v>12414</v>
      </c>
      <c r="AO424" s="674" t="s">
        <v>12415</v>
      </c>
      <c r="AP424" s="712" t="s">
        <v>12416</v>
      </c>
      <c r="AQ424" s="669"/>
      <c r="AR424" s="669"/>
      <c r="AS424" s="669"/>
      <c r="AT424" s="651" t="s">
        <v>12417</v>
      </c>
      <c r="AU424" s="595" t="s">
        <v>12418</v>
      </c>
      <c r="AV424" s="595" t="s">
        <v>12419</v>
      </c>
      <c r="AW424" s="609" t="s">
        <v>12420</v>
      </c>
      <c r="AX424" s="609" t="s">
        <v>12421</v>
      </c>
      <c r="AY424" s="753" t="s">
        <v>12422</v>
      </c>
    </row>
    <row r="425" spans="2:51" ht="15" customHeight="1" outlineLevel="1">
      <c r="B425" s="643" t="s">
        <v>12423</v>
      </c>
      <c r="C425" s="1762"/>
      <c r="D425" s="1762" t="s">
        <v>3414</v>
      </c>
      <c r="E425" s="1762" t="s">
        <v>3415</v>
      </c>
      <c r="F425" s="1762" t="s">
        <v>3439</v>
      </c>
      <c r="G425" s="1762" t="s">
        <v>12323</v>
      </c>
      <c r="H425" s="1762"/>
      <c r="I425" s="1762">
        <v>8.9</v>
      </c>
      <c r="J425" s="1762">
        <v>62.136000000000003</v>
      </c>
      <c r="K425" s="1762">
        <v>62.136000000000003</v>
      </c>
      <c r="L425" s="674">
        <f t="shared" si="48"/>
        <v>553.0104</v>
      </c>
      <c r="M425" s="1776">
        <v>1E-4</v>
      </c>
      <c r="N425" s="676"/>
      <c r="O425" s="676"/>
      <c r="P425" s="676"/>
      <c r="Q425" s="651">
        <f t="shared" si="49"/>
        <v>1.5101499999999879E-2</v>
      </c>
      <c r="R425" s="661">
        <f t="shared" si="50"/>
        <v>0.93834680399999248</v>
      </c>
      <c r="S425" s="661">
        <f t="shared" si="51"/>
        <v>6.2136000000000005E-3</v>
      </c>
      <c r="T425" s="1762">
        <v>0</v>
      </c>
      <c r="U425" s="1762">
        <v>-62.137</v>
      </c>
      <c r="V425" s="1774">
        <v>-66.745000000000005</v>
      </c>
      <c r="W425" s="1645"/>
      <c r="X425" s="324" t="s">
        <v>12424</v>
      </c>
      <c r="Y425" s="1645"/>
      <c r="Z425" s="1656"/>
      <c r="AA425" s="1645"/>
      <c r="AB425" s="1646"/>
      <c r="AC425" s="1647"/>
      <c r="AD425" s="719">
        <v>412</v>
      </c>
      <c r="AE425" s="711" t="s">
        <v>12425</v>
      </c>
      <c r="AF425" s="735" t="s">
        <v>12426</v>
      </c>
      <c r="AG425" s="735" t="s">
        <v>12427</v>
      </c>
      <c r="AH425" s="735" t="s">
        <v>12428</v>
      </c>
      <c r="AI425" s="735" t="s">
        <v>12429</v>
      </c>
      <c r="AJ425" s="735" t="s">
        <v>12430</v>
      </c>
      <c r="AK425" s="736" t="s">
        <v>12431</v>
      </c>
      <c r="AL425" s="737" t="s">
        <v>12432</v>
      </c>
      <c r="AM425" s="738" t="s">
        <v>12433</v>
      </c>
      <c r="AN425" s="738" t="s">
        <v>12434</v>
      </c>
      <c r="AO425" s="674" t="s">
        <v>12435</v>
      </c>
      <c r="AP425" s="712" t="s">
        <v>12436</v>
      </c>
      <c r="AQ425" s="669"/>
      <c r="AR425" s="669"/>
      <c r="AS425" s="669"/>
      <c r="AT425" s="651" t="s">
        <v>12437</v>
      </c>
      <c r="AU425" s="595" t="s">
        <v>12438</v>
      </c>
      <c r="AV425" s="595" t="s">
        <v>12439</v>
      </c>
      <c r="AW425" s="609" t="s">
        <v>12440</v>
      </c>
      <c r="AX425" s="609" t="s">
        <v>12441</v>
      </c>
      <c r="AY425" s="753" t="s">
        <v>12442</v>
      </c>
    </row>
    <row r="426" spans="2:51" ht="15" customHeight="1" outlineLevel="1">
      <c r="B426" s="643" t="s">
        <v>12443</v>
      </c>
      <c r="C426" s="1762"/>
      <c r="D426" s="1762" t="s">
        <v>3414</v>
      </c>
      <c r="E426" s="1762" t="s">
        <v>3415</v>
      </c>
      <c r="F426" s="1762" t="s">
        <v>3439</v>
      </c>
      <c r="G426" s="1762" t="s">
        <v>12323</v>
      </c>
      <c r="H426" s="1762"/>
      <c r="I426" s="1762">
        <v>7.9</v>
      </c>
      <c r="J426" s="1762">
        <v>60.881</v>
      </c>
      <c r="K426" s="1762">
        <v>60.881</v>
      </c>
      <c r="L426" s="674">
        <f t="shared" si="48"/>
        <v>480.9599</v>
      </c>
      <c r="M426" s="1776">
        <v>4.1000000000000003E-3</v>
      </c>
      <c r="N426" s="676"/>
      <c r="O426" s="676"/>
      <c r="P426" s="676"/>
      <c r="Q426" s="651">
        <f t="shared" si="49"/>
        <v>1.9161499999999831E-2</v>
      </c>
      <c r="R426" s="661">
        <f t="shared" si="50"/>
        <v>1.1665712814999898</v>
      </c>
      <c r="S426" s="661">
        <f t="shared" si="51"/>
        <v>0.24961210000000003</v>
      </c>
      <c r="T426" s="1762">
        <v>0.123</v>
      </c>
      <c r="U426" s="1762">
        <v>-60.786000000000001</v>
      </c>
      <c r="V426" s="1774">
        <v>-66.213999999999999</v>
      </c>
      <c r="W426" s="1645"/>
      <c r="X426" s="324" t="s">
        <v>12444</v>
      </c>
      <c r="Y426" s="1645"/>
      <c r="Z426" s="1656"/>
      <c r="AA426" s="1645"/>
      <c r="AB426" s="1646"/>
      <c r="AC426" s="1647"/>
      <c r="AD426" s="719">
        <v>413</v>
      </c>
      <c r="AE426" s="711" t="s">
        <v>12445</v>
      </c>
      <c r="AF426" s="735" t="s">
        <v>12446</v>
      </c>
      <c r="AG426" s="735" t="s">
        <v>12447</v>
      </c>
      <c r="AH426" s="735" t="s">
        <v>12448</v>
      </c>
      <c r="AI426" s="735" t="s">
        <v>12449</v>
      </c>
      <c r="AJ426" s="735" t="s">
        <v>12450</v>
      </c>
      <c r="AK426" s="736" t="s">
        <v>12451</v>
      </c>
      <c r="AL426" s="737" t="s">
        <v>12452</v>
      </c>
      <c r="AM426" s="738" t="s">
        <v>12453</v>
      </c>
      <c r="AN426" s="738" t="s">
        <v>12454</v>
      </c>
      <c r="AO426" s="674" t="s">
        <v>12455</v>
      </c>
      <c r="AP426" s="712" t="s">
        <v>12456</v>
      </c>
      <c r="AQ426" s="669"/>
      <c r="AR426" s="669"/>
      <c r="AS426" s="669"/>
      <c r="AT426" s="651" t="s">
        <v>12457</v>
      </c>
      <c r="AU426" s="595" t="s">
        <v>12458</v>
      </c>
      <c r="AV426" s="595" t="s">
        <v>12459</v>
      </c>
      <c r="AW426" s="609" t="s">
        <v>12460</v>
      </c>
      <c r="AX426" s="609" t="s">
        <v>12461</v>
      </c>
      <c r="AY426" s="753" t="s">
        <v>12462</v>
      </c>
    </row>
    <row r="427" spans="2:51" ht="15" customHeight="1" outlineLevel="1">
      <c r="B427" s="643" t="s">
        <v>12463</v>
      </c>
      <c r="C427" s="1762"/>
      <c r="D427" s="1762" t="s">
        <v>3414</v>
      </c>
      <c r="E427" s="1762" t="s">
        <v>3415</v>
      </c>
      <c r="F427" s="1762" t="s">
        <v>3439</v>
      </c>
      <c r="G427" s="1762" t="s">
        <v>12323</v>
      </c>
      <c r="H427" s="1762"/>
      <c r="I427" s="1762">
        <v>8.4</v>
      </c>
      <c r="J427" s="1762">
        <v>122.843</v>
      </c>
      <c r="K427" s="1762">
        <v>122.843</v>
      </c>
      <c r="L427" s="674">
        <f t="shared" si="48"/>
        <v>1031.8812</v>
      </c>
      <c r="M427" s="1776">
        <v>1E-3</v>
      </c>
      <c r="N427" s="676"/>
      <c r="O427" s="676"/>
      <c r="P427" s="676"/>
      <c r="Q427" s="651">
        <f t="shared" si="49"/>
        <v>1.601499999999989E-2</v>
      </c>
      <c r="R427" s="661">
        <f t="shared" si="50"/>
        <v>1.9673306449999866</v>
      </c>
      <c r="S427" s="661">
        <f t="shared" si="51"/>
        <v>0.12284300000000001</v>
      </c>
      <c r="T427" s="1762">
        <v>0</v>
      </c>
      <c r="U427" s="1762">
        <v>-122.857</v>
      </c>
      <c r="V427" s="1774">
        <v>-132.214</v>
      </c>
      <c r="W427" s="1645"/>
      <c r="X427" s="324" t="s">
        <v>12464</v>
      </c>
      <c r="Y427" s="1645"/>
      <c r="Z427" s="1656"/>
      <c r="AA427" s="1645"/>
      <c r="AB427" s="1646"/>
      <c r="AC427" s="1647"/>
      <c r="AD427" s="719">
        <v>414</v>
      </c>
      <c r="AE427" s="711" t="s">
        <v>12465</v>
      </c>
      <c r="AF427" s="735" t="s">
        <v>12466</v>
      </c>
      <c r="AG427" s="735" t="s">
        <v>12467</v>
      </c>
      <c r="AH427" s="735" t="s">
        <v>12468</v>
      </c>
      <c r="AI427" s="735" t="s">
        <v>12469</v>
      </c>
      <c r="AJ427" s="735" t="s">
        <v>12470</v>
      </c>
      <c r="AK427" s="736" t="s">
        <v>12471</v>
      </c>
      <c r="AL427" s="737" t="s">
        <v>12472</v>
      </c>
      <c r="AM427" s="738" t="s">
        <v>12473</v>
      </c>
      <c r="AN427" s="738" t="s">
        <v>12474</v>
      </c>
      <c r="AO427" s="674" t="s">
        <v>12475</v>
      </c>
      <c r="AP427" s="712" t="s">
        <v>12476</v>
      </c>
      <c r="AQ427" s="669"/>
      <c r="AR427" s="669"/>
      <c r="AS427" s="669"/>
      <c r="AT427" s="651" t="s">
        <v>12477</v>
      </c>
      <c r="AU427" s="595" t="s">
        <v>12478</v>
      </c>
      <c r="AV427" s="595" t="s">
        <v>12479</v>
      </c>
      <c r="AW427" s="609" t="s">
        <v>12480</v>
      </c>
      <c r="AX427" s="609" t="s">
        <v>12481</v>
      </c>
      <c r="AY427" s="753" t="s">
        <v>12482</v>
      </c>
    </row>
    <row r="428" spans="2:51" ht="15" customHeight="1" outlineLevel="1">
      <c r="B428" s="643" t="s">
        <v>12483</v>
      </c>
      <c r="C428" s="1762" t="s">
        <v>12484</v>
      </c>
      <c r="D428" s="1762" t="s">
        <v>3414</v>
      </c>
      <c r="E428" s="1762" t="s">
        <v>3415</v>
      </c>
      <c r="F428" s="1762" t="s">
        <v>3416</v>
      </c>
      <c r="G428" s="1762"/>
      <c r="H428" s="1762"/>
      <c r="I428" s="1762">
        <v>11.3</v>
      </c>
      <c r="J428" s="1762">
        <v>337.14600000000002</v>
      </c>
      <c r="K428" s="1762">
        <v>337.14600000000002</v>
      </c>
      <c r="L428" s="674">
        <f t="shared" si="48"/>
        <v>3809.7498000000005</v>
      </c>
      <c r="M428" s="1776">
        <v>3.0700000000000002E-2</v>
      </c>
      <c r="N428" s="676"/>
      <c r="O428" s="676"/>
      <c r="P428" s="676"/>
      <c r="Q428" s="651">
        <f t="shared" si="49"/>
        <v>4.6160499999999827E-2</v>
      </c>
      <c r="R428" s="661">
        <f t="shared" si="50"/>
        <v>15.562827932999943</v>
      </c>
      <c r="S428" s="661">
        <f t="shared" si="51"/>
        <v>10.3503822</v>
      </c>
      <c r="T428" s="1762">
        <v>2.468</v>
      </c>
      <c r="U428" s="1762">
        <v>-336.428</v>
      </c>
      <c r="V428" s="1774">
        <v>-501.45699999999999</v>
      </c>
      <c r="W428" s="1645"/>
      <c r="X428" s="324" t="s">
        <v>12485</v>
      </c>
      <c r="Y428" s="1645"/>
      <c r="Z428" s="1656"/>
      <c r="AA428" s="1645"/>
      <c r="AB428" s="1646"/>
      <c r="AC428" s="1647"/>
      <c r="AD428" s="719">
        <v>415</v>
      </c>
      <c r="AE428" s="711" t="s">
        <v>12486</v>
      </c>
      <c r="AF428" s="735" t="s">
        <v>12487</v>
      </c>
      <c r="AG428" s="735" t="s">
        <v>12488</v>
      </c>
      <c r="AH428" s="735" t="s">
        <v>12489</v>
      </c>
      <c r="AI428" s="735" t="s">
        <v>12490</v>
      </c>
      <c r="AJ428" s="735" t="s">
        <v>12491</v>
      </c>
      <c r="AK428" s="736" t="s">
        <v>12492</v>
      </c>
      <c r="AL428" s="737" t="s">
        <v>12493</v>
      </c>
      <c r="AM428" s="738" t="s">
        <v>12494</v>
      </c>
      <c r="AN428" s="738" t="s">
        <v>12495</v>
      </c>
      <c r="AO428" s="674" t="s">
        <v>12496</v>
      </c>
      <c r="AP428" s="712" t="s">
        <v>12497</v>
      </c>
      <c r="AQ428" s="669"/>
      <c r="AR428" s="669"/>
      <c r="AS428" s="669"/>
      <c r="AT428" s="651" t="s">
        <v>12498</v>
      </c>
      <c r="AU428" s="595" t="s">
        <v>12499</v>
      </c>
      <c r="AV428" s="595" t="s">
        <v>12500</v>
      </c>
      <c r="AW428" s="609" t="s">
        <v>12501</v>
      </c>
      <c r="AX428" s="609" t="s">
        <v>12502</v>
      </c>
      <c r="AY428" s="753" t="s">
        <v>12503</v>
      </c>
    </row>
    <row r="429" spans="2:51" ht="15" customHeight="1" outlineLevel="1">
      <c r="B429" s="643" t="s">
        <v>12504</v>
      </c>
      <c r="C429" s="1762" t="s">
        <v>12505</v>
      </c>
      <c r="D429" s="1762" t="s">
        <v>3414</v>
      </c>
      <c r="E429" s="1762" t="s">
        <v>3415</v>
      </c>
      <c r="F429" s="1762" t="s">
        <v>3416</v>
      </c>
      <c r="G429" s="1762"/>
      <c r="H429" s="1762"/>
      <c r="I429" s="1762">
        <v>11.3</v>
      </c>
      <c r="J429" s="1762">
        <v>101.666</v>
      </c>
      <c r="K429" s="1762">
        <v>101.666</v>
      </c>
      <c r="L429" s="674">
        <f t="shared" si="48"/>
        <v>1148.8258000000001</v>
      </c>
      <c r="M429" s="1776">
        <v>3.0700000000000002E-2</v>
      </c>
      <c r="N429" s="676"/>
      <c r="O429" s="676"/>
      <c r="P429" s="676"/>
      <c r="Q429" s="651">
        <f t="shared" si="49"/>
        <v>4.6160499999999827E-2</v>
      </c>
      <c r="R429" s="661">
        <f t="shared" si="50"/>
        <v>4.692953392999982</v>
      </c>
      <c r="S429" s="661">
        <f t="shared" si="51"/>
        <v>3.1211462000000001</v>
      </c>
      <c r="T429" s="1762">
        <v>0.754</v>
      </c>
      <c r="U429" s="1762">
        <v>-102.224</v>
      </c>
      <c r="V429" s="1774">
        <v>-76.119</v>
      </c>
      <c r="W429" s="1645"/>
      <c r="X429" s="324" t="s">
        <v>12506</v>
      </c>
      <c r="Y429" s="1645"/>
      <c r="Z429" s="1656"/>
      <c r="AA429" s="1645"/>
      <c r="AB429" s="1646"/>
      <c r="AC429" s="1647"/>
      <c r="AD429" s="719">
        <v>416</v>
      </c>
      <c r="AE429" s="711" t="s">
        <v>12507</v>
      </c>
      <c r="AF429" s="735" t="s">
        <v>12508</v>
      </c>
      <c r="AG429" s="735" t="s">
        <v>12509</v>
      </c>
      <c r="AH429" s="735" t="s">
        <v>12510</v>
      </c>
      <c r="AI429" s="735" t="s">
        <v>12511</v>
      </c>
      <c r="AJ429" s="735" t="s">
        <v>12512</v>
      </c>
      <c r="AK429" s="736" t="s">
        <v>12513</v>
      </c>
      <c r="AL429" s="737" t="s">
        <v>12514</v>
      </c>
      <c r="AM429" s="738" t="s">
        <v>12515</v>
      </c>
      <c r="AN429" s="738" t="s">
        <v>12516</v>
      </c>
      <c r="AO429" s="674" t="s">
        <v>12517</v>
      </c>
      <c r="AP429" s="712" t="s">
        <v>12518</v>
      </c>
      <c r="AQ429" s="669"/>
      <c r="AR429" s="669"/>
      <c r="AS429" s="669"/>
      <c r="AT429" s="651" t="s">
        <v>12519</v>
      </c>
      <c r="AU429" s="595" t="s">
        <v>12520</v>
      </c>
      <c r="AV429" s="595" t="s">
        <v>12521</v>
      </c>
      <c r="AW429" s="609" t="s">
        <v>12522</v>
      </c>
      <c r="AX429" s="609" t="s">
        <v>12523</v>
      </c>
      <c r="AY429" s="753" t="s">
        <v>12524</v>
      </c>
    </row>
    <row r="430" spans="2:51" ht="15" customHeight="1" outlineLevel="1">
      <c r="B430" s="643" t="s">
        <v>12525</v>
      </c>
      <c r="C430" s="1762" t="s">
        <v>12526</v>
      </c>
      <c r="D430" s="1762" t="s">
        <v>3414</v>
      </c>
      <c r="E430" s="1762" t="s">
        <v>3415</v>
      </c>
      <c r="F430" s="1762" t="s">
        <v>3439</v>
      </c>
      <c r="G430" s="1762"/>
      <c r="H430" s="1762"/>
      <c r="I430" s="1762">
        <v>11.8</v>
      </c>
      <c r="J430" s="1762">
        <v>61.018000000000001</v>
      </c>
      <c r="K430" s="1762">
        <v>61.018000000000001</v>
      </c>
      <c r="L430" s="674">
        <f t="shared" si="48"/>
        <v>720.01240000000007</v>
      </c>
      <c r="M430" s="1776">
        <v>2.0500000000000001E-2</v>
      </c>
      <c r="N430" s="676"/>
      <c r="O430" s="676"/>
      <c r="P430" s="676"/>
      <c r="Q430" s="651">
        <f t="shared" si="49"/>
        <v>3.580749999999977E-2</v>
      </c>
      <c r="R430" s="661">
        <f t="shared" si="50"/>
        <v>2.1849020349999861</v>
      </c>
      <c r="S430" s="661">
        <f t="shared" si="51"/>
        <v>1.250869</v>
      </c>
      <c r="T430" s="1762">
        <v>0.189</v>
      </c>
      <c r="U430" s="1762">
        <v>-61.036000000000001</v>
      </c>
      <c r="V430" s="1774">
        <v>-84.33</v>
      </c>
      <c r="W430" s="1645"/>
      <c r="X430" s="324" t="s">
        <v>12527</v>
      </c>
      <c r="Y430" s="1645"/>
      <c r="Z430" s="1656"/>
      <c r="AA430" s="1645"/>
      <c r="AB430" s="1646"/>
      <c r="AC430" s="1647"/>
      <c r="AD430" s="719">
        <v>417</v>
      </c>
      <c r="AE430" s="711" t="s">
        <v>12528</v>
      </c>
      <c r="AF430" s="735" t="s">
        <v>12529</v>
      </c>
      <c r="AG430" s="735" t="s">
        <v>12530</v>
      </c>
      <c r="AH430" s="735" t="s">
        <v>12531</v>
      </c>
      <c r="AI430" s="735" t="s">
        <v>12532</v>
      </c>
      <c r="AJ430" s="735" t="s">
        <v>12533</v>
      </c>
      <c r="AK430" s="736" t="s">
        <v>12534</v>
      </c>
      <c r="AL430" s="737" t="s">
        <v>12535</v>
      </c>
      <c r="AM430" s="738" t="s">
        <v>12536</v>
      </c>
      <c r="AN430" s="738" t="s">
        <v>12537</v>
      </c>
      <c r="AO430" s="674" t="s">
        <v>12538</v>
      </c>
      <c r="AP430" s="712" t="s">
        <v>12539</v>
      </c>
      <c r="AQ430" s="669"/>
      <c r="AR430" s="669"/>
      <c r="AS430" s="669"/>
      <c r="AT430" s="651" t="s">
        <v>12540</v>
      </c>
      <c r="AU430" s="595" t="s">
        <v>12541</v>
      </c>
      <c r="AV430" s="595" t="s">
        <v>12542</v>
      </c>
      <c r="AW430" s="609" t="s">
        <v>12543</v>
      </c>
      <c r="AX430" s="609" t="s">
        <v>12544</v>
      </c>
      <c r="AY430" s="753" t="s">
        <v>12545</v>
      </c>
    </row>
    <row r="431" spans="2:51" ht="15" customHeight="1" outlineLevel="1">
      <c r="B431" s="643" t="s">
        <v>12546</v>
      </c>
      <c r="C431" s="1762" t="s">
        <v>12547</v>
      </c>
      <c r="D431" s="1762" t="s">
        <v>3414</v>
      </c>
      <c r="E431" s="1762" t="s">
        <v>3415</v>
      </c>
      <c r="F431" s="1762" t="s">
        <v>3439</v>
      </c>
      <c r="G431" s="1762"/>
      <c r="H431" s="1762"/>
      <c r="I431" s="1762">
        <v>14.1</v>
      </c>
      <c r="J431" s="1762">
        <v>623.98099999999999</v>
      </c>
      <c r="K431" s="1762">
        <v>623.98099999999999</v>
      </c>
      <c r="L431" s="674">
        <f t="shared" si="48"/>
        <v>8798.1320999999989</v>
      </c>
      <c r="M431" s="1776">
        <v>2.4E-2</v>
      </c>
      <c r="N431" s="676"/>
      <c r="O431" s="676"/>
      <c r="P431" s="676"/>
      <c r="Q431" s="651">
        <f t="shared" si="49"/>
        <v>3.935999999999984E-2</v>
      </c>
      <c r="R431" s="661">
        <f t="shared" si="50"/>
        <v>24.559892159999901</v>
      </c>
      <c r="S431" s="661">
        <f t="shared" si="51"/>
        <v>14.975543999999999</v>
      </c>
      <c r="T431" s="1762">
        <v>1.492</v>
      </c>
      <c r="U431" s="1762">
        <v>-629.19899999999996</v>
      </c>
      <c r="V431" s="1774">
        <v>-931.55600000000004</v>
      </c>
      <c r="W431" s="1645"/>
      <c r="X431" s="324" t="s">
        <v>12548</v>
      </c>
      <c r="Y431" s="1645"/>
      <c r="Z431" s="1656"/>
      <c r="AA431" s="1645"/>
      <c r="AB431" s="1646"/>
      <c r="AC431" s="1647"/>
      <c r="AD431" s="719">
        <v>418</v>
      </c>
      <c r="AE431" s="711" t="s">
        <v>12549</v>
      </c>
      <c r="AF431" s="735" t="s">
        <v>12550</v>
      </c>
      <c r="AG431" s="735" t="s">
        <v>12551</v>
      </c>
      <c r="AH431" s="735" t="s">
        <v>12552</v>
      </c>
      <c r="AI431" s="735" t="s">
        <v>12553</v>
      </c>
      <c r="AJ431" s="735" t="s">
        <v>12554</v>
      </c>
      <c r="AK431" s="736" t="s">
        <v>12555</v>
      </c>
      <c r="AL431" s="737" t="s">
        <v>12556</v>
      </c>
      <c r="AM431" s="738" t="s">
        <v>12557</v>
      </c>
      <c r="AN431" s="738" t="s">
        <v>12558</v>
      </c>
      <c r="AO431" s="674" t="s">
        <v>12559</v>
      </c>
      <c r="AP431" s="712" t="s">
        <v>12560</v>
      </c>
      <c r="AQ431" s="669"/>
      <c r="AR431" s="669"/>
      <c r="AS431" s="669"/>
      <c r="AT431" s="651" t="s">
        <v>12561</v>
      </c>
      <c r="AU431" s="595" t="s">
        <v>12562</v>
      </c>
      <c r="AV431" s="595" t="s">
        <v>12563</v>
      </c>
      <c r="AW431" s="609" t="s">
        <v>12564</v>
      </c>
      <c r="AX431" s="609" t="s">
        <v>12565</v>
      </c>
      <c r="AY431" s="753" t="s">
        <v>12566</v>
      </c>
    </row>
    <row r="432" spans="2:51" ht="15" customHeight="1" outlineLevel="1">
      <c r="B432" s="643" t="s">
        <v>12567</v>
      </c>
      <c r="C432" s="1762" t="s">
        <v>12568</v>
      </c>
      <c r="D432" s="1762" t="s">
        <v>3414</v>
      </c>
      <c r="E432" s="1762" t="s">
        <v>3415</v>
      </c>
      <c r="F432" s="1762" t="s">
        <v>3439</v>
      </c>
      <c r="G432" s="1762"/>
      <c r="H432" s="1762"/>
      <c r="I432" s="1762">
        <v>21.4</v>
      </c>
      <c r="J432" s="1762">
        <v>41.875999999999998</v>
      </c>
      <c r="K432" s="1762">
        <v>41.875999999999998</v>
      </c>
      <c r="L432" s="674">
        <f t="shared" si="48"/>
        <v>896.14639999999986</v>
      </c>
      <c r="M432" s="1776">
        <v>1.14E-2</v>
      </c>
      <c r="N432" s="676"/>
      <c r="O432" s="676"/>
      <c r="P432" s="676"/>
      <c r="Q432" s="651">
        <f t="shared" si="49"/>
        <v>2.65709999999999E-2</v>
      </c>
      <c r="R432" s="661">
        <f t="shared" si="50"/>
        <v>1.1126871959999958</v>
      </c>
      <c r="S432" s="661">
        <f t="shared" si="51"/>
        <v>0.47738639999999999</v>
      </c>
      <c r="T432" s="1762">
        <v>0.223</v>
      </c>
      <c r="U432" s="1762">
        <v>-41.731999999999999</v>
      </c>
      <c r="V432" s="1774">
        <v>-57.533999999999999</v>
      </c>
      <c r="W432" s="1645"/>
      <c r="X432" s="324" t="s">
        <v>12569</v>
      </c>
      <c r="Y432" s="1645"/>
      <c r="Z432" s="1656"/>
      <c r="AA432" s="1645"/>
      <c r="AB432" s="1646"/>
      <c r="AC432" s="1647"/>
      <c r="AD432" s="719">
        <v>419</v>
      </c>
      <c r="AE432" s="711" t="s">
        <v>12570</v>
      </c>
      <c r="AF432" s="735" t="s">
        <v>12571</v>
      </c>
      <c r="AG432" s="735" t="s">
        <v>12572</v>
      </c>
      <c r="AH432" s="735" t="s">
        <v>12573</v>
      </c>
      <c r="AI432" s="735" t="s">
        <v>12574</v>
      </c>
      <c r="AJ432" s="735" t="s">
        <v>12575</v>
      </c>
      <c r="AK432" s="736" t="s">
        <v>12576</v>
      </c>
      <c r="AL432" s="737" t="s">
        <v>12577</v>
      </c>
      <c r="AM432" s="738" t="s">
        <v>12578</v>
      </c>
      <c r="AN432" s="738" t="s">
        <v>12579</v>
      </c>
      <c r="AO432" s="674" t="s">
        <v>12580</v>
      </c>
      <c r="AP432" s="712" t="s">
        <v>12581</v>
      </c>
      <c r="AQ432" s="669"/>
      <c r="AR432" s="669"/>
      <c r="AS432" s="669"/>
      <c r="AT432" s="651" t="s">
        <v>12582</v>
      </c>
      <c r="AU432" s="595" t="s">
        <v>12583</v>
      </c>
      <c r="AV432" s="595" t="s">
        <v>12584</v>
      </c>
      <c r="AW432" s="609" t="s">
        <v>12585</v>
      </c>
      <c r="AX432" s="609" t="s">
        <v>12586</v>
      </c>
      <c r="AY432" s="753" t="s">
        <v>12587</v>
      </c>
    </row>
    <row r="433" spans="2:51" ht="15" customHeight="1" outlineLevel="1">
      <c r="B433" s="643" t="s">
        <v>3811</v>
      </c>
      <c r="C433" s="1762" t="s">
        <v>3812</v>
      </c>
      <c r="D433" s="1762" t="s">
        <v>3414</v>
      </c>
      <c r="E433" s="1762" t="s">
        <v>3415</v>
      </c>
      <c r="F433" s="1762" t="s">
        <v>3439</v>
      </c>
      <c r="G433" s="1762"/>
      <c r="H433" s="1762"/>
      <c r="I433" s="1762">
        <v>21.9</v>
      </c>
      <c r="J433" s="1762">
        <v>54.417000000000002</v>
      </c>
      <c r="K433" s="1762">
        <v>54.417000000000002</v>
      </c>
      <c r="L433" s="674">
        <f t="shared" si="48"/>
        <v>1191.7322999999999</v>
      </c>
      <c r="M433" s="1776">
        <v>2.1399999999999999E-2</v>
      </c>
      <c r="N433" s="676"/>
      <c r="O433" s="676"/>
      <c r="P433" s="676"/>
      <c r="Q433" s="651">
        <f t="shared" si="49"/>
        <v>3.6721000000000004E-2</v>
      </c>
      <c r="R433" s="661">
        <f t="shared" si="50"/>
        <v>1.9982466570000001</v>
      </c>
      <c r="S433" s="661">
        <f t="shared" si="51"/>
        <v>1.1645238</v>
      </c>
      <c r="T433" s="1762">
        <v>0</v>
      </c>
      <c r="U433" s="1762">
        <v>0</v>
      </c>
      <c r="V433" s="1774">
        <v>0</v>
      </c>
      <c r="W433" s="1645"/>
      <c r="X433" s="324" t="s">
        <v>12588</v>
      </c>
      <c r="Y433" s="1645"/>
      <c r="Z433" s="1656"/>
      <c r="AA433" s="1645"/>
      <c r="AB433" s="1646"/>
      <c r="AC433" s="1647"/>
      <c r="AD433" s="719">
        <v>420</v>
      </c>
      <c r="AE433" s="711" t="s">
        <v>12589</v>
      </c>
      <c r="AF433" s="735" t="s">
        <v>12590</v>
      </c>
      <c r="AG433" s="735" t="s">
        <v>12591</v>
      </c>
      <c r="AH433" s="735" t="s">
        <v>12592</v>
      </c>
      <c r="AI433" s="735" t="s">
        <v>12593</v>
      </c>
      <c r="AJ433" s="735" t="s">
        <v>12594</v>
      </c>
      <c r="AK433" s="736" t="s">
        <v>12595</v>
      </c>
      <c r="AL433" s="737" t="s">
        <v>12596</v>
      </c>
      <c r="AM433" s="738" t="s">
        <v>12597</v>
      </c>
      <c r="AN433" s="738" t="s">
        <v>12598</v>
      </c>
      <c r="AO433" s="674" t="s">
        <v>12599</v>
      </c>
      <c r="AP433" s="712" t="s">
        <v>12600</v>
      </c>
      <c r="AQ433" s="669"/>
      <c r="AR433" s="669"/>
      <c r="AS433" s="669"/>
      <c r="AT433" s="651" t="s">
        <v>12601</v>
      </c>
      <c r="AU433" s="595" t="s">
        <v>12602</v>
      </c>
      <c r="AV433" s="595" t="s">
        <v>12603</v>
      </c>
      <c r="AW433" s="609" t="s">
        <v>12604</v>
      </c>
      <c r="AX433" s="609" t="s">
        <v>12605</v>
      </c>
      <c r="AY433" s="753" t="s">
        <v>12606</v>
      </c>
    </row>
    <row r="434" spans="2:51" ht="15" customHeight="1" outlineLevel="1">
      <c r="B434" s="643" t="s">
        <v>12607</v>
      </c>
      <c r="C434" s="1762" t="s">
        <v>12608</v>
      </c>
      <c r="D434" s="1762" t="s">
        <v>3414</v>
      </c>
      <c r="E434" s="1762" t="s">
        <v>3415</v>
      </c>
      <c r="F434" s="1762" t="s">
        <v>3439</v>
      </c>
      <c r="G434" s="1762"/>
      <c r="H434" s="1762"/>
      <c r="I434" s="1762">
        <v>24.4</v>
      </c>
      <c r="J434" s="1762">
        <v>174.82</v>
      </c>
      <c r="K434" s="1762">
        <v>174.82</v>
      </c>
      <c r="L434" s="674">
        <f t="shared" si="48"/>
        <v>4265.6079999999993</v>
      </c>
      <c r="M434" s="1776">
        <v>2.2599999999999999E-2</v>
      </c>
      <c r="N434" s="676"/>
      <c r="O434" s="676"/>
      <c r="P434" s="676"/>
      <c r="Q434" s="651">
        <f t="shared" si="49"/>
        <v>3.7938999999999945E-2</v>
      </c>
      <c r="R434" s="661">
        <f t="shared" si="50"/>
        <v>6.6324959799999901</v>
      </c>
      <c r="S434" s="661">
        <f t="shared" si="51"/>
        <v>3.9509319999999994</v>
      </c>
      <c r="T434" s="1762">
        <v>1.6319999999999999</v>
      </c>
      <c r="U434" s="1762">
        <v>-173.84399999999999</v>
      </c>
      <c r="V434" s="1774">
        <v>-298.50200000000001</v>
      </c>
      <c r="W434" s="1645"/>
      <c r="X434" s="324" t="s">
        <v>12609</v>
      </c>
      <c r="Y434" s="1645"/>
      <c r="Z434" s="1656"/>
      <c r="AA434" s="1645"/>
      <c r="AB434" s="1646"/>
      <c r="AC434" s="1647"/>
      <c r="AD434" s="719">
        <v>421</v>
      </c>
      <c r="AE434" s="711" t="s">
        <v>12610</v>
      </c>
      <c r="AF434" s="735" t="s">
        <v>12611</v>
      </c>
      <c r="AG434" s="735" t="s">
        <v>12612</v>
      </c>
      <c r="AH434" s="735" t="s">
        <v>12613</v>
      </c>
      <c r="AI434" s="735" t="s">
        <v>12614</v>
      </c>
      <c r="AJ434" s="735" t="s">
        <v>12615</v>
      </c>
      <c r="AK434" s="736" t="s">
        <v>12616</v>
      </c>
      <c r="AL434" s="737" t="s">
        <v>12617</v>
      </c>
      <c r="AM434" s="738" t="s">
        <v>12618</v>
      </c>
      <c r="AN434" s="738" t="s">
        <v>12619</v>
      </c>
      <c r="AO434" s="674" t="s">
        <v>12620</v>
      </c>
      <c r="AP434" s="712" t="s">
        <v>12621</v>
      </c>
      <c r="AQ434" s="669"/>
      <c r="AR434" s="669"/>
      <c r="AS434" s="669"/>
      <c r="AT434" s="651" t="s">
        <v>12622</v>
      </c>
      <c r="AU434" s="595" t="s">
        <v>12623</v>
      </c>
      <c r="AV434" s="595" t="s">
        <v>12624</v>
      </c>
      <c r="AW434" s="609" t="s">
        <v>12625</v>
      </c>
      <c r="AX434" s="609" t="s">
        <v>12626</v>
      </c>
      <c r="AY434" s="753" t="s">
        <v>12627</v>
      </c>
    </row>
    <row r="435" spans="2:51" ht="15" customHeight="1" outlineLevel="1">
      <c r="B435" s="643" t="s">
        <v>12628</v>
      </c>
      <c r="C435" s="1762" t="s">
        <v>12629</v>
      </c>
      <c r="D435" s="1762" t="s">
        <v>3414</v>
      </c>
      <c r="E435" s="1762" t="s">
        <v>3415</v>
      </c>
      <c r="F435" s="1762" t="s">
        <v>3439</v>
      </c>
      <c r="G435" s="1762"/>
      <c r="H435" s="1762"/>
      <c r="I435" s="1762">
        <v>24.8</v>
      </c>
      <c r="J435" s="1762">
        <v>75.581999999999994</v>
      </c>
      <c r="K435" s="1762">
        <v>75.581999999999994</v>
      </c>
      <c r="L435" s="674">
        <f t="shared" si="48"/>
        <v>1874.4335999999998</v>
      </c>
      <c r="M435" s="1776">
        <v>1.7000000000000001E-2</v>
      </c>
      <c r="N435" s="676"/>
      <c r="O435" s="676"/>
      <c r="P435" s="676"/>
      <c r="Q435" s="651">
        <f t="shared" si="49"/>
        <v>3.2254999999999701E-2</v>
      </c>
      <c r="R435" s="661">
        <f t="shared" si="50"/>
        <v>2.4378974099999771</v>
      </c>
      <c r="S435" s="661">
        <f t="shared" si="51"/>
        <v>1.284894</v>
      </c>
      <c r="T435" s="1762">
        <v>0.32700000000000001</v>
      </c>
      <c r="U435" s="1762">
        <v>-75.478999999999999</v>
      </c>
      <c r="V435" s="1774">
        <v>-117.706</v>
      </c>
      <c r="W435" s="1645"/>
      <c r="X435" s="324" t="s">
        <v>12630</v>
      </c>
      <c r="Y435" s="1645"/>
      <c r="Z435" s="1656"/>
      <c r="AA435" s="1645"/>
      <c r="AB435" s="1646"/>
      <c r="AC435" s="1647"/>
      <c r="AD435" s="719">
        <v>422</v>
      </c>
      <c r="AE435" s="711" t="s">
        <v>12631</v>
      </c>
      <c r="AF435" s="735" t="s">
        <v>12632</v>
      </c>
      <c r="AG435" s="735" t="s">
        <v>12633</v>
      </c>
      <c r="AH435" s="735" t="s">
        <v>12634</v>
      </c>
      <c r="AI435" s="735" t="s">
        <v>12635</v>
      </c>
      <c r="AJ435" s="735" t="s">
        <v>12636</v>
      </c>
      <c r="AK435" s="736" t="s">
        <v>12637</v>
      </c>
      <c r="AL435" s="737" t="s">
        <v>12638</v>
      </c>
      <c r="AM435" s="738" t="s">
        <v>12639</v>
      </c>
      <c r="AN435" s="738" t="s">
        <v>12640</v>
      </c>
      <c r="AO435" s="674" t="s">
        <v>12641</v>
      </c>
      <c r="AP435" s="712" t="s">
        <v>12642</v>
      </c>
      <c r="AQ435" s="669"/>
      <c r="AR435" s="669"/>
      <c r="AS435" s="669"/>
      <c r="AT435" s="651" t="s">
        <v>12643</v>
      </c>
      <c r="AU435" s="595" t="s">
        <v>12644</v>
      </c>
      <c r="AV435" s="595" t="s">
        <v>12645</v>
      </c>
      <c r="AW435" s="609" t="s">
        <v>12646</v>
      </c>
      <c r="AX435" s="609" t="s">
        <v>12647</v>
      </c>
      <c r="AY435" s="753" t="s">
        <v>12648</v>
      </c>
    </row>
    <row r="436" spans="2:51" ht="15" customHeight="1" outlineLevel="1">
      <c r="B436" s="643" t="s">
        <v>12628</v>
      </c>
      <c r="C436" s="1762" t="s">
        <v>12649</v>
      </c>
      <c r="D436" s="1762" t="s">
        <v>3414</v>
      </c>
      <c r="E436" s="1762" t="s">
        <v>3415</v>
      </c>
      <c r="F436" s="1762" t="s">
        <v>3439</v>
      </c>
      <c r="G436" s="1762"/>
      <c r="H436" s="1762"/>
      <c r="I436" s="1762">
        <v>25.3</v>
      </c>
      <c r="J436" s="1762">
        <v>75.587999999999994</v>
      </c>
      <c r="K436" s="1762">
        <v>75.587999999999994</v>
      </c>
      <c r="L436" s="674">
        <f t="shared" si="48"/>
        <v>1912.3763999999999</v>
      </c>
      <c r="M436" s="1776">
        <v>1.7000000000000001E-2</v>
      </c>
      <c r="N436" s="676"/>
      <c r="O436" s="676"/>
      <c r="P436" s="676"/>
      <c r="Q436" s="651">
        <f t="shared" si="49"/>
        <v>3.2254999999999701E-2</v>
      </c>
      <c r="R436" s="661">
        <f t="shared" si="50"/>
        <v>2.4380909399999773</v>
      </c>
      <c r="S436" s="661">
        <f t="shared" si="51"/>
        <v>1.284996</v>
      </c>
      <c r="T436" s="1762">
        <v>0.111</v>
      </c>
      <c r="U436" s="1762">
        <v>-75.694999999999993</v>
      </c>
      <c r="V436" s="1774">
        <v>-118.09399999999999</v>
      </c>
      <c r="W436" s="1645"/>
      <c r="X436" s="324" t="s">
        <v>12650</v>
      </c>
      <c r="Y436" s="1645"/>
      <c r="Z436" s="1656"/>
      <c r="AA436" s="1645"/>
      <c r="AB436" s="1646"/>
      <c r="AC436" s="1647"/>
      <c r="AD436" s="719">
        <v>423</v>
      </c>
      <c r="AE436" s="711" t="s">
        <v>12651</v>
      </c>
      <c r="AF436" s="735" t="s">
        <v>12652</v>
      </c>
      <c r="AG436" s="735" t="s">
        <v>12653</v>
      </c>
      <c r="AH436" s="735" t="s">
        <v>12654</v>
      </c>
      <c r="AI436" s="735" t="s">
        <v>12655</v>
      </c>
      <c r="AJ436" s="735" t="s">
        <v>12656</v>
      </c>
      <c r="AK436" s="736" t="s">
        <v>12657</v>
      </c>
      <c r="AL436" s="737" t="s">
        <v>12658</v>
      </c>
      <c r="AM436" s="738" t="s">
        <v>12659</v>
      </c>
      <c r="AN436" s="738" t="s">
        <v>12660</v>
      </c>
      <c r="AO436" s="674" t="s">
        <v>12661</v>
      </c>
      <c r="AP436" s="712" t="s">
        <v>12662</v>
      </c>
      <c r="AQ436" s="669"/>
      <c r="AR436" s="669"/>
      <c r="AS436" s="669"/>
      <c r="AT436" s="651" t="s">
        <v>12663</v>
      </c>
      <c r="AU436" s="595" t="s">
        <v>12664</v>
      </c>
      <c r="AV436" s="595" t="s">
        <v>12665</v>
      </c>
      <c r="AW436" s="609" t="s">
        <v>12666</v>
      </c>
      <c r="AX436" s="609" t="s">
        <v>12667</v>
      </c>
      <c r="AY436" s="753" t="s">
        <v>12668</v>
      </c>
    </row>
    <row r="437" spans="2:51" ht="15" customHeight="1" outlineLevel="1">
      <c r="B437" s="643" t="s">
        <v>12669</v>
      </c>
      <c r="C437" s="1762" t="s">
        <v>12670</v>
      </c>
      <c r="D437" s="1762" t="s">
        <v>3414</v>
      </c>
      <c r="E437" s="1762" t="s">
        <v>3415</v>
      </c>
      <c r="F437" s="1762" t="s">
        <v>3439</v>
      </c>
      <c r="G437" s="1762"/>
      <c r="H437" s="1762"/>
      <c r="I437" s="1762">
        <v>28.3</v>
      </c>
      <c r="J437" s="1762">
        <v>90.733999999999995</v>
      </c>
      <c r="K437" s="1762">
        <v>90.733999999999995</v>
      </c>
      <c r="L437" s="674">
        <f t="shared" si="48"/>
        <v>2567.7721999999999</v>
      </c>
      <c r="M437" s="1776">
        <v>1.7899999999999999E-2</v>
      </c>
      <c r="N437" s="676"/>
      <c r="O437" s="676"/>
      <c r="P437" s="676"/>
      <c r="Q437" s="651">
        <f t="shared" si="49"/>
        <v>3.3168499999999934E-2</v>
      </c>
      <c r="R437" s="661">
        <f t="shared" si="50"/>
        <v>3.0095106789999937</v>
      </c>
      <c r="S437" s="661">
        <f t="shared" si="51"/>
        <v>1.6241385999999998</v>
      </c>
      <c r="T437" s="1762">
        <v>3.7999999999999999E-2</v>
      </c>
      <c r="U437" s="1762">
        <v>-91.051000000000002</v>
      </c>
      <c r="V437" s="1774">
        <v>-148.672</v>
      </c>
      <c r="W437" s="1645"/>
      <c r="X437" s="324" t="s">
        <v>12671</v>
      </c>
      <c r="Y437" s="1645"/>
      <c r="Z437" s="1656"/>
      <c r="AA437" s="1645"/>
      <c r="AB437" s="1646"/>
      <c r="AC437" s="1647"/>
      <c r="AD437" s="719">
        <v>424</v>
      </c>
      <c r="AE437" s="711" t="s">
        <v>12672</v>
      </c>
      <c r="AF437" s="735" t="s">
        <v>12673</v>
      </c>
      <c r="AG437" s="735" t="s">
        <v>12674</v>
      </c>
      <c r="AH437" s="735" t="s">
        <v>12675</v>
      </c>
      <c r="AI437" s="735" t="s">
        <v>12676</v>
      </c>
      <c r="AJ437" s="735" t="s">
        <v>12677</v>
      </c>
      <c r="AK437" s="736" t="s">
        <v>12678</v>
      </c>
      <c r="AL437" s="737" t="s">
        <v>12679</v>
      </c>
      <c r="AM437" s="738" t="s">
        <v>12680</v>
      </c>
      <c r="AN437" s="738" t="s">
        <v>12681</v>
      </c>
      <c r="AO437" s="674" t="s">
        <v>12682</v>
      </c>
      <c r="AP437" s="712" t="s">
        <v>12683</v>
      </c>
      <c r="AQ437" s="669"/>
      <c r="AR437" s="669"/>
      <c r="AS437" s="669"/>
      <c r="AT437" s="651" t="s">
        <v>12684</v>
      </c>
      <c r="AU437" s="595" t="s">
        <v>12685</v>
      </c>
      <c r="AV437" s="595" t="s">
        <v>12686</v>
      </c>
      <c r="AW437" s="609" t="s">
        <v>12687</v>
      </c>
      <c r="AX437" s="609" t="s">
        <v>12688</v>
      </c>
      <c r="AY437" s="753" t="s">
        <v>12689</v>
      </c>
    </row>
    <row r="438" spans="2:51" ht="15" customHeight="1" outlineLevel="1">
      <c r="B438" s="643" t="s">
        <v>12690</v>
      </c>
      <c r="C438" s="1762" t="s">
        <v>12691</v>
      </c>
      <c r="D438" s="1762" t="s">
        <v>3414</v>
      </c>
      <c r="E438" s="1762" t="s">
        <v>3415</v>
      </c>
      <c r="F438" s="1762" t="s">
        <v>3439</v>
      </c>
      <c r="G438" s="1762"/>
      <c r="H438" s="1762"/>
      <c r="I438" s="1762">
        <v>34.299999999999997</v>
      </c>
      <c r="J438" s="1762">
        <v>72.504999999999995</v>
      </c>
      <c r="K438" s="1762">
        <v>72.504999999999995</v>
      </c>
      <c r="L438" s="674">
        <f t="shared" si="48"/>
        <v>2486.9214999999995</v>
      </c>
      <c r="M438" s="1776">
        <v>1.52E-2</v>
      </c>
      <c r="N438" s="676"/>
      <c r="O438" s="676"/>
      <c r="P438" s="676"/>
      <c r="Q438" s="651">
        <f t="shared" si="49"/>
        <v>3.04279999999999E-2</v>
      </c>
      <c r="R438" s="661">
        <f t="shared" si="50"/>
        <v>2.2061821399999926</v>
      </c>
      <c r="S438" s="661">
        <f t="shared" si="51"/>
        <v>1.1020759999999998</v>
      </c>
      <c r="T438" s="1762">
        <v>0.20799999999999999</v>
      </c>
      <c r="U438" s="1762">
        <v>-72.570999999999998</v>
      </c>
      <c r="V438" s="1774">
        <v>-119.831</v>
      </c>
      <c r="W438" s="1645"/>
      <c r="X438" s="324" t="s">
        <v>12692</v>
      </c>
      <c r="Y438" s="1645"/>
      <c r="Z438" s="1656"/>
      <c r="AA438" s="1645"/>
      <c r="AB438" s="1646"/>
      <c r="AC438" s="1647"/>
      <c r="AD438" s="719">
        <v>425</v>
      </c>
      <c r="AE438" s="711" t="s">
        <v>12693</v>
      </c>
      <c r="AF438" s="735" t="s">
        <v>12694</v>
      </c>
      <c r="AG438" s="735" t="s">
        <v>12695</v>
      </c>
      <c r="AH438" s="735" t="s">
        <v>12696</v>
      </c>
      <c r="AI438" s="735" t="s">
        <v>12697</v>
      </c>
      <c r="AJ438" s="735" t="s">
        <v>12698</v>
      </c>
      <c r="AK438" s="736" t="s">
        <v>12699</v>
      </c>
      <c r="AL438" s="737" t="s">
        <v>12700</v>
      </c>
      <c r="AM438" s="738" t="s">
        <v>12701</v>
      </c>
      <c r="AN438" s="738" t="s">
        <v>12702</v>
      </c>
      <c r="AO438" s="674" t="s">
        <v>12703</v>
      </c>
      <c r="AP438" s="712" t="s">
        <v>12704</v>
      </c>
      <c r="AQ438" s="669"/>
      <c r="AR438" s="669"/>
      <c r="AS438" s="669"/>
      <c r="AT438" s="651" t="s">
        <v>12705</v>
      </c>
      <c r="AU438" s="595" t="s">
        <v>12706</v>
      </c>
      <c r="AV438" s="595" t="s">
        <v>12707</v>
      </c>
      <c r="AW438" s="609" t="s">
        <v>12708</v>
      </c>
      <c r="AX438" s="609" t="s">
        <v>12709</v>
      </c>
      <c r="AY438" s="753" t="s">
        <v>12710</v>
      </c>
    </row>
    <row r="439" spans="2:51" ht="15" customHeight="1" outlineLevel="1">
      <c r="B439" s="643" t="s">
        <v>12711</v>
      </c>
      <c r="C439" s="1762" t="s">
        <v>12712</v>
      </c>
      <c r="D439" s="1762" t="s">
        <v>3414</v>
      </c>
      <c r="E439" s="1762" t="s">
        <v>3415</v>
      </c>
      <c r="F439" s="1762" t="s">
        <v>3439</v>
      </c>
      <c r="G439" s="1762"/>
      <c r="H439" s="1762"/>
      <c r="I439" s="1762">
        <v>35.299999999999997</v>
      </c>
      <c r="J439" s="1762">
        <v>60.502000000000002</v>
      </c>
      <c r="K439" s="1762">
        <v>60.502000000000002</v>
      </c>
      <c r="L439" s="674">
        <f t="shared" si="48"/>
        <v>2135.7206000000001</v>
      </c>
      <c r="M439" s="1776">
        <v>1.72E-2</v>
      </c>
      <c r="N439" s="676"/>
      <c r="O439" s="676"/>
      <c r="P439" s="676"/>
      <c r="Q439" s="651">
        <f t="shared" si="49"/>
        <v>3.2458000000000098E-2</v>
      </c>
      <c r="R439" s="661">
        <f t="shared" si="50"/>
        <v>1.9637739160000061</v>
      </c>
      <c r="S439" s="661">
        <f t="shared" si="51"/>
        <v>1.0406344000000001</v>
      </c>
      <c r="T439" s="1762">
        <v>3.5999999999999997E-2</v>
      </c>
      <c r="U439" s="1762">
        <v>-60.719000000000001</v>
      </c>
      <c r="V439" s="1774">
        <v>-105.899</v>
      </c>
      <c r="W439" s="1645"/>
      <c r="X439" s="324" t="s">
        <v>12713</v>
      </c>
      <c r="Y439" s="1645"/>
      <c r="Z439" s="1656"/>
      <c r="AA439" s="1645"/>
      <c r="AB439" s="1646"/>
      <c r="AC439" s="1647"/>
      <c r="AD439" s="719">
        <v>426</v>
      </c>
      <c r="AE439" s="711" t="s">
        <v>12714</v>
      </c>
      <c r="AF439" s="735" t="s">
        <v>12715</v>
      </c>
      <c r="AG439" s="735" t="s">
        <v>12716</v>
      </c>
      <c r="AH439" s="735" t="s">
        <v>12717</v>
      </c>
      <c r="AI439" s="735" t="s">
        <v>12718</v>
      </c>
      <c r="AJ439" s="735" t="s">
        <v>12719</v>
      </c>
      <c r="AK439" s="736" t="s">
        <v>12720</v>
      </c>
      <c r="AL439" s="737" t="s">
        <v>12721</v>
      </c>
      <c r="AM439" s="738" t="s">
        <v>12722</v>
      </c>
      <c r="AN439" s="738" t="s">
        <v>12723</v>
      </c>
      <c r="AO439" s="674" t="s">
        <v>12724</v>
      </c>
      <c r="AP439" s="712" t="s">
        <v>12725</v>
      </c>
      <c r="AQ439" s="669"/>
      <c r="AR439" s="669"/>
      <c r="AS439" s="669"/>
      <c r="AT439" s="651" t="s">
        <v>12726</v>
      </c>
      <c r="AU439" s="595" t="s">
        <v>12727</v>
      </c>
      <c r="AV439" s="595" t="s">
        <v>12728</v>
      </c>
      <c r="AW439" s="609" t="s">
        <v>12729</v>
      </c>
      <c r="AX439" s="609" t="s">
        <v>12730</v>
      </c>
      <c r="AY439" s="753" t="s">
        <v>12731</v>
      </c>
    </row>
    <row r="440" spans="2:51" ht="15" customHeight="1" outlineLevel="1">
      <c r="B440" s="643" t="s">
        <v>12732</v>
      </c>
      <c r="C440" s="1762" t="s">
        <v>12733</v>
      </c>
      <c r="D440" s="1762" t="s">
        <v>3414</v>
      </c>
      <c r="E440" s="1762" t="s">
        <v>3415</v>
      </c>
      <c r="F440" s="1762" t="s">
        <v>3439</v>
      </c>
      <c r="G440" s="1762"/>
      <c r="H440" s="1762"/>
      <c r="I440" s="1762">
        <v>35.299999999999997</v>
      </c>
      <c r="J440" s="1762">
        <v>75.628</v>
      </c>
      <c r="K440" s="1762">
        <v>75.628</v>
      </c>
      <c r="L440" s="674">
        <f t="shared" si="48"/>
        <v>2669.6683999999996</v>
      </c>
      <c r="M440" s="1776">
        <v>1.6799999999999999E-2</v>
      </c>
      <c r="N440" s="676"/>
      <c r="O440" s="676"/>
      <c r="P440" s="676"/>
      <c r="Q440" s="651">
        <f t="shared" si="49"/>
        <v>3.2051999999999747E-2</v>
      </c>
      <c r="R440" s="661">
        <f t="shared" si="50"/>
        <v>2.4240286559999809</v>
      </c>
      <c r="S440" s="661">
        <f t="shared" si="51"/>
        <v>1.2705503999999999</v>
      </c>
      <c r="T440" s="1762">
        <v>3.9E-2</v>
      </c>
      <c r="U440" s="1762">
        <v>-75.897999999999996</v>
      </c>
      <c r="V440" s="1774">
        <v>-131.24299999999999</v>
      </c>
      <c r="W440" s="1645"/>
      <c r="X440" s="324" t="s">
        <v>12734</v>
      </c>
      <c r="Y440" s="1645"/>
      <c r="Z440" s="1656"/>
      <c r="AA440" s="1645"/>
      <c r="AB440" s="1646"/>
      <c r="AC440" s="1647"/>
      <c r="AD440" s="719">
        <v>427</v>
      </c>
      <c r="AE440" s="711" t="s">
        <v>12735</v>
      </c>
      <c r="AF440" s="735" t="s">
        <v>12736</v>
      </c>
      <c r="AG440" s="735" t="s">
        <v>12737</v>
      </c>
      <c r="AH440" s="735" t="s">
        <v>12738</v>
      </c>
      <c r="AI440" s="735" t="s">
        <v>12739</v>
      </c>
      <c r="AJ440" s="735" t="s">
        <v>12740</v>
      </c>
      <c r="AK440" s="736" t="s">
        <v>12741</v>
      </c>
      <c r="AL440" s="737" t="s">
        <v>12742</v>
      </c>
      <c r="AM440" s="738" t="s">
        <v>12743</v>
      </c>
      <c r="AN440" s="738" t="s">
        <v>12744</v>
      </c>
      <c r="AO440" s="674" t="s">
        <v>12745</v>
      </c>
      <c r="AP440" s="712" t="s">
        <v>12746</v>
      </c>
      <c r="AQ440" s="669"/>
      <c r="AR440" s="669"/>
      <c r="AS440" s="669"/>
      <c r="AT440" s="651" t="s">
        <v>12747</v>
      </c>
      <c r="AU440" s="595" t="s">
        <v>12748</v>
      </c>
      <c r="AV440" s="595" t="s">
        <v>12749</v>
      </c>
      <c r="AW440" s="609" t="s">
        <v>12750</v>
      </c>
      <c r="AX440" s="609" t="s">
        <v>12751</v>
      </c>
      <c r="AY440" s="753" t="s">
        <v>12752</v>
      </c>
    </row>
    <row r="441" spans="2:51" ht="15" customHeight="1" outlineLevel="1">
      <c r="B441" s="643" t="s">
        <v>12753</v>
      </c>
      <c r="C441" s="1762" t="s">
        <v>12754</v>
      </c>
      <c r="D441" s="1762" t="s">
        <v>3414</v>
      </c>
      <c r="E441" s="1762" t="s">
        <v>3415</v>
      </c>
      <c r="F441" s="1762" t="s">
        <v>3439</v>
      </c>
      <c r="G441" s="1762"/>
      <c r="H441" s="1762"/>
      <c r="I441" s="1762">
        <v>35.299999999999997</v>
      </c>
      <c r="J441" s="1762">
        <v>75.608000000000004</v>
      </c>
      <c r="K441" s="1762">
        <v>75.608000000000004</v>
      </c>
      <c r="L441" s="674">
        <f t="shared" si="48"/>
        <v>2668.9623999999999</v>
      </c>
      <c r="M441" s="1776">
        <v>1.38E-2</v>
      </c>
      <c r="N441" s="676"/>
      <c r="O441" s="676"/>
      <c r="P441" s="676"/>
      <c r="Q441" s="651">
        <f t="shared" si="49"/>
        <v>2.9007000000000005E-2</v>
      </c>
      <c r="R441" s="661">
        <f t="shared" si="50"/>
        <v>2.1931612560000007</v>
      </c>
      <c r="S441" s="661">
        <f t="shared" si="51"/>
        <v>1.0433904000000001</v>
      </c>
      <c r="T441" s="1762">
        <v>6.7000000000000004E-2</v>
      </c>
      <c r="U441" s="1762">
        <v>-75.748999999999995</v>
      </c>
      <c r="V441" s="1774">
        <v>-122.14700000000001</v>
      </c>
      <c r="W441" s="1645"/>
      <c r="X441" s="324" t="s">
        <v>12755</v>
      </c>
      <c r="Y441" s="1645"/>
      <c r="Z441" s="1656"/>
      <c r="AA441" s="1645"/>
      <c r="AB441" s="1646"/>
      <c r="AC441" s="1647"/>
      <c r="AD441" s="719">
        <v>428</v>
      </c>
      <c r="AE441" s="711" t="s">
        <v>12756</v>
      </c>
      <c r="AF441" s="735" t="s">
        <v>12757</v>
      </c>
      <c r="AG441" s="735" t="s">
        <v>12758</v>
      </c>
      <c r="AH441" s="735" t="s">
        <v>12759</v>
      </c>
      <c r="AI441" s="735" t="s">
        <v>12760</v>
      </c>
      <c r="AJ441" s="735" t="s">
        <v>12761</v>
      </c>
      <c r="AK441" s="736" t="s">
        <v>12762</v>
      </c>
      <c r="AL441" s="737" t="s">
        <v>12763</v>
      </c>
      <c r="AM441" s="738" t="s">
        <v>12764</v>
      </c>
      <c r="AN441" s="738" t="s">
        <v>12765</v>
      </c>
      <c r="AO441" s="674" t="s">
        <v>12766</v>
      </c>
      <c r="AP441" s="712" t="s">
        <v>12767</v>
      </c>
      <c r="AQ441" s="669"/>
      <c r="AR441" s="669"/>
      <c r="AS441" s="669"/>
      <c r="AT441" s="651" t="s">
        <v>12768</v>
      </c>
      <c r="AU441" s="595" t="s">
        <v>12769</v>
      </c>
      <c r="AV441" s="595" t="s">
        <v>12770</v>
      </c>
      <c r="AW441" s="609" t="s">
        <v>12771</v>
      </c>
      <c r="AX441" s="609" t="s">
        <v>12772</v>
      </c>
      <c r="AY441" s="753" t="s">
        <v>12773</v>
      </c>
    </row>
    <row r="442" spans="2:51" ht="15" customHeight="1" outlineLevel="1">
      <c r="B442" s="643" t="s">
        <v>12774</v>
      </c>
      <c r="C442" s="1762" t="s">
        <v>12775</v>
      </c>
      <c r="D442" s="1762" t="s">
        <v>3414</v>
      </c>
      <c r="E442" s="1762" t="s">
        <v>3415</v>
      </c>
      <c r="F442" s="1762" t="s">
        <v>3416</v>
      </c>
      <c r="G442" s="1762"/>
      <c r="H442" s="1762"/>
      <c r="I442" s="1762">
        <v>35.799999999999997</v>
      </c>
      <c r="J442" s="1762">
        <v>113.727</v>
      </c>
      <c r="K442" s="1762">
        <v>113.727</v>
      </c>
      <c r="L442" s="674">
        <f t="shared" si="48"/>
        <v>4071.4265999999998</v>
      </c>
      <c r="M442" s="1776">
        <v>1.4E-2</v>
      </c>
      <c r="N442" s="676"/>
      <c r="O442" s="676"/>
      <c r="P442" s="676"/>
      <c r="Q442" s="651">
        <f t="shared" si="49"/>
        <v>2.9209999999999958E-2</v>
      </c>
      <c r="R442" s="661">
        <f t="shared" si="50"/>
        <v>3.3219656699999955</v>
      </c>
      <c r="S442" s="661">
        <f t="shared" si="51"/>
        <v>1.5921780000000001</v>
      </c>
      <c r="T442" s="1762">
        <v>0.152</v>
      </c>
      <c r="U442" s="1762">
        <v>-99.915999999999997</v>
      </c>
      <c r="V442" s="1774">
        <v>-68.819999999999993</v>
      </c>
      <c r="W442" s="1645"/>
      <c r="X442" s="324" t="s">
        <v>12776</v>
      </c>
      <c r="Y442" s="1645"/>
      <c r="Z442" s="1656"/>
      <c r="AA442" s="1645"/>
      <c r="AB442" s="1646"/>
      <c r="AC442" s="1647"/>
      <c r="AD442" s="719">
        <v>429</v>
      </c>
      <c r="AE442" s="711" t="s">
        <v>12777</v>
      </c>
      <c r="AF442" s="735" t="s">
        <v>12778</v>
      </c>
      <c r="AG442" s="735" t="s">
        <v>12779</v>
      </c>
      <c r="AH442" s="735" t="s">
        <v>12780</v>
      </c>
      <c r="AI442" s="735" t="s">
        <v>12781</v>
      </c>
      <c r="AJ442" s="735" t="s">
        <v>12782</v>
      </c>
      <c r="AK442" s="736" t="s">
        <v>12783</v>
      </c>
      <c r="AL442" s="737" t="s">
        <v>12784</v>
      </c>
      <c r="AM442" s="738" t="s">
        <v>12785</v>
      </c>
      <c r="AN442" s="738" t="s">
        <v>12786</v>
      </c>
      <c r="AO442" s="674" t="s">
        <v>12787</v>
      </c>
      <c r="AP442" s="712" t="s">
        <v>12788</v>
      </c>
      <c r="AQ442" s="669"/>
      <c r="AR442" s="669"/>
      <c r="AS442" s="669"/>
      <c r="AT442" s="651" t="s">
        <v>12789</v>
      </c>
      <c r="AU442" s="595" t="s">
        <v>12790</v>
      </c>
      <c r="AV442" s="595" t="s">
        <v>12791</v>
      </c>
      <c r="AW442" s="609" t="s">
        <v>12792</v>
      </c>
      <c r="AX442" s="609" t="s">
        <v>12793</v>
      </c>
      <c r="AY442" s="753" t="s">
        <v>12794</v>
      </c>
    </row>
    <row r="443" spans="2:51" ht="15" customHeight="1" outlineLevel="1">
      <c r="B443" s="643" t="s">
        <v>12795</v>
      </c>
      <c r="C443" s="1762" t="s">
        <v>12796</v>
      </c>
      <c r="D443" s="1762" t="s">
        <v>3414</v>
      </c>
      <c r="E443" s="1762" t="s">
        <v>3415</v>
      </c>
      <c r="F443" s="1762" t="s">
        <v>3439</v>
      </c>
      <c r="G443" s="1762"/>
      <c r="H443" s="1762"/>
      <c r="I443" s="1762">
        <v>36.299999999999997</v>
      </c>
      <c r="J443" s="1762">
        <v>151.21600000000001</v>
      </c>
      <c r="K443" s="1762">
        <v>151.21600000000001</v>
      </c>
      <c r="L443" s="674">
        <f t="shared" si="48"/>
        <v>5489.1408000000001</v>
      </c>
      <c r="M443" s="1776">
        <v>1.38E-2</v>
      </c>
      <c r="N443" s="676"/>
      <c r="O443" s="676"/>
      <c r="P443" s="676"/>
      <c r="Q443" s="651">
        <f t="shared" si="49"/>
        <v>2.9007000000000005E-2</v>
      </c>
      <c r="R443" s="661">
        <f t="shared" si="50"/>
        <v>4.3863225120000013</v>
      </c>
      <c r="S443" s="661">
        <f t="shared" si="51"/>
        <v>2.0867808000000001</v>
      </c>
      <c r="T443" s="1762">
        <v>5.0999999999999997E-2</v>
      </c>
      <c r="U443" s="1762">
        <v>-151.58000000000001</v>
      </c>
      <c r="V443" s="1774">
        <v>-247.012</v>
      </c>
      <c r="W443" s="1645"/>
      <c r="X443" s="324" t="s">
        <v>12797</v>
      </c>
      <c r="Y443" s="1645"/>
      <c r="Z443" s="1656"/>
      <c r="AA443" s="1645"/>
      <c r="AB443" s="1646"/>
      <c r="AC443" s="1647"/>
      <c r="AD443" s="719">
        <v>430</v>
      </c>
      <c r="AE443" s="711" t="s">
        <v>12798</v>
      </c>
      <c r="AF443" s="735" t="s">
        <v>12799</v>
      </c>
      <c r="AG443" s="735" t="s">
        <v>12800</v>
      </c>
      <c r="AH443" s="735" t="s">
        <v>12801</v>
      </c>
      <c r="AI443" s="735" t="s">
        <v>12802</v>
      </c>
      <c r="AJ443" s="735" t="s">
        <v>12803</v>
      </c>
      <c r="AK443" s="736" t="s">
        <v>12804</v>
      </c>
      <c r="AL443" s="737" t="s">
        <v>12805</v>
      </c>
      <c r="AM443" s="738" t="s">
        <v>12806</v>
      </c>
      <c r="AN443" s="738" t="s">
        <v>12807</v>
      </c>
      <c r="AO443" s="674" t="s">
        <v>12808</v>
      </c>
      <c r="AP443" s="712" t="s">
        <v>12809</v>
      </c>
      <c r="AQ443" s="669"/>
      <c r="AR443" s="669"/>
      <c r="AS443" s="669"/>
      <c r="AT443" s="651" t="s">
        <v>12810</v>
      </c>
      <c r="AU443" s="595" t="s">
        <v>12811</v>
      </c>
      <c r="AV443" s="595" t="s">
        <v>12812</v>
      </c>
      <c r="AW443" s="609" t="s">
        <v>12813</v>
      </c>
      <c r="AX443" s="609" t="s">
        <v>12814</v>
      </c>
      <c r="AY443" s="753" t="s">
        <v>12815</v>
      </c>
    </row>
    <row r="444" spans="2:51" ht="15" customHeight="1" outlineLevel="1">
      <c r="B444" s="643" t="s">
        <v>12816</v>
      </c>
      <c r="C444" s="1762" t="s">
        <v>12817</v>
      </c>
      <c r="D444" s="1762" t="s">
        <v>3414</v>
      </c>
      <c r="E444" s="1762" t="s">
        <v>3415</v>
      </c>
      <c r="F444" s="1762" t="s">
        <v>3439</v>
      </c>
      <c r="G444" s="1762"/>
      <c r="H444" s="1762"/>
      <c r="I444" s="1762">
        <v>41.3</v>
      </c>
      <c r="J444" s="1762">
        <v>108.727</v>
      </c>
      <c r="K444" s="1762">
        <v>108.727</v>
      </c>
      <c r="L444" s="674">
        <f t="shared" si="48"/>
        <v>4490.4250999999995</v>
      </c>
      <c r="M444" s="1776">
        <v>1.4500000000000001E-2</v>
      </c>
      <c r="N444" s="676"/>
      <c r="O444" s="676"/>
      <c r="P444" s="676"/>
      <c r="Q444" s="651">
        <f t="shared" si="49"/>
        <v>2.9717499999999841E-2</v>
      </c>
      <c r="R444" s="661">
        <f t="shared" si="50"/>
        <v>3.2310946224999828</v>
      </c>
      <c r="S444" s="661">
        <f t="shared" si="51"/>
        <v>1.5765415</v>
      </c>
      <c r="T444" s="1762">
        <v>6.8000000000000005E-2</v>
      </c>
      <c r="U444" s="1762">
        <v>-108.998</v>
      </c>
      <c r="V444" s="1774">
        <v>-193.72800000000001</v>
      </c>
      <c r="W444" s="1645"/>
      <c r="X444" s="324" t="s">
        <v>12818</v>
      </c>
      <c r="Y444" s="1645"/>
      <c r="Z444" s="1656"/>
      <c r="AA444" s="1645"/>
      <c r="AB444" s="1646"/>
      <c r="AC444" s="1647"/>
      <c r="AD444" s="719">
        <v>431</v>
      </c>
      <c r="AE444" s="711" t="s">
        <v>12819</v>
      </c>
      <c r="AF444" s="735" t="s">
        <v>12820</v>
      </c>
      <c r="AG444" s="735" t="s">
        <v>12821</v>
      </c>
      <c r="AH444" s="735" t="s">
        <v>12822</v>
      </c>
      <c r="AI444" s="735" t="s">
        <v>12823</v>
      </c>
      <c r="AJ444" s="735" t="s">
        <v>12824</v>
      </c>
      <c r="AK444" s="736" t="s">
        <v>12825</v>
      </c>
      <c r="AL444" s="737" t="s">
        <v>12826</v>
      </c>
      <c r="AM444" s="738" t="s">
        <v>12827</v>
      </c>
      <c r="AN444" s="738" t="s">
        <v>12828</v>
      </c>
      <c r="AO444" s="674" t="s">
        <v>12829</v>
      </c>
      <c r="AP444" s="712" t="s">
        <v>12830</v>
      </c>
      <c r="AQ444" s="669"/>
      <c r="AR444" s="669"/>
      <c r="AS444" s="669"/>
      <c r="AT444" s="651" t="s">
        <v>12831</v>
      </c>
      <c r="AU444" s="595" t="s">
        <v>12832</v>
      </c>
      <c r="AV444" s="595" t="s">
        <v>12833</v>
      </c>
      <c r="AW444" s="609" t="s">
        <v>12834</v>
      </c>
      <c r="AX444" s="609" t="s">
        <v>12835</v>
      </c>
      <c r="AY444" s="753" t="s">
        <v>12836</v>
      </c>
    </row>
    <row r="445" spans="2:51" ht="15" customHeight="1" outlineLevel="1">
      <c r="B445" s="643" t="s">
        <v>12837</v>
      </c>
      <c r="C445" s="653"/>
      <c r="D445" s="653"/>
      <c r="E445" s="653"/>
      <c r="F445" s="653"/>
      <c r="G445" s="653"/>
      <c r="H445" s="654"/>
      <c r="I445" s="655"/>
      <c r="J445" s="656"/>
      <c r="K445" s="656"/>
      <c r="L445" s="674">
        <f t="shared" si="48"/>
        <v>0</v>
      </c>
      <c r="M445" s="671"/>
      <c r="N445" s="676"/>
      <c r="O445" s="676"/>
      <c r="P445" s="676"/>
      <c r="Q445" s="651">
        <f t="shared" si="49"/>
        <v>0</v>
      </c>
      <c r="R445" s="661">
        <f t="shared" si="50"/>
        <v>0</v>
      </c>
      <c r="S445" s="661">
        <f t="shared" si="51"/>
        <v>0</v>
      </c>
      <c r="T445" s="658"/>
      <c r="U445" s="658"/>
      <c r="V445" s="659"/>
      <c r="W445" s="1645"/>
      <c r="X445" s="324" t="s">
        <v>12838</v>
      </c>
      <c r="Y445" s="1645"/>
      <c r="Z445" s="1656"/>
      <c r="AA445" s="1645"/>
      <c r="AB445" s="1646"/>
      <c r="AC445" s="1647"/>
      <c r="AD445" s="719">
        <v>432</v>
      </c>
      <c r="AE445" s="711" t="s">
        <v>12839</v>
      </c>
      <c r="AF445" s="735" t="s">
        <v>12840</v>
      </c>
      <c r="AG445" s="735" t="s">
        <v>12841</v>
      </c>
      <c r="AH445" s="735" t="s">
        <v>12842</v>
      </c>
      <c r="AI445" s="735" t="s">
        <v>12843</v>
      </c>
      <c r="AJ445" s="735" t="s">
        <v>12844</v>
      </c>
      <c r="AK445" s="736" t="s">
        <v>12845</v>
      </c>
      <c r="AL445" s="737" t="s">
        <v>12846</v>
      </c>
      <c r="AM445" s="738" t="s">
        <v>12847</v>
      </c>
      <c r="AN445" s="738" t="s">
        <v>12848</v>
      </c>
      <c r="AO445" s="674" t="s">
        <v>12849</v>
      </c>
      <c r="AP445" s="712" t="s">
        <v>12850</v>
      </c>
      <c r="AQ445" s="669"/>
      <c r="AR445" s="669"/>
      <c r="AS445" s="669"/>
      <c r="AT445" s="651" t="s">
        <v>12851</v>
      </c>
      <c r="AU445" s="595" t="s">
        <v>12852</v>
      </c>
      <c r="AV445" s="595" t="s">
        <v>12853</v>
      </c>
      <c r="AW445" s="609" t="s">
        <v>12854</v>
      </c>
      <c r="AX445" s="609" t="s">
        <v>12855</v>
      </c>
      <c r="AY445" s="753" t="s">
        <v>12856</v>
      </c>
    </row>
    <row r="446" spans="2:51" ht="15" customHeight="1" outlineLevel="1">
      <c r="B446" s="643" t="s">
        <v>12857</v>
      </c>
      <c r="C446" s="653"/>
      <c r="D446" s="653"/>
      <c r="E446" s="653"/>
      <c r="F446" s="653"/>
      <c r="G446" s="653"/>
      <c r="H446" s="654"/>
      <c r="I446" s="655"/>
      <c r="J446" s="656"/>
      <c r="K446" s="656"/>
      <c r="L446" s="674">
        <f t="shared" si="48"/>
        <v>0</v>
      </c>
      <c r="M446" s="671"/>
      <c r="N446" s="676"/>
      <c r="O446" s="676"/>
      <c r="P446" s="676"/>
      <c r="Q446" s="651">
        <f t="shared" si="49"/>
        <v>0</v>
      </c>
      <c r="R446" s="661">
        <f t="shared" si="50"/>
        <v>0</v>
      </c>
      <c r="S446" s="661">
        <f t="shared" si="51"/>
        <v>0</v>
      </c>
      <c r="T446" s="658"/>
      <c r="U446" s="658"/>
      <c r="V446" s="659"/>
      <c r="W446" s="1645"/>
      <c r="X446" s="324" t="s">
        <v>12858</v>
      </c>
      <c r="Y446" s="1645"/>
      <c r="Z446" s="1656"/>
      <c r="AA446" s="1645"/>
      <c r="AB446" s="1646"/>
      <c r="AC446" s="1647"/>
      <c r="AD446" s="719">
        <v>433</v>
      </c>
      <c r="AE446" s="711" t="s">
        <v>12859</v>
      </c>
      <c r="AF446" s="735" t="s">
        <v>12860</v>
      </c>
      <c r="AG446" s="735" t="s">
        <v>12861</v>
      </c>
      <c r="AH446" s="735" t="s">
        <v>12862</v>
      </c>
      <c r="AI446" s="735" t="s">
        <v>12863</v>
      </c>
      <c r="AJ446" s="735" t="s">
        <v>12864</v>
      </c>
      <c r="AK446" s="736" t="s">
        <v>12865</v>
      </c>
      <c r="AL446" s="737" t="s">
        <v>12866</v>
      </c>
      <c r="AM446" s="738" t="s">
        <v>12867</v>
      </c>
      <c r="AN446" s="738" t="s">
        <v>12868</v>
      </c>
      <c r="AO446" s="674" t="s">
        <v>12869</v>
      </c>
      <c r="AP446" s="712" t="s">
        <v>12870</v>
      </c>
      <c r="AQ446" s="669"/>
      <c r="AR446" s="669"/>
      <c r="AS446" s="669"/>
      <c r="AT446" s="651" t="s">
        <v>12871</v>
      </c>
      <c r="AU446" s="595" t="s">
        <v>12872</v>
      </c>
      <c r="AV446" s="595" t="s">
        <v>12873</v>
      </c>
      <c r="AW446" s="609" t="s">
        <v>12874</v>
      </c>
      <c r="AX446" s="609" t="s">
        <v>12875</v>
      </c>
      <c r="AY446" s="753" t="s">
        <v>12876</v>
      </c>
    </row>
    <row r="447" spans="2:51" ht="15" customHeight="1" outlineLevel="1">
      <c r="B447" s="643" t="s">
        <v>12877</v>
      </c>
      <c r="C447" s="653"/>
      <c r="D447" s="653"/>
      <c r="E447" s="653"/>
      <c r="F447" s="653"/>
      <c r="G447" s="653"/>
      <c r="H447" s="654"/>
      <c r="I447" s="655"/>
      <c r="J447" s="656"/>
      <c r="K447" s="656"/>
      <c r="L447" s="674">
        <f t="shared" si="48"/>
        <v>0</v>
      </c>
      <c r="M447" s="671"/>
      <c r="N447" s="676"/>
      <c r="O447" s="676"/>
      <c r="P447" s="676"/>
      <c r="Q447" s="651">
        <f t="shared" si="49"/>
        <v>0</v>
      </c>
      <c r="R447" s="661">
        <f t="shared" si="50"/>
        <v>0</v>
      </c>
      <c r="S447" s="661">
        <f t="shared" si="51"/>
        <v>0</v>
      </c>
      <c r="T447" s="658"/>
      <c r="U447" s="658"/>
      <c r="V447" s="659"/>
      <c r="W447" s="1645"/>
      <c r="X447" s="324" t="s">
        <v>12878</v>
      </c>
      <c r="Y447" s="1645"/>
      <c r="Z447" s="1656"/>
      <c r="AA447" s="1645"/>
      <c r="AB447" s="1646"/>
      <c r="AC447" s="1647"/>
      <c r="AD447" s="719">
        <v>434</v>
      </c>
      <c r="AE447" s="711" t="s">
        <v>12879</v>
      </c>
      <c r="AF447" s="735" t="s">
        <v>12880</v>
      </c>
      <c r="AG447" s="735" t="s">
        <v>12881</v>
      </c>
      <c r="AH447" s="735" t="s">
        <v>12882</v>
      </c>
      <c r="AI447" s="735" t="s">
        <v>12883</v>
      </c>
      <c r="AJ447" s="735" t="s">
        <v>12884</v>
      </c>
      <c r="AK447" s="736" t="s">
        <v>12885</v>
      </c>
      <c r="AL447" s="737" t="s">
        <v>12886</v>
      </c>
      <c r="AM447" s="738" t="s">
        <v>12887</v>
      </c>
      <c r="AN447" s="738" t="s">
        <v>12888</v>
      </c>
      <c r="AO447" s="674" t="s">
        <v>12889</v>
      </c>
      <c r="AP447" s="712" t="s">
        <v>12890</v>
      </c>
      <c r="AQ447" s="669"/>
      <c r="AR447" s="669"/>
      <c r="AS447" s="669"/>
      <c r="AT447" s="651" t="s">
        <v>12891</v>
      </c>
      <c r="AU447" s="595" t="s">
        <v>12892</v>
      </c>
      <c r="AV447" s="595" t="s">
        <v>12893</v>
      </c>
      <c r="AW447" s="609" t="s">
        <v>12894</v>
      </c>
      <c r="AX447" s="609" t="s">
        <v>12895</v>
      </c>
      <c r="AY447" s="753" t="s">
        <v>12896</v>
      </c>
    </row>
    <row r="448" spans="2:51" ht="15" customHeight="1" outlineLevel="1">
      <c r="B448" s="643" t="s">
        <v>12897</v>
      </c>
      <c r="C448" s="653"/>
      <c r="D448" s="653"/>
      <c r="E448" s="653"/>
      <c r="F448" s="653"/>
      <c r="G448" s="653"/>
      <c r="H448" s="654"/>
      <c r="I448" s="655"/>
      <c r="J448" s="656"/>
      <c r="K448" s="656"/>
      <c r="L448" s="674">
        <f t="shared" si="48"/>
        <v>0</v>
      </c>
      <c r="M448" s="671"/>
      <c r="N448" s="676"/>
      <c r="O448" s="676"/>
      <c r="P448" s="676"/>
      <c r="Q448" s="651">
        <f t="shared" si="49"/>
        <v>0</v>
      </c>
      <c r="R448" s="661">
        <f t="shared" si="50"/>
        <v>0</v>
      </c>
      <c r="S448" s="661">
        <f t="shared" si="51"/>
        <v>0</v>
      </c>
      <c r="T448" s="658"/>
      <c r="U448" s="658"/>
      <c r="V448" s="659"/>
      <c r="W448" s="1645"/>
      <c r="X448" s="324" t="s">
        <v>12898</v>
      </c>
      <c r="Y448" s="1645"/>
      <c r="Z448" s="1656"/>
      <c r="AA448" s="1645"/>
      <c r="AB448" s="1646"/>
      <c r="AC448" s="1647"/>
      <c r="AD448" s="719">
        <v>435</v>
      </c>
      <c r="AE448" s="711" t="s">
        <v>12899</v>
      </c>
      <c r="AF448" s="735" t="s">
        <v>12900</v>
      </c>
      <c r="AG448" s="735" t="s">
        <v>12901</v>
      </c>
      <c r="AH448" s="735" t="s">
        <v>12902</v>
      </c>
      <c r="AI448" s="735" t="s">
        <v>12903</v>
      </c>
      <c r="AJ448" s="735" t="s">
        <v>12904</v>
      </c>
      <c r="AK448" s="736" t="s">
        <v>12905</v>
      </c>
      <c r="AL448" s="737" t="s">
        <v>12906</v>
      </c>
      <c r="AM448" s="738" t="s">
        <v>12907</v>
      </c>
      <c r="AN448" s="738" t="s">
        <v>12908</v>
      </c>
      <c r="AO448" s="674" t="s">
        <v>12909</v>
      </c>
      <c r="AP448" s="712" t="s">
        <v>12910</v>
      </c>
      <c r="AQ448" s="669"/>
      <c r="AR448" s="669"/>
      <c r="AS448" s="669"/>
      <c r="AT448" s="651" t="s">
        <v>12911</v>
      </c>
      <c r="AU448" s="595" t="s">
        <v>12912</v>
      </c>
      <c r="AV448" s="595" t="s">
        <v>12913</v>
      </c>
      <c r="AW448" s="609" t="s">
        <v>12914</v>
      </c>
      <c r="AX448" s="609" t="s">
        <v>12915</v>
      </c>
      <c r="AY448" s="753" t="s">
        <v>12916</v>
      </c>
    </row>
    <row r="449" spans="2:51" ht="15" customHeight="1" outlineLevel="1">
      <c r="B449" s="643" t="s">
        <v>12917</v>
      </c>
      <c r="C449" s="653"/>
      <c r="D449" s="653"/>
      <c r="E449" s="653"/>
      <c r="F449" s="653"/>
      <c r="G449" s="653"/>
      <c r="H449" s="654"/>
      <c r="I449" s="655"/>
      <c r="J449" s="656"/>
      <c r="K449" s="656"/>
      <c r="L449" s="674">
        <f t="shared" si="48"/>
        <v>0</v>
      </c>
      <c r="M449" s="671"/>
      <c r="N449" s="676"/>
      <c r="O449" s="676"/>
      <c r="P449" s="676"/>
      <c r="Q449" s="651">
        <f t="shared" si="49"/>
        <v>0</v>
      </c>
      <c r="R449" s="661">
        <f t="shared" si="50"/>
        <v>0</v>
      </c>
      <c r="S449" s="661">
        <f t="shared" si="51"/>
        <v>0</v>
      </c>
      <c r="T449" s="658"/>
      <c r="U449" s="658"/>
      <c r="V449" s="659"/>
      <c r="W449" s="1645"/>
      <c r="X449" s="324" t="s">
        <v>12918</v>
      </c>
      <c r="Y449" s="1645"/>
      <c r="Z449" s="1656"/>
      <c r="AA449" s="1645"/>
      <c r="AB449" s="1646"/>
      <c r="AC449" s="1647"/>
      <c r="AD449" s="719">
        <v>436</v>
      </c>
      <c r="AE449" s="711" t="s">
        <v>12919</v>
      </c>
      <c r="AF449" s="735" t="s">
        <v>12920</v>
      </c>
      <c r="AG449" s="735" t="s">
        <v>12921</v>
      </c>
      <c r="AH449" s="735" t="s">
        <v>12922</v>
      </c>
      <c r="AI449" s="735" t="s">
        <v>12923</v>
      </c>
      <c r="AJ449" s="735" t="s">
        <v>12924</v>
      </c>
      <c r="AK449" s="736" t="s">
        <v>12925</v>
      </c>
      <c r="AL449" s="737" t="s">
        <v>12926</v>
      </c>
      <c r="AM449" s="738" t="s">
        <v>12927</v>
      </c>
      <c r="AN449" s="738" t="s">
        <v>12928</v>
      </c>
      <c r="AO449" s="674" t="s">
        <v>12929</v>
      </c>
      <c r="AP449" s="712" t="s">
        <v>12930</v>
      </c>
      <c r="AQ449" s="669"/>
      <c r="AR449" s="669"/>
      <c r="AS449" s="669"/>
      <c r="AT449" s="651" t="s">
        <v>12931</v>
      </c>
      <c r="AU449" s="595" t="s">
        <v>12932</v>
      </c>
      <c r="AV449" s="595" t="s">
        <v>12933</v>
      </c>
      <c r="AW449" s="609" t="s">
        <v>12934</v>
      </c>
      <c r="AX449" s="609" t="s">
        <v>12935</v>
      </c>
      <c r="AY449" s="753" t="s">
        <v>12936</v>
      </c>
    </row>
    <row r="450" spans="2:51" ht="15" customHeight="1" outlineLevel="1">
      <c r="B450" s="643" t="s">
        <v>12937</v>
      </c>
      <c r="C450" s="653"/>
      <c r="D450" s="653"/>
      <c r="E450" s="653"/>
      <c r="F450" s="653"/>
      <c r="G450" s="653"/>
      <c r="H450" s="654"/>
      <c r="I450" s="655"/>
      <c r="J450" s="656"/>
      <c r="K450" s="656"/>
      <c r="L450" s="674">
        <f t="shared" si="48"/>
        <v>0</v>
      </c>
      <c r="M450" s="671"/>
      <c r="N450" s="676"/>
      <c r="O450" s="676"/>
      <c r="P450" s="676"/>
      <c r="Q450" s="651">
        <f t="shared" si="49"/>
        <v>0</v>
      </c>
      <c r="R450" s="661">
        <f t="shared" si="50"/>
        <v>0</v>
      </c>
      <c r="S450" s="661">
        <f t="shared" si="51"/>
        <v>0</v>
      </c>
      <c r="T450" s="658"/>
      <c r="U450" s="658"/>
      <c r="V450" s="659"/>
      <c r="W450" s="1645"/>
      <c r="X450" s="324" t="s">
        <v>12938</v>
      </c>
      <c r="Y450" s="1645"/>
      <c r="Z450" s="1656"/>
      <c r="AA450" s="1645"/>
      <c r="AB450" s="1646"/>
      <c r="AC450" s="1647"/>
      <c r="AD450" s="719">
        <v>437</v>
      </c>
      <c r="AE450" s="711" t="s">
        <v>12939</v>
      </c>
      <c r="AF450" s="735" t="s">
        <v>12940</v>
      </c>
      <c r="AG450" s="735" t="s">
        <v>12941</v>
      </c>
      <c r="AH450" s="735" t="s">
        <v>12942</v>
      </c>
      <c r="AI450" s="735" t="s">
        <v>12943</v>
      </c>
      <c r="AJ450" s="735" t="s">
        <v>12944</v>
      </c>
      <c r="AK450" s="736" t="s">
        <v>12945</v>
      </c>
      <c r="AL450" s="737" t="s">
        <v>12946</v>
      </c>
      <c r="AM450" s="738" t="s">
        <v>12947</v>
      </c>
      <c r="AN450" s="738" t="s">
        <v>12948</v>
      </c>
      <c r="AO450" s="674" t="s">
        <v>12949</v>
      </c>
      <c r="AP450" s="712" t="s">
        <v>12950</v>
      </c>
      <c r="AQ450" s="669"/>
      <c r="AR450" s="669"/>
      <c r="AS450" s="669"/>
      <c r="AT450" s="651" t="s">
        <v>12951</v>
      </c>
      <c r="AU450" s="595" t="s">
        <v>12952</v>
      </c>
      <c r="AV450" s="595" t="s">
        <v>12953</v>
      </c>
      <c r="AW450" s="609" t="s">
        <v>12954</v>
      </c>
      <c r="AX450" s="609" t="s">
        <v>12955</v>
      </c>
      <c r="AY450" s="753" t="s">
        <v>12956</v>
      </c>
    </row>
    <row r="451" spans="2:51" ht="15" customHeight="1" outlineLevel="1">
      <c r="B451" s="643" t="s">
        <v>12957</v>
      </c>
      <c r="C451" s="653"/>
      <c r="D451" s="653"/>
      <c r="E451" s="653"/>
      <c r="F451" s="653"/>
      <c r="G451" s="653"/>
      <c r="H451" s="654"/>
      <c r="I451" s="655"/>
      <c r="J451" s="656"/>
      <c r="K451" s="656"/>
      <c r="L451" s="674">
        <f t="shared" si="48"/>
        <v>0</v>
      </c>
      <c r="M451" s="671"/>
      <c r="N451" s="676"/>
      <c r="O451" s="676"/>
      <c r="P451" s="676"/>
      <c r="Q451" s="651">
        <f t="shared" si="49"/>
        <v>0</v>
      </c>
      <c r="R451" s="661">
        <f t="shared" si="50"/>
        <v>0</v>
      </c>
      <c r="S451" s="661">
        <f t="shared" si="51"/>
        <v>0</v>
      </c>
      <c r="T451" s="658"/>
      <c r="U451" s="658"/>
      <c r="V451" s="659"/>
      <c r="W451" s="1645"/>
      <c r="X451" s="324" t="s">
        <v>12958</v>
      </c>
      <c r="Y451" s="1645"/>
      <c r="Z451" s="1656"/>
      <c r="AA451" s="1645"/>
      <c r="AB451" s="1646"/>
      <c r="AC451" s="1647"/>
      <c r="AD451" s="719">
        <v>438</v>
      </c>
      <c r="AE451" s="711" t="s">
        <v>12959</v>
      </c>
      <c r="AF451" s="735" t="s">
        <v>12960</v>
      </c>
      <c r="AG451" s="735" t="s">
        <v>12961</v>
      </c>
      <c r="AH451" s="735" t="s">
        <v>12962</v>
      </c>
      <c r="AI451" s="735" t="s">
        <v>12963</v>
      </c>
      <c r="AJ451" s="735" t="s">
        <v>12964</v>
      </c>
      <c r="AK451" s="736" t="s">
        <v>12965</v>
      </c>
      <c r="AL451" s="737" t="s">
        <v>12966</v>
      </c>
      <c r="AM451" s="738" t="s">
        <v>12967</v>
      </c>
      <c r="AN451" s="738" t="s">
        <v>12968</v>
      </c>
      <c r="AO451" s="674" t="s">
        <v>12969</v>
      </c>
      <c r="AP451" s="712" t="s">
        <v>12970</v>
      </c>
      <c r="AQ451" s="669"/>
      <c r="AR451" s="669"/>
      <c r="AS451" s="669"/>
      <c r="AT451" s="651" t="s">
        <v>12971</v>
      </c>
      <c r="AU451" s="595" t="s">
        <v>12972</v>
      </c>
      <c r="AV451" s="595" t="s">
        <v>12973</v>
      </c>
      <c r="AW451" s="609" t="s">
        <v>12974</v>
      </c>
      <c r="AX451" s="609" t="s">
        <v>12975</v>
      </c>
      <c r="AY451" s="753" t="s">
        <v>12976</v>
      </c>
    </row>
    <row r="452" spans="2:51" ht="15" customHeight="1" outlineLevel="1">
      <c r="B452" s="643" t="s">
        <v>12977</v>
      </c>
      <c r="C452" s="653"/>
      <c r="D452" s="653"/>
      <c r="E452" s="653"/>
      <c r="F452" s="653"/>
      <c r="G452" s="653"/>
      <c r="H452" s="654"/>
      <c r="I452" s="655"/>
      <c r="J452" s="656"/>
      <c r="K452" s="656"/>
      <c r="L452" s="674">
        <f t="shared" si="48"/>
        <v>0</v>
      </c>
      <c r="M452" s="671"/>
      <c r="N452" s="676"/>
      <c r="O452" s="676"/>
      <c r="P452" s="676"/>
      <c r="Q452" s="651">
        <f t="shared" si="49"/>
        <v>0</v>
      </c>
      <c r="R452" s="661">
        <f t="shared" si="50"/>
        <v>0</v>
      </c>
      <c r="S452" s="661">
        <f t="shared" si="51"/>
        <v>0</v>
      </c>
      <c r="T452" s="658"/>
      <c r="U452" s="658"/>
      <c r="V452" s="659"/>
      <c r="W452" s="1645"/>
      <c r="X452" s="324" t="s">
        <v>12978</v>
      </c>
      <c r="Y452" s="1645"/>
      <c r="Z452" s="1656"/>
      <c r="AA452" s="1645"/>
      <c r="AB452" s="1646"/>
      <c r="AC452" s="1647"/>
      <c r="AD452" s="719">
        <v>439</v>
      </c>
      <c r="AE452" s="711" t="s">
        <v>12979</v>
      </c>
      <c r="AF452" s="735" t="s">
        <v>12980</v>
      </c>
      <c r="AG452" s="735" t="s">
        <v>12981</v>
      </c>
      <c r="AH452" s="735" t="s">
        <v>12982</v>
      </c>
      <c r="AI452" s="735" t="s">
        <v>12983</v>
      </c>
      <c r="AJ452" s="735" t="s">
        <v>12984</v>
      </c>
      <c r="AK452" s="736" t="s">
        <v>12985</v>
      </c>
      <c r="AL452" s="737" t="s">
        <v>12986</v>
      </c>
      <c r="AM452" s="738" t="s">
        <v>12987</v>
      </c>
      <c r="AN452" s="738" t="s">
        <v>12988</v>
      </c>
      <c r="AO452" s="674" t="s">
        <v>12989</v>
      </c>
      <c r="AP452" s="712" t="s">
        <v>12990</v>
      </c>
      <c r="AQ452" s="669"/>
      <c r="AR452" s="669"/>
      <c r="AS452" s="669"/>
      <c r="AT452" s="651" t="s">
        <v>12991</v>
      </c>
      <c r="AU452" s="595" t="s">
        <v>12992</v>
      </c>
      <c r="AV452" s="595" t="s">
        <v>12993</v>
      </c>
      <c r="AW452" s="609" t="s">
        <v>12994</v>
      </c>
      <c r="AX452" s="609" t="s">
        <v>12995</v>
      </c>
      <c r="AY452" s="753" t="s">
        <v>12996</v>
      </c>
    </row>
    <row r="453" spans="2:51" ht="15" customHeight="1" outlineLevel="1">
      <c r="B453" s="643" t="s">
        <v>12997</v>
      </c>
      <c r="C453" s="653"/>
      <c r="D453" s="653"/>
      <c r="E453" s="653"/>
      <c r="F453" s="653"/>
      <c r="G453" s="653"/>
      <c r="H453" s="654"/>
      <c r="I453" s="655"/>
      <c r="J453" s="656"/>
      <c r="K453" s="656"/>
      <c r="L453" s="674">
        <f t="shared" si="48"/>
        <v>0</v>
      </c>
      <c r="M453" s="671"/>
      <c r="N453" s="676"/>
      <c r="O453" s="676"/>
      <c r="P453" s="676"/>
      <c r="Q453" s="651">
        <f t="shared" si="49"/>
        <v>0</v>
      </c>
      <c r="R453" s="661">
        <f t="shared" si="50"/>
        <v>0</v>
      </c>
      <c r="S453" s="661">
        <f t="shared" si="51"/>
        <v>0</v>
      </c>
      <c r="T453" s="658"/>
      <c r="U453" s="658"/>
      <c r="V453" s="659"/>
      <c r="W453" s="1645"/>
      <c r="X453" s="324" t="s">
        <v>12998</v>
      </c>
      <c r="Y453" s="1645"/>
      <c r="Z453" s="1656"/>
      <c r="AA453" s="1645"/>
      <c r="AB453" s="1646"/>
      <c r="AC453" s="1647"/>
      <c r="AD453" s="719">
        <v>440</v>
      </c>
      <c r="AE453" s="711" t="s">
        <v>12999</v>
      </c>
      <c r="AF453" s="735" t="s">
        <v>13000</v>
      </c>
      <c r="AG453" s="735" t="s">
        <v>13001</v>
      </c>
      <c r="AH453" s="735" t="s">
        <v>13002</v>
      </c>
      <c r="AI453" s="735" t="s">
        <v>13003</v>
      </c>
      <c r="AJ453" s="735" t="s">
        <v>13004</v>
      </c>
      <c r="AK453" s="736" t="s">
        <v>13005</v>
      </c>
      <c r="AL453" s="737" t="s">
        <v>13006</v>
      </c>
      <c r="AM453" s="738" t="s">
        <v>13007</v>
      </c>
      <c r="AN453" s="738" t="s">
        <v>13008</v>
      </c>
      <c r="AO453" s="674" t="s">
        <v>13009</v>
      </c>
      <c r="AP453" s="712" t="s">
        <v>13010</v>
      </c>
      <c r="AQ453" s="669"/>
      <c r="AR453" s="669"/>
      <c r="AS453" s="669"/>
      <c r="AT453" s="651" t="s">
        <v>13011</v>
      </c>
      <c r="AU453" s="595" t="s">
        <v>13012</v>
      </c>
      <c r="AV453" s="595" t="s">
        <v>13013</v>
      </c>
      <c r="AW453" s="609" t="s">
        <v>13014</v>
      </c>
      <c r="AX453" s="609" t="s">
        <v>13015</v>
      </c>
      <c r="AY453" s="753" t="s">
        <v>13016</v>
      </c>
    </row>
    <row r="454" spans="2:51" ht="15" customHeight="1" outlineLevel="1">
      <c r="B454" s="643" t="s">
        <v>13017</v>
      </c>
      <c r="C454" s="653"/>
      <c r="D454" s="653"/>
      <c r="E454" s="653"/>
      <c r="F454" s="653"/>
      <c r="G454" s="653"/>
      <c r="H454" s="654"/>
      <c r="I454" s="655"/>
      <c r="J454" s="656"/>
      <c r="K454" s="656"/>
      <c r="L454" s="674">
        <f t="shared" si="48"/>
        <v>0</v>
      </c>
      <c r="M454" s="671"/>
      <c r="N454" s="676"/>
      <c r="O454" s="676"/>
      <c r="P454" s="676"/>
      <c r="Q454" s="651">
        <f t="shared" si="49"/>
        <v>0</v>
      </c>
      <c r="R454" s="661">
        <f t="shared" si="50"/>
        <v>0</v>
      </c>
      <c r="S454" s="661">
        <f t="shared" si="51"/>
        <v>0</v>
      </c>
      <c r="T454" s="658"/>
      <c r="U454" s="658"/>
      <c r="V454" s="659"/>
      <c r="W454" s="1645"/>
      <c r="X454" s="324" t="s">
        <v>13018</v>
      </c>
      <c r="Y454" s="1645"/>
      <c r="Z454" s="1656"/>
      <c r="AA454" s="1645"/>
      <c r="AB454" s="1646"/>
      <c r="AC454" s="1647"/>
      <c r="AD454" s="719">
        <v>441</v>
      </c>
      <c r="AE454" s="711" t="s">
        <v>13019</v>
      </c>
      <c r="AF454" s="735" t="s">
        <v>13020</v>
      </c>
      <c r="AG454" s="735" t="s">
        <v>13021</v>
      </c>
      <c r="AH454" s="735" t="s">
        <v>13022</v>
      </c>
      <c r="AI454" s="735" t="s">
        <v>13023</v>
      </c>
      <c r="AJ454" s="735" t="s">
        <v>13024</v>
      </c>
      <c r="AK454" s="736" t="s">
        <v>13025</v>
      </c>
      <c r="AL454" s="737" t="s">
        <v>13026</v>
      </c>
      <c r="AM454" s="738" t="s">
        <v>13027</v>
      </c>
      <c r="AN454" s="738" t="s">
        <v>13028</v>
      </c>
      <c r="AO454" s="674" t="s">
        <v>13029</v>
      </c>
      <c r="AP454" s="712" t="s">
        <v>13030</v>
      </c>
      <c r="AQ454" s="669"/>
      <c r="AR454" s="669"/>
      <c r="AS454" s="669"/>
      <c r="AT454" s="651" t="s">
        <v>13031</v>
      </c>
      <c r="AU454" s="595" t="s">
        <v>13032</v>
      </c>
      <c r="AV454" s="595" t="s">
        <v>13033</v>
      </c>
      <c r="AW454" s="609" t="s">
        <v>13034</v>
      </c>
      <c r="AX454" s="609" t="s">
        <v>13035</v>
      </c>
      <c r="AY454" s="753" t="s">
        <v>13036</v>
      </c>
    </row>
    <row r="455" spans="2:51" ht="15" customHeight="1" outlineLevel="1">
      <c r="B455" s="643" t="s">
        <v>13037</v>
      </c>
      <c r="C455" s="653"/>
      <c r="D455" s="653"/>
      <c r="E455" s="653"/>
      <c r="F455" s="653"/>
      <c r="G455" s="653"/>
      <c r="H455" s="654"/>
      <c r="I455" s="655"/>
      <c r="J455" s="656"/>
      <c r="K455" s="656"/>
      <c r="L455" s="674">
        <f t="shared" si="48"/>
        <v>0</v>
      </c>
      <c r="M455" s="671"/>
      <c r="N455" s="676"/>
      <c r="O455" s="676"/>
      <c r="P455" s="676"/>
      <c r="Q455" s="651">
        <f t="shared" si="49"/>
        <v>0</v>
      </c>
      <c r="R455" s="661">
        <f t="shared" si="50"/>
        <v>0</v>
      </c>
      <c r="S455" s="661">
        <f t="shared" si="51"/>
        <v>0</v>
      </c>
      <c r="T455" s="658"/>
      <c r="U455" s="658"/>
      <c r="V455" s="659"/>
      <c r="W455" s="1645"/>
      <c r="X455" s="324" t="s">
        <v>13038</v>
      </c>
      <c r="Y455" s="1645"/>
      <c r="Z455" s="1656"/>
      <c r="AA455" s="1645"/>
      <c r="AB455" s="1646"/>
      <c r="AC455" s="1647"/>
      <c r="AD455" s="719">
        <v>442</v>
      </c>
      <c r="AE455" s="711" t="s">
        <v>13039</v>
      </c>
      <c r="AF455" s="735" t="s">
        <v>13040</v>
      </c>
      <c r="AG455" s="735" t="s">
        <v>13041</v>
      </c>
      <c r="AH455" s="735" t="s">
        <v>13042</v>
      </c>
      <c r="AI455" s="735" t="s">
        <v>13043</v>
      </c>
      <c r="AJ455" s="735" t="s">
        <v>13044</v>
      </c>
      <c r="AK455" s="736" t="s">
        <v>13045</v>
      </c>
      <c r="AL455" s="737" t="s">
        <v>13046</v>
      </c>
      <c r="AM455" s="738" t="s">
        <v>13047</v>
      </c>
      <c r="AN455" s="738" t="s">
        <v>13048</v>
      </c>
      <c r="AO455" s="674" t="s">
        <v>13049</v>
      </c>
      <c r="AP455" s="712" t="s">
        <v>13050</v>
      </c>
      <c r="AQ455" s="669"/>
      <c r="AR455" s="669"/>
      <c r="AS455" s="669"/>
      <c r="AT455" s="651" t="s">
        <v>13051</v>
      </c>
      <c r="AU455" s="595" t="s">
        <v>13052</v>
      </c>
      <c r="AV455" s="595" t="s">
        <v>13053</v>
      </c>
      <c r="AW455" s="609" t="s">
        <v>13054</v>
      </c>
      <c r="AX455" s="609" t="s">
        <v>13055</v>
      </c>
      <c r="AY455" s="753" t="s">
        <v>13056</v>
      </c>
    </row>
    <row r="456" spans="2:51" ht="15" customHeight="1" outlineLevel="1">
      <c r="B456" s="643" t="s">
        <v>13057</v>
      </c>
      <c r="C456" s="653"/>
      <c r="D456" s="653"/>
      <c r="E456" s="653"/>
      <c r="F456" s="653"/>
      <c r="G456" s="653"/>
      <c r="H456" s="654"/>
      <c r="I456" s="655"/>
      <c r="J456" s="656"/>
      <c r="K456" s="656"/>
      <c r="L456" s="674">
        <f t="shared" si="48"/>
        <v>0</v>
      </c>
      <c r="M456" s="671"/>
      <c r="N456" s="676"/>
      <c r="O456" s="676"/>
      <c r="P456" s="676"/>
      <c r="Q456" s="651">
        <f t="shared" si="49"/>
        <v>0</v>
      </c>
      <c r="R456" s="661">
        <f t="shared" si="50"/>
        <v>0</v>
      </c>
      <c r="S456" s="661">
        <f t="shared" si="51"/>
        <v>0</v>
      </c>
      <c r="T456" s="658"/>
      <c r="U456" s="658"/>
      <c r="V456" s="659"/>
      <c r="W456" s="1645"/>
      <c r="X456" s="324" t="s">
        <v>13058</v>
      </c>
      <c r="Y456" s="1645"/>
      <c r="Z456" s="1656"/>
      <c r="AA456" s="1645"/>
      <c r="AB456" s="1646"/>
      <c r="AC456" s="1647"/>
      <c r="AD456" s="719">
        <v>443</v>
      </c>
      <c r="AE456" s="711" t="s">
        <v>13059</v>
      </c>
      <c r="AF456" s="735" t="s">
        <v>13060</v>
      </c>
      <c r="AG456" s="735" t="s">
        <v>13061</v>
      </c>
      <c r="AH456" s="735" t="s">
        <v>13062</v>
      </c>
      <c r="AI456" s="735" t="s">
        <v>13063</v>
      </c>
      <c r="AJ456" s="735" t="s">
        <v>13064</v>
      </c>
      <c r="AK456" s="736" t="s">
        <v>13065</v>
      </c>
      <c r="AL456" s="737" t="s">
        <v>13066</v>
      </c>
      <c r="AM456" s="738" t="s">
        <v>13067</v>
      </c>
      <c r="AN456" s="738" t="s">
        <v>13068</v>
      </c>
      <c r="AO456" s="674" t="s">
        <v>13069</v>
      </c>
      <c r="AP456" s="712" t="s">
        <v>13070</v>
      </c>
      <c r="AQ456" s="669"/>
      <c r="AR456" s="669"/>
      <c r="AS456" s="669"/>
      <c r="AT456" s="651" t="s">
        <v>13071</v>
      </c>
      <c r="AU456" s="595" t="s">
        <v>13072</v>
      </c>
      <c r="AV456" s="595" t="s">
        <v>13073</v>
      </c>
      <c r="AW456" s="609" t="s">
        <v>13074</v>
      </c>
      <c r="AX456" s="609" t="s">
        <v>13075</v>
      </c>
      <c r="AY456" s="753" t="s">
        <v>13076</v>
      </c>
    </row>
    <row r="457" spans="2:51" ht="15" customHeight="1" outlineLevel="1">
      <c r="B457" s="643" t="s">
        <v>13077</v>
      </c>
      <c r="C457" s="653"/>
      <c r="D457" s="653"/>
      <c r="E457" s="653"/>
      <c r="F457" s="653"/>
      <c r="G457" s="653"/>
      <c r="H457" s="654"/>
      <c r="I457" s="655"/>
      <c r="J457" s="656"/>
      <c r="K457" s="656"/>
      <c r="L457" s="674">
        <f t="shared" si="48"/>
        <v>0</v>
      </c>
      <c r="M457" s="671"/>
      <c r="N457" s="676"/>
      <c r="O457" s="676"/>
      <c r="P457" s="676"/>
      <c r="Q457" s="651">
        <f t="shared" si="49"/>
        <v>0</v>
      </c>
      <c r="R457" s="661">
        <f t="shared" si="50"/>
        <v>0</v>
      </c>
      <c r="S457" s="661">
        <f t="shared" si="51"/>
        <v>0</v>
      </c>
      <c r="T457" s="658"/>
      <c r="U457" s="658"/>
      <c r="V457" s="659"/>
      <c r="W457" s="1645"/>
      <c r="X457" s="324" t="s">
        <v>13078</v>
      </c>
      <c r="Y457" s="1645"/>
      <c r="Z457" s="1656"/>
      <c r="AA457" s="1645"/>
      <c r="AB457" s="1646"/>
      <c r="AC457" s="1647"/>
      <c r="AD457" s="719">
        <v>444</v>
      </c>
      <c r="AE457" s="711" t="s">
        <v>13079</v>
      </c>
      <c r="AF457" s="735" t="s">
        <v>13080</v>
      </c>
      <c r="AG457" s="735" t="s">
        <v>13081</v>
      </c>
      <c r="AH457" s="735" t="s">
        <v>13082</v>
      </c>
      <c r="AI457" s="735" t="s">
        <v>13083</v>
      </c>
      <c r="AJ457" s="735" t="s">
        <v>13084</v>
      </c>
      <c r="AK457" s="736" t="s">
        <v>13085</v>
      </c>
      <c r="AL457" s="737" t="s">
        <v>13086</v>
      </c>
      <c r="AM457" s="738" t="s">
        <v>13087</v>
      </c>
      <c r="AN457" s="738" t="s">
        <v>13088</v>
      </c>
      <c r="AO457" s="674" t="s">
        <v>13089</v>
      </c>
      <c r="AP457" s="712" t="s">
        <v>13090</v>
      </c>
      <c r="AQ457" s="669"/>
      <c r="AR457" s="669"/>
      <c r="AS457" s="669"/>
      <c r="AT457" s="651" t="s">
        <v>13091</v>
      </c>
      <c r="AU457" s="595" t="s">
        <v>13092</v>
      </c>
      <c r="AV457" s="595" t="s">
        <v>13093</v>
      </c>
      <c r="AW457" s="609" t="s">
        <v>13094</v>
      </c>
      <c r="AX457" s="609" t="s">
        <v>13095</v>
      </c>
      <c r="AY457" s="753" t="s">
        <v>13096</v>
      </c>
    </row>
    <row r="458" spans="2:51" ht="15" customHeight="1" outlineLevel="1">
      <c r="B458" s="643" t="s">
        <v>13097</v>
      </c>
      <c r="C458" s="653"/>
      <c r="D458" s="653"/>
      <c r="E458" s="653"/>
      <c r="F458" s="653"/>
      <c r="G458" s="653"/>
      <c r="H458" s="654"/>
      <c r="I458" s="655"/>
      <c r="J458" s="656"/>
      <c r="K458" s="656"/>
      <c r="L458" s="674">
        <f t="shared" si="48"/>
        <v>0</v>
      </c>
      <c r="M458" s="671"/>
      <c r="N458" s="676"/>
      <c r="O458" s="676"/>
      <c r="P458" s="676"/>
      <c r="Q458" s="651">
        <f t="shared" si="49"/>
        <v>0</v>
      </c>
      <c r="R458" s="661">
        <f t="shared" si="50"/>
        <v>0</v>
      </c>
      <c r="S458" s="661">
        <f t="shared" si="51"/>
        <v>0</v>
      </c>
      <c r="T458" s="658"/>
      <c r="U458" s="658"/>
      <c r="V458" s="659"/>
      <c r="W458" s="1645"/>
      <c r="X458" s="324" t="s">
        <v>13098</v>
      </c>
      <c r="Y458" s="1645"/>
      <c r="Z458" s="1656"/>
      <c r="AA458" s="1645"/>
      <c r="AB458" s="1646"/>
      <c r="AC458" s="1647"/>
      <c r="AD458" s="719">
        <v>445</v>
      </c>
      <c r="AE458" s="711" t="s">
        <v>13099</v>
      </c>
      <c r="AF458" s="735" t="s">
        <v>13100</v>
      </c>
      <c r="AG458" s="735" t="s">
        <v>13101</v>
      </c>
      <c r="AH458" s="735" t="s">
        <v>13102</v>
      </c>
      <c r="AI458" s="735" t="s">
        <v>13103</v>
      </c>
      <c r="AJ458" s="735" t="s">
        <v>13104</v>
      </c>
      <c r="AK458" s="736" t="s">
        <v>13105</v>
      </c>
      <c r="AL458" s="737" t="s">
        <v>13106</v>
      </c>
      <c r="AM458" s="738" t="s">
        <v>13107</v>
      </c>
      <c r="AN458" s="738" t="s">
        <v>13108</v>
      </c>
      <c r="AO458" s="674" t="s">
        <v>13109</v>
      </c>
      <c r="AP458" s="712" t="s">
        <v>13110</v>
      </c>
      <c r="AQ458" s="669"/>
      <c r="AR458" s="669"/>
      <c r="AS458" s="669"/>
      <c r="AT458" s="651" t="s">
        <v>13111</v>
      </c>
      <c r="AU458" s="595" t="s">
        <v>13112</v>
      </c>
      <c r="AV458" s="595" t="s">
        <v>13113</v>
      </c>
      <c r="AW458" s="609" t="s">
        <v>13114</v>
      </c>
      <c r="AX458" s="609" t="s">
        <v>13115</v>
      </c>
      <c r="AY458" s="753" t="s">
        <v>13116</v>
      </c>
    </row>
    <row r="459" spans="2:51" ht="15" customHeight="1" outlineLevel="1">
      <c r="B459" s="643" t="s">
        <v>13117</v>
      </c>
      <c r="C459" s="653"/>
      <c r="D459" s="653"/>
      <c r="E459" s="653"/>
      <c r="F459" s="653"/>
      <c r="G459" s="653"/>
      <c r="H459" s="654"/>
      <c r="I459" s="655"/>
      <c r="J459" s="656"/>
      <c r="K459" s="656"/>
      <c r="L459" s="674">
        <f t="shared" si="48"/>
        <v>0</v>
      </c>
      <c r="M459" s="671"/>
      <c r="N459" s="676"/>
      <c r="O459" s="676"/>
      <c r="P459" s="676"/>
      <c r="Q459" s="651">
        <f t="shared" si="49"/>
        <v>0</v>
      </c>
      <c r="R459" s="661">
        <f t="shared" si="50"/>
        <v>0</v>
      </c>
      <c r="S459" s="661">
        <f t="shared" si="51"/>
        <v>0</v>
      </c>
      <c r="T459" s="658"/>
      <c r="U459" s="658"/>
      <c r="V459" s="659"/>
      <c r="W459" s="1645"/>
      <c r="X459" s="324" t="s">
        <v>13118</v>
      </c>
      <c r="Y459" s="1645"/>
      <c r="Z459" s="1656"/>
      <c r="AA459" s="1645"/>
      <c r="AB459" s="1646"/>
      <c r="AC459" s="1647"/>
      <c r="AD459" s="719">
        <v>446</v>
      </c>
      <c r="AE459" s="711" t="s">
        <v>13119</v>
      </c>
      <c r="AF459" s="735" t="s">
        <v>13120</v>
      </c>
      <c r="AG459" s="735" t="s">
        <v>13121</v>
      </c>
      <c r="AH459" s="735" t="s">
        <v>13122</v>
      </c>
      <c r="AI459" s="735" t="s">
        <v>13123</v>
      </c>
      <c r="AJ459" s="735" t="s">
        <v>13124</v>
      </c>
      <c r="AK459" s="736" t="s">
        <v>13125</v>
      </c>
      <c r="AL459" s="737" t="s">
        <v>13126</v>
      </c>
      <c r="AM459" s="738" t="s">
        <v>13127</v>
      </c>
      <c r="AN459" s="738" t="s">
        <v>13128</v>
      </c>
      <c r="AO459" s="674" t="s">
        <v>13129</v>
      </c>
      <c r="AP459" s="712" t="s">
        <v>13130</v>
      </c>
      <c r="AQ459" s="669"/>
      <c r="AR459" s="669"/>
      <c r="AS459" s="669"/>
      <c r="AT459" s="651" t="s">
        <v>13131</v>
      </c>
      <c r="AU459" s="595" t="s">
        <v>13132</v>
      </c>
      <c r="AV459" s="595" t="s">
        <v>13133</v>
      </c>
      <c r="AW459" s="609" t="s">
        <v>13134</v>
      </c>
      <c r="AX459" s="609" t="s">
        <v>13135</v>
      </c>
      <c r="AY459" s="753" t="s">
        <v>13136</v>
      </c>
    </row>
    <row r="460" spans="2:51" ht="15" customHeight="1" outlineLevel="1">
      <c r="B460" s="643" t="s">
        <v>13137</v>
      </c>
      <c r="C460" s="653"/>
      <c r="D460" s="653"/>
      <c r="E460" s="653"/>
      <c r="F460" s="653"/>
      <c r="G460" s="653"/>
      <c r="H460" s="654"/>
      <c r="I460" s="655"/>
      <c r="J460" s="656"/>
      <c r="K460" s="656"/>
      <c r="L460" s="674">
        <f t="shared" si="48"/>
        <v>0</v>
      </c>
      <c r="M460" s="671"/>
      <c r="N460" s="676"/>
      <c r="O460" s="676"/>
      <c r="P460" s="676"/>
      <c r="Q460" s="651">
        <f t="shared" si="49"/>
        <v>0</v>
      </c>
      <c r="R460" s="661">
        <f t="shared" si="50"/>
        <v>0</v>
      </c>
      <c r="S460" s="661">
        <f t="shared" si="51"/>
        <v>0</v>
      </c>
      <c r="T460" s="658"/>
      <c r="U460" s="658"/>
      <c r="V460" s="659"/>
      <c r="W460" s="1645"/>
      <c r="X460" s="324" t="s">
        <v>13138</v>
      </c>
      <c r="Y460" s="1645"/>
      <c r="Z460" s="1656"/>
      <c r="AA460" s="1645"/>
      <c r="AB460" s="1646"/>
      <c r="AC460" s="1647"/>
      <c r="AD460" s="719">
        <v>447</v>
      </c>
      <c r="AE460" s="711" t="s">
        <v>13139</v>
      </c>
      <c r="AF460" s="735" t="s">
        <v>13140</v>
      </c>
      <c r="AG460" s="735" t="s">
        <v>13141</v>
      </c>
      <c r="AH460" s="735" t="s">
        <v>13142</v>
      </c>
      <c r="AI460" s="735" t="s">
        <v>13143</v>
      </c>
      <c r="AJ460" s="735" t="s">
        <v>13144</v>
      </c>
      <c r="AK460" s="736" t="s">
        <v>13145</v>
      </c>
      <c r="AL460" s="737" t="s">
        <v>13146</v>
      </c>
      <c r="AM460" s="738" t="s">
        <v>13147</v>
      </c>
      <c r="AN460" s="738" t="s">
        <v>13148</v>
      </c>
      <c r="AO460" s="674" t="s">
        <v>13149</v>
      </c>
      <c r="AP460" s="712" t="s">
        <v>13150</v>
      </c>
      <c r="AQ460" s="669"/>
      <c r="AR460" s="669"/>
      <c r="AS460" s="669"/>
      <c r="AT460" s="651" t="s">
        <v>13151</v>
      </c>
      <c r="AU460" s="595" t="s">
        <v>13152</v>
      </c>
      <c r="AV460" s="595" t="s">
        <v>13153</v>
      </c>
      <c r="AW460" s="609" t="s">
        <v>13154</v>
      </c>
      <c r="AX460" s="609" t="s">
        <v>13155</v>
      </c>
      <c r="AY460" s="753" t="s">
        <v>13156</v>
      </c>
    </row>
    <row r="461" spans="2:51" ht="15" customHeight="1" outlineLevel="1">
      <c r="B461" s="643" t="s">
        <v>13157</v>
      </c>
      <c r="C461" s="653"/>
      <c r="D461" s="653"/>
      <c r="E461" s="653"/>
      <c r="F461" s="653"/>
      <c r="G461" s="653"/>
      <c r="H461" s="654"/>
      <c r="I461" s="655"/>
      <c r="J461" s="656"/>
      <c r="K461" s="656"/>
      <c r="L461" s="674">
        <f t="shared" si="48"/>
        <v>0</v>
      </c>
      <c r="M461" s="671"/>
      <c r="N461" s="676"/>
      <c r="O461" s="676"/>
      <c r="P461" s="676"/>
      <c r="Q461" s="651">
        <f t="shared" si="49"/>
        <v>0</v>
      </c>
      <c r="R461" s="661">
        <f t="shared" si="50"/>
        <v>0</v>
      </c>
      <c r="S461" s="661">
        <f t="shared" si="51"/>
        <v>0</v>
      </c>
      <c r="T461" s="658"/>
      <c r="U461" s="658"/>
      <c r="V461" s="659"/>
      <c r="W461" s="1645"/>
      <c r="X461" s="324" t="s">
        <v>13158</v>
      </c>
      <c r="Y461" s="1645"/>
      <c r="Z461" s="1656"/>
      <c r="AA461" s="1645"/>
      <c r="AB461" s="1646"/>
      <c r="AC461" s="1647"/>
      <c r="AD461" s="719">
        <v>448</v>
      </c>
      <c r="AE461" s="711" t="s">
        <v>13159</v>
      </c>
      <c r="AF461" s="735" t="s">
        <v>13160</v>
      </c>
      <c r="AG461" s="735" t="s">
        <v>13161</v>
      </c>
      <c r="AH461" s="735" t="s">
        <v>13162</v>
      </c>
      <c r="AI461" s="735" t="s">
        <v>13163</v>
      </c>
      <c r="AJ461" s="735" t="s">
        <v>13164</v>
      </c>
      <c r="AK461" s="736" t="s">
        <v>13165</v>
      </c>
      <c r="AL461" s="737" t="s">
        <v>13166</v>
      </c>
      <c r="AM461" s="738" t="s">
        <v>13167</v>
      </c>
      <c r="AN461" s="738" t="s">
        <v>13168</v>
      </c>
      <c r="AO461" s="674" t="s">
        <v>13169</v>
      </c>
      <c r="AP461" s="712" t="s">
        <v>13170</v>
      </c>
      <c r="AQ461" s="669"/>
      <c r="AR461" s="669"/>
      <c r="AS461" s="669"/>
      <c r="AT461" s="651" t="s">
        <v>13171</v>
      </c>
      <c r="AU461" s="595" t="s">
        <v>13172</v>
      </c>
      <c r="AV461" s="595" t="s">
        <v>13173</v>
      </c>
      <c r="AW461" s="609" t="s">
        <v>13174</v>
      </c>
      <c r="AX461" s="609" t="s">
        <v>13175</v>
      </c>
      <c r="AY461" s="753" t="s">
        <v>13176</v>
      </c>
    </row>
    <row r="462" spans="2:51" ht="15" customHeight="1" outlineLevel="1">
      <c r="B462" s="643" t="s">
        <v>13177</v>
      </c>
      <c r="C462" s="653"/>
      <c r="D462" s="653"/>
      <c r="E462" s="653"/>
      <c r="F462" s="653"/>
      <c r="G462" s="653"/>
      <c r="H462" s="654"/>
      <c r="I462" s="655"/>
      <c r="J462" s="656"/>
      <c r="K462" s="656"/>
      <c r="L462" s="674">
        <f t="shared" si="48"/>
        <v>0</v>
      </c>
      <c r="M462" s="671"/>
      <c r="N462" s="676"/>
      <c r="O462" s="676"/>
      <c r="P462" s="676"/>
      <c r="Q462" s="651">
        <f t="shared" si="49"/>
        <v>0</v>
      </c>
      <c r="R462" s="661">
        <f t="shared" si="50"/>
        <v>0</v>
      </c>
      <c r="S462" s="661">
        <f t="shared" si="51"/>
        <v>0</v>
      </c>
      <c r="T462" s="658"/>
      <c r="U462" s="658"/>
      <c r="V462" s="659"/>
      <c r="W462" s="1645"/>
      <c r="X462" s="324" t="s">
        <v>13178</v>
      </c>
      <c r="Y462" s="1645"/>
      <c r="Z462" s="1656"/>
      <c r="AA462" s="1645"/>
      <c r="AB462" s="1646"/>
      <c r="AC462" s="1647"/>
      <c r="AD462" s="719">
        <v>449</v>
      </c>
      <c r="AE462" s="711" t="s">
        <v>13179</v>
      </c>
      <c r="AF462" s="735" t="s">
        <v>13180</v>
      </c>
      <c r="AG462" s="735" t="s">
        <v>13181</v>
      </c>
      <c r="AH462" s="735" t="s">
        <v>13182</v>
      </c>
      <c r="AI462" s="735" t="s">
        <v>13183</v>
      </c>
      <c r="AJ462" s="735" t="s">
        <v>13184</v>
      </c>
      <c r="AK462" s="736" t="s">
        <v>13185</v>
      </c>
      <c r="AL462" s="737" t="s">
        <v>13186</v>
      </c>
      <c r="AM462" s="738" t="s">
        <v>13187</v>
      </c>
      <c r="AN462" s="738" t="s">
        <v>13188</v>
      </c>
      <c r="AO462" s="674" t="s">
        <v>13189</v>
      </c>
      <c r="AP462" s="712" t="s">
        <v>13190</v>
      </c>
      <c r="AQ462" s="669"/>
      <c r="AR462" s="669"/>
      <c r="AS462" s="669"/>
      <c r="AT462" s="651" t="s">
        <v>13191</v>
      </c>
      <c r="AU462" s="595" t="s">
        <v>13192</v>
      </c>
      <c r="AV462" s="595" t="s">
        <v>13193</v>
      </c>
      <c r="AW462" s="609" t="s">
        <v>13194</v>
      </c>
      <c r="AX462" s="609" t="s">
        <v>13195</v>
      </c>
      <c r="AY462" s="753" t="s">
        <v>13196</v>
      </c>
    </row>
    <row r="463" spans="2:51" ht="15" customHeight="1" outlineLevel="1">
      <c r="B463" s="643" t="s">
        <v>13197</v>
      </c>
      <c r="C463" s="653"/>
      <c r="D463" s="653"/>
      <c r="E463" s="653"/>
      <c r="F463" s="653"/>
      <c r="G463" s="653"/>
      <c r="H463" s="654"/>
      <c r="I463" s="655"/>
      <c r="J463" s="656"/>
      <c r="K463" s="656"/>
      <c r="L463" s="674">
        <f t="shared" si="48"/>
        <v>0</v>
      </c>
      <c r="M463" s="671"/>
      <c r="N463" s="676"/>
      <c r="O463" s="676"/>
      <c r="P463" s="676"/>
      <c r="Q463" s="651">
        <f t="shared" si="49"/>
        <v>0</v>
      </c>
      <c r="R463" s="661">
        <f t="shared" si="50"/>
        <v>0</v>
      </c>
      <c r="S463" s="661">
        <f t="shared" si="51"/>
        <v>0</v>
      </c>
      <c r="T463" s="658"/>
      <c r="U463" s="658"/>
      <c r="V463" s="659"/>
      <c r="W463" s="1645"/>
      <c r="X463" s="324" t="s">
        <v>13198</v>
      </c>
      <c r="Y463" s="1645"/>
      <c r="Z463" s="1656"/>
      <c r="AA463" s="1645"/>
      <c r="AB463" s="1646"/>
      <c r="AC463" s="1647"/>
      <c r="AD463" s="719">
        <v>450</v>
      </c>
      <c r="AE463" s="711" t="s">
        <v>13199</v>
      </c>
      <c r="AF463" s="735" t="s">
        <v>13200</v>
      </c>
      <c r="AG463" s="735" t="s">
        <v>13201</v>
      </c>
      <c r="AH463" s="735" t="s">
        <v>13202</v>
      </c>
      <c r="AI463" s="735" t="s">
        <v>13203</v>
      </c>
      <c r="AJ463" s="735" t="s">
        <v>13204</v>
      </c>
      <c r="AK463" s="736" t="s">
        <v>13205</v>
      </c>
      <c r="AL463" s="737" t="s">
        <v>13206</v>
      </c>
      <c r="AM463" s="738" t="s">
        <v>13207</v>
      </c>
      <c r="AN463" s="738" t="s">
        <v>13208</v>
      </c>
      <c r="AO463" s="674" t="s">
        <v>13209</v>
      </c>
      <c r="AP463" s="712" t="s">
        <v>13210</v>
      </c>
      <c r="AQ463" s="669"/>
      <c r="AR463" s="669"/>
      <c r="AS463" s="669"/>
      <c r="AT463" s="651" t="s">
        <v>13211</v>
      </c>
      <c r="AU463" s="595" t="s">
        <v>13212</v>
      </c>
      <c r="AV463" s="595" t="s">
        <v>13213</v>
      </c>
      <c r="AW463" s="609" t="s">
        <v>13214</v>
      </c>
      <c r="AX463" s="609" t="s">
        <v>13215</v>
      </c>
      <c r="AY463" s="753" t="s">
        <v>13216</v>
      </c>
    </row>
    <row r="464" spans="2:51" ht="15" customHeight="1" outlineLevel="1">
      <c r="B464" s="643" t="s">
        <v>13217</v>
      </c>
      <c r="C464" s="653"/>
      <c r="D464" s="653"/>
      <c r="E464" s="653"/>
      <c r="F464" s="653"/>
      <c r="G464" s="653"/>
      <c r="H464" s="654"/>
      <c r="I464" s="655"/>
      <c r="J464" s="656"/>
      <c r="K464" s="656"/>
      <c r="L464" s="674">
        <f t="shared" si="48"/>
        <v>0</v>
      </c>
      <c r="M464" s="671"/>
      <c r="N464" s="676"/>
      <c r="O464" s="676"/>
      <c r="P464" s="676"/>
      <c r="Q464" s="651">
        <f t="shared" si="49"/>
        <v>0</v>
      </c>
      <c r="R464" s="661">
        <f t="shared" si="50"/>
        <v>0</v>
      </c>
      <c r="S464" s="661">
        <f t="shared" si="51"/>
        <v>0</v>
      </c>
      <c r="T464" s="658"/>
      <c r="U464" s="658"/>
      <c r="V464" s="659"/>
      <c r="W464" s="1645"/>
      <c r="X464" s="324" t="s">
        <v>13218</v>
      </c>
      <c r="Y464" s="1645"/>
      <c r="Z464" s="1656"/>
      <c r="AA464" s="1645"/>
      <c r="AB464" s="1646"/>
      <c r="AC464" s="1647"/>
      <c r="AD464" s="719">
        <v>451</v>
      </c>
      <c r="AE464" s="711" t="s">
        <v>13219</v>
      </c>
      <c r="AF464" s="735" t="s">
        <v>13220</v>
      </c>
      <c r="AG464" s="735" t="s">
        <v>13221</v>
      </c>
      <c r="AH464" s="735" t="s">
        <v>13222</v>
      </c>
      <c r="AI464" s="735" t="s">
        <v>13223</v>
      </c>
      <c r="AJ464" s="735" t="s">
        <v>13224</v>
      </c>
      <c r="AK464" s="736" t="s">
        <v>13225</v>
      </c>
      <c r="AL464" s="737" t="s">
        <v>13226</v>
      </c>
      <c r="AM464" s="738" t="s">
        <v>13227</v>
      </c>
      <c r="AN464" s="738" t="s">
        <v>13228</v>
      </c>
      <c r="AO464" s="674" t="s">
        <v>13229</v>
      </c>
      <c r="AP464" s="712" t="s">
        <v>13230</v>
      </c>
      <c r="AQ464" s="669"/>
      <c r="AR464" s="669"/>
      <c r="AS464" s="669"/>
      <c r="AT464" s="651" t="s">
        <v>13231</v>
      </c>
      <c r="AU464" s="595" t="s">
        <v>13232</v>
      </c>
      <c r="AV464" s="595" t="s">
        <v>13233</v>
      </c>
      <c r="AW464" s="609" t="s">
        <v>13234</v>
      </c>
      <c r="AX464" s="609" t="s">
        <v>13235</v>
      </c>
      <c r="AY464" s="753" t="s">
        <v>13236</v>
      </c>
    </row>
    <row r="465" spans="2:51" ht="15" customHeight="1" outlineLevel="1">
      <c r="B465" s="643" t="s">
        <v>13237</v>
      </c>
      <c r="C465" s="653"/>
      <c r="D465" s="653"/>
      <c r="E465" s="653"/>
      <c r="F465" s="653"/>
      <c r="G465" s="653"/>
      <c r="H465" s="654"/>
      <c r="I465" s="655"/>
      <c r="J465" s="656"/>
      <c r="K465" s="656"/>
      <c r="L465" s="674">
        <f t="shared" si="48"/>
        <v>0</v>
      </c>
      <c r="M465" s="671"/>
      <c r="N465" s="676"/>
      <c r="O465" s="676"/>
      <c r="P465" s="676"/>
      <c r="Q465" s="651">
        <f t="shared" si="49"/>
        <v>0</v>
      </c>
      <c r="R465" s="661">
        <f t="shared" si="50"/>
        <v>0</v>
      </c>
      <c r="S465" s="661">
        <f t="shared" si="51"/>
        <v>0</v>
      </c>
      <c r="T465" s="658"/>
      <c r="U465" s="658"/>
      <c r="V465" s="659"/>
      <c r="W465" s="1645"/>
      <c r="X465" s="324" t="s">
        <v>13238</v>
      </c>
      <c r="Y465" s="1645"/>
      <c r="Z465" s="1656"/>
      <c r="AA465" s="1645"/>
      <c r="AB465" s="1646"/>
      <c r="AC465" s="1647"/>
      <c r="AD465" s="719">
        <v>452</v>
      </c>
      <c r="AE465" s="711" t="s">
        <v>13239</v>
      </c>
      <c r="AF465" s="735" t="s">
        <v>13240</v>
      </c>
      <c r="AG465" s="735" t="s">
        <v>13241</v>
      </c>
      <c r="AH465" s="735" t="s">
        <v>13242</v>
      </c>
      <c r="AI465" s="735" t="s">
        <v>13243</v>
      </c>
      <c r="AJ465" s="735" t="s">
        <v>13244</v>
      </c>
      <c r="AK465" s="736" t="s">
        <v>13245</v>
      </c>
      <c r="AL465" s="737" t="s">
        <v>13246</v>
      </c>
      <c r="AM465" s="738" t="s">
        <v>13247</v>
      </c>
      <c r="AN465" s="738" t="s">
        <v>13248</v>
      </c>
      <c r="AO465" s="674" t="s">
        <v>13249</v>
      </c>
      <c r="AP465" s="712" t="s">
        <v>13250</v>
      </c>
      <c r="AQ465" s="669"/>
      <c r="AR465" s="669"/>
      <c r="AS465" s="669"/>
      <c r="AT465" s="651" t="s">
        <v>13251</v>
      </c>
      <c r="AU465" s="595" t="s">
        <v>13252</v>
      </c>
      <c r="AV465" s="595" t="s">
        <v>13253</v>
      </c>
      <c r="AW465" s="609" t="s">
        <v>13254</v>
      </c>
      <c r="AX465" s="609" t="s">
        <v>13255</v>
      </c>
      <c r="AY465" s="753" t="s">
        <v>13256</v>
      </c>
    </row>
    <row r="466" spans="2:51">
      <c r="B466" s="643" t="s">
        <v>13257</v>
      </c>
      <c r="C466" s="653"/>
      <c r="D466" s="653"/>
      <c r="E466" s="653"/>
      <c r="F466" s="653"/>
      <c r="G466" s="653"/>
      <c r="H466" s="654"/>
      <c r="I466" s="655"/>
      <c r="J466" s="656"/>
      <c r="K466" s="656"/>
      <c r="L466" s="674">
        <f t="shared" si="48"/>
        <v>0</v>
      </c>
      <c r="M466" s="671"/>
      <c r="N466" s="676"/>
      <c r="O466" s="676"/>
      <c r="P466" s="676"/>
      <c r="Q466" s="651">
        <f t="shared" si="49"/>
        <v>0</v>
      </c>
      <c r="R466" s="661">
        <f t="shared" si="50"/>
        <v>0</v>
      </c>
      <c r="S466" s="661">
        <f t="shared" si="51"/>
        <v>0</v>
      </c>
      <c r="T466" s="658"/>
      <c r="U466" s="658"/>
      <c r="V466" s="659"/>
      <c r="W466" s="1645"/>
      <c r="X466" s="324" t="s">
        <v>13258</v>
      </c>
      <c r="Y466" s="1645"/>
      <c r="Z466" s="1656"/>
      <c r="AA466" s="1645"/>
      <c r="AB466" s="1646"/>
      <c r="AC466" s="1647"/>
      <c r="AD466" s="719">
        <v>453</v>
      </c>
      <c r="AE466" s="711" t="s">
        <v>13259</v>
      </c>
      <c r="AF466" s="735" t="s">
        <v>13260</v>
      </c>
      <c r="AG466" s="735" t="s">
        <v>13261</v>
      </c>
      <c r="AH466" s="735" t="s">
        <v>13262</v>
      </c>
      <c r="AI466" s="735" t="s">
        <v>13263</v>
      </c>
      <c r="AJ466" s="735" t="s">
        <v>13264</v>
      </c>
      <c r="AK466" s="736" t="s">
        <v>13265</v>
      </c>
      <c r="AL466" s="737" t="s">
        <v>13266</v>
      </c>
      <c r="AM466" s="738" t="s">
        <v>13267</v>
      </c>
      <c r="AN466" s="738" t="s">
        <v>13268</v>
      </c>
      <c r="AO466" s="674" t="s">
        <v>13269</v>
      </c>
      <c r="AP466" s="712" t="s">
        <v>13270</v>
      </c>
      <c r="AQ466" s="669"/>
      <c r="AR466" s="669"/>
      <c r="AS466" s="669"/>
      <c r="AT466" s="651" t="s">
        <v>13271</v>
      </c>
      <c r="AU466" s="595" t="s">
        <v>13272</v>
      </c>
      <c r="AV466" s="595" t="s">
        <v>13273</v>
      </c>
      <c r="AW466" s="609" t="s">
        <v>13274</v>
      </c>
      <c r="AX466" s="609" t="s">
        <v>13275</v>
      </c>
      <c r="AY466" s="753" t="s">
        <v>13276</v>
      </c>
    </row>
    <row r="467" spans="2:51" ht="15" hidden="1" customHeight="1" outlineLevel="1">
      <c r="B467" s="643" t="s">
        <v>13277</v>
      </c>
      <c r="C467" s="653"/>
      <c r="D467" s="653"/>
      <c r="E467" s="653"/>
      <c r="F467" s="653"/>
      <c r="G467" s="653"/>
      <c r="H467" s="654"/>
      <c r="I467" s="655"/>
      <c r="J467" s="656"/>
      <c r="K467" s="656"/>
      <c r="L467" s="674">
        <f t="shared" si="48"/>
        <v>0</v>
      </c>
      <c r="M467" s="671"/>
      <c r="N467" s="676"/>
      <c r="O467" s="676"/>
      <c r="P467" s="676"/>
      <c r="Q467" s="651">
        <f t="shared" si="49"/>
        <v>0</v>
      </c>
      <c r="R467" s="661">
        <f t="shared" si="50"/>
        <v>0</v>
      </c>
      <c r="S467" s="661">
        <f t="shared" si="51"/>
        <v>0</v>
      </c>
      <c r="T467" s="658"/>
      <c r="U467" s="658"/>
      <c r="V467" s="659"/>
      <c r="W467" s="1645"/>
      <c r="X467" s="324" t="s">
        <v>13278</v>
      </c>
      <c r="Y467" s="1645"/>
      <c r="Z467" s="1656"/>
      <c r="AA467" s="1645"/>
      <c r="AB467" s="1646"/>
      <c r="AC467" s="1647"/>
      <c r="AD467" s="719">
        <v>454</v>
      </c>
      <c r="AE467" s="711" t="s">
        <v>13279</v>
      </c>
      <c r="AF467" s="735" t="s">
        <v>13280</v>
      </c>
      <c r="AG467" s="735" t="s">
        <v>13281</v>
      </c>
      <c r="AH467" s="735" t="s">
        <v>13282</v>
      </c>
      <c r="AI467" s="735" t="s">
        <v>13283</v>
      </c>
      <c r="AJ467" s="735" t="s">
        <v>13284</v>
      </c>
      <c r="AK467" s="736" t="s">
        <v>13285</v>
      </c>
      <c r="AL467" s="737" t="s">
        <v>13286</v>
      </c>
      <c r="AM467" s="738" t="s">
        <v>13287</v>
      </c>
      <c r="AN467" s="738" t="s">
        <v>13288</v>
      </c>
      <c r="AO467" s="674" t="s">
        <v>13289</v>
      </c>
      <c r="AP467" s="712" t="s">
        <v>13290</v>
      </c>
      <c r="AQ467" s="669"/>
      <c r="AR467" s="669"/>
      <c r="AS467" s="669"/>
      <c r="AT467" s="651" t="s">
        <v>13291</v>
      </c>
      <c r="AU467" s="595" t="s">
        <v>13292</v>
      </c>
      <c r="AV467" s="595" t="s">
        <v>13293</v>
      </c>
      <c r="AW467" s="609" t="s">
        <v>13294</v>
      </c>
      <c r="AX467" s="609" t="s">
        <v>13295</v>
      </c>
      <c r="AY467" s="753" t="s">
        <v>13296</v>
      </c>
    </row>
    <row r="468" spans="2:51" ht="15" hidden="1" customHeight="1" outlineLevel="1">
      <c r="B468" s="643" t="s">
        <v>13297</v>
      </c>
      <c r="C468" s="653"/>
      <c r="D468" s="653"/>
      <c r="E468" s="653"/>
      <c r="F468" s="653"/>
      <c r="G468" s="653"/>
      <c r="H468" s="654"/>
      <c r="I468" s="655"/>
      <c r="J468" s="656"/>
      <c r="K468" s="656"/>
      <c r="L468" s="674">
        <f t="shared" si="48"/>
        <v>0</v>
      </c>
      <c r="M468" s="671"/>
      <c r="N468" s="676"/>
      <c r="O468" s="676"/>
      <c r="P468" s="676"/>
      <c r="Q468" s="651">
        <f t="shared" si="49"/>
        <v>0</v>
      </c>
      <c r="R468" s="661">
        <f t="shared" si="50"/>
        <v>0</v>
      </c>
      <c r="S468" s="661">
        <f t="shared" si="51"/>
        <v>0</v>
      </c>
      <c r="T468" s="658"/>
      <c r="U468" s="658"/>
      <c r="V468" s="659"/>
      <c r="W468" s="1645"/>
      <c r="X468" s="324" t="s">
        <v>13298</v>
      </c>
      <c r="Y468" s="1645"/>
      <c r="Z468" s="1656"/>
      <c r="AA468" s="1645"/>
      <c r="AB468" s="1646"/>
      <c r="AC468" s="1647"/>
      <c r="AD468" s="719">
        <v>455</v>
      </c>
      <c r="AE468" s="711" t="s">
        <v>13299</v>
      </c>
      <c r="AF468" s="735" t="s">
        <v>13300</v>
      </c>
      <c r="AG468" s="735" t="s">
        <v>13301</v>
      </c>
      <c r="AH468" s="735" t="s">
        <v>13302</v>
      </c>
      <c r="AI468" s="735" t="s">
        <v>13303</v>
      </c>
      <c r="AJ468" s="735" t="s">
        <v>13304</v>
      </c>
      <c r="AK468" s="736" t="s">
        <v>13305</v>
      </c>
      <c r="AL468" s="737" t="s">
        <v>13306</v>
      </c>
      <c r="AM468" s="738" t="s">
        <v>13307</v>
      </c>
      <c r="AN468" s="738" t="s">
        <v>13308</v>
      </c>
      <c r="AO468" s="674" t="s">
        <v>13309</v>
      </c>
      <c r="AP468" s="712" t="s">
        <v>13310</v>
      </c>
      <c r="AQ468" s="669"/>
      <c r="AR468" s="669"/>
      <c r="AS468" s="669"/>
      <c r="AT468" s="651" t="s">
        <v>13311</v>
      </c>
      <c r="AU468" s="595" t="s">
        <v>13312</v>
      </c>
      <c r="AV468" s="595" t="s">
        <v>13313</v>
      </c>
      <c r="AW468" s="609" t="s">
        <v>13314</v>
      </c>
      <c r="AX468" s="609" t="s">
        <v>13315</v>
      </c>
      <c r="AY468" s="753" t="s">
        <v>13316</v>
      </c>
    </row>
    <row r="469" spans="2:51" ht="15" hidden="1" customHeight="1" outlineLevel="1">
      <c r="B469" s="643" t="s">
        <v>13317</v>
      </c>
      <c r="C469" s="653"/>
      <c r="D469" s="653"/>
      <c r="E469" s="653"/>
      <c r="F469" s="653"/>
      <c r="G469" s="653"/>
      <c r="H469" s="654"/>
      <c r="I469" s="655"/>
      <c r="J469" s="656"/>
      <c r="K469" s="656"/>
      <c r="L469" s="674">
        <f t="shared" si="48"/>
        <v>0</v>
      </c>
      <c r="M469" s="671"/>
      <c r="N469" s="676"/>
      <c r="O469" s="676"/>
      <c r="P469" s="676"/>
      <c r="Q469" s="651">
        <f t="shared" si="49"/>
        <v>0</v>
      </c>
      <c r="R469" s="661">
        <f t="shared" si="50"/>
        <v>0</v>
      </c>
      <c r="S469" s="661">
        <f t="shared" si="51"/>
        <v>0</v>
      </c>
      <c r="T469" s="658"/>
      <c r="U469" s="658"/>
      <c r="V469" s="659"/>
      <c r="W469" s="1645"/>
      <c r="X469" s="324" t="s">
        <v>13318</v>
      </c>
      <c r="Y469" s="1645"/>
      <c r="Z469" s="1656"/>
      <c r="AA469" s="1645"/>
      <c r="AB469" s="1646"/>
      <c r="AC469" s="1647"/>
      <c r="AD469" s="719">
        <v>456</v>
      </c>
      <c r="AE469" s="711" t="s">
        <v>13319</v>
      </c>
      <c r="AF469" s="735" t="s">
        <v>13320</v>
      </c>
      <c r="AG469" s="735" t="s">
        <v>13321</v>
      </c>
      <c r="AH469" s="735" t="s">
        <v>13322</v>
      </c>
      <c r="AI469" s="735" t="s">
        <v>13323</v>
      </c>
      <c r="AJ469" s="735" t="s">
        <v>13324</v>
      </c>
      <c r="AK469" s="736" t="s">
        <v>13325</v>
      </c>
      <c r="AL469" s="737" t="s">
        <v>13326</v>
      </c>
      <c r="AM469" s="738" t="s">
        <v>13327</v>
      </c>
      <c r="AN469" s="738" t="s">
        <v>13328</v>
      </c>
      <c r="AO469" s="674" t="s">
        <v>13329</v>
      </c>
      <c r="AP469" s="712" t="s">
        <v>13330</v>
      </c>
      <c r="AQ469" s="669"/>
      <c r="AR469" s="669"/>
      <c r="AS469" s="669"/>
      <c r="AT469" s="651" t="s">
        <v>13331</v>
      </c>
      <c r="AU469" s="595" t="s">
        <v>13332</v>
      </c>
      <c r="AV469" s="595" t="s">
        <v>13333</v>
      </c>
      <c r="AW469" s="609" t="s">
        <v>13334</v>
      </c>
      <c r="AX469" s="609" t="s">
        <v>13335</v>
      </c>
      <c r="AY469" s="753" t="s">
        <v>13336</v>
      </c>
    </row>
    <row r="470" spans="2:51" ht="15" hidden="1" customHeight="1" outlineLevel="1">
      <c r="B470" s="643" t="s">
        <v>13337</v>
      </c>
      <c r="C470" s="653"/>
      <c r="D470" s="653"/>
      <c r="E470" s="653"/>
      <c r="F470" s="653"/>
      <c r="G470" s="653"/>
      <c r="H470" s="654"/>
      <c r="I470" s="655"/>
      <c r="J470" s="656"/>
      <c r="K470" s="656"/>
      <c r="L470" s="674">
        <f t="shared" si="48"/>
        <v>0</v>
      </c>
      <c r="M470" s="671"/>
      <c r="N470" s="676"/>
      <c r="O470" s="676"/>
      <c r="P470" s="676"/>
      <c r="Q470" s="651">
        <f t="shared" si="49"/>
        <v>0</v>
      </c>
      <c r="R470" s="661">
        <f t="shared" si="50"/>
        <v>0</v>
      </c>
      <c r="S470" s="661">
        <f t="shared" si="51"/>
        <v>0</v>
      </c>
      <c r="T470" s="658"/>
      <c r="U470" s="658"/>
      <c r="V470" s="659"/>
      <c r="W470" s="1645"/>
      <c r="X470" s="324" t="s">
        <v>13338</v>
      </c>
      <c r="Y470" s="1645"/>
      <c r="Z470" s="1656"/>
      <c r="AA470" s="1645"/>
      <c r="AB470" s="1646"/>
      <c r="AC470" s="1647"/>
      <c r="AD470" s="719">
        <v>457</v>
      </c>
      <c r="AE470" s="711" t="s">
        <v>13339</v>
      </c>
      <c r="AF470" s="735" t="s">
        <v>13340</v>
      </c>
      <c r="AG470" s="735" t="s">
        <v>13341</v>
      </c>
      <c r="AH470" s="735" t="s">
        <v>13342</v>
      </c>
      <c r="AI470" s="735" t="s">
        <v>13343</v>
      </c>
      <c r="AJ470" s="735" t="s">
        <v>13344</v>
      </c>
      <c r="AK470" s="736" t="s">
        <v>13345</v>
      </c>
      <c r="AL470" s="737" t="s">
        <v>13346</v>
      </c>
      <c r="AM470" s="738" t="s">
        <v>13347</v>
      </c>
      <c r="AN470" s="738" t="s">
        <v>13348</v>
      </c>
      <c r="AO470" s="674" t="s">
        <v>13349</v>
      </c>
      <c r="AP470" s="712" t="s">
        <v>13350</v>
      </c>
      <c r="AQ470" s="669"/>
      <c r="AR470" s="669"/>
      <c r="AS470" s="669"/>
      <c r="AT470" s="651" t="s">
        <v>13351</v>
      </c>
      <c r="AU470" s="595" t="s">
        <v>13352</v>
      </c>
      <c r="AV470" s="595" t="s">
        <v>13353</v>
      </c>
      <c r="AW470" s="609" t="s">
        <v>13354</v>
      </c>
      <c r="AX470" s="609" t="s">
        <v>13355</v>
      </c>
      <c r="AY470" s="753" t="s">
        <v>13356</v>
      </c>
    </row>
    <row r="471" spans="2:51" ht="15" hidden="1" customHeight="1" outlineLevel="1">
      <c r="B471" s="643" t="s">
        <v>13357</v>
      </c>
      <c r="C471" s="653"/>
      <c r="D471" s="653"/>
      <c r="E471" s="653"/>
      <c r="F471" s="653"/>
      <c r="G471" s="653"/>
      <c r="H471" s="654"/>
      <c r="I471" s="655"/>
      <c r="J471" s="656"/>
      <c r="K471" s="656"/>
      <c r="L471" s="674">
        <f t="shared" si="48"/>
        <v>0</v>
      </c>
      <c r="M471" s="671"/>
      <c r="N471" s="676"/>
      <c r="O471" s="676"/>
      <c r="P471" s="676"/>
      <c r="Q471" s="651">
        <f t="shared" si="49"/>
        <v>0</v>
      </c>
      <c r="R471" s="661">
        <f t="shared" si="50"/>
        <v>0</v>
      </c>
      <c r="S471" s="661">
        <f t="shared" si="51"/>
        <v>0</v>
      </c>
      <c r="T471" s="658"/>
      <c r="U471" s="658"/>
      <c r="V471" s="659"/>
      <c r="W471" s="1645"/>
      <c r="X471" s="324" t="s">
        <v>13358</v>
      </c>
      <c r="Y471" s="1645"/>
      <c r="Z471" s="1656"/>
      <c r="AA471" s="1645"/>
      <c r="AB471" s="1646"/>
      <c r="AC471" s="1647"/>
      <c r="AD471" s="719">
        <v>458</v>
      </c>
      <c r="AE471" s="711" t="s">
        <v>13359</v>
      </c>
      <c r="AF471" s="735" t="s">
        <v>13360</v>
      </c>
      <c r="AG471" s="735" t="s">
        <v>13361</v>
      </c>
      <c r="AH471" s="735" t="s">
        <v>13362</v>
      </c>
      <c r="AI471" s="735" t="s">
        <v>13363</v>
      </c>
      <c r="AJ471" s="735" t="s">
        <v>13364</v>
      </c>
      <c r="AK471" s="736" t="s">
        <v>13365</v>
      </c>
      <c r="AL471" s="737" t="s">
        <v>13366</v>
      </c>
      <c r="AM471" s="738" t="s">
        <v>13367</v>
      </c>
      <c r="AN471" s="738" t="s">
        <v>13368</v>
      </c>
      <c r="AO471" s="674" t="s">
        <v>13369</v>
      </c>
      <c r="AP471" s="712" t="s">
        <v>13370</v>
      </c>
      <c r="AQ471" s="669"/>
      <c r="AR471" s="669"/>
      <c r="AS471" s="669"/>
      <c r="AT471" s="651" t="s">
        <v>13371</v>
      </c>
      <c r="AU471" s="595" t="s">
        <v>13372</v>
      </c>
      <c r="AV471" s="595" t="s">
        <v>13373</v>
      </c>
      <c r="AW471" s="609" t="s">
        <v>13374</v>
      </c>
      <c r="AX471" s="609" t="s">
        <v>13375</v>
      </c>
      <c r="AY471" s="753" t="s">
        <v>13376</v>
      </c>
    </row>
    <row r="472" spans="2:51" ht="15" hidden="1" customHeight="1" outlineLevel="1">
      <c r="B472" s="643" t="s">
        <v>13377</v>
      </c>
      <c r="C472" s="653"/>
      <c r="D472" s="653"/>
      <c r="E472" s="653"/>
      <c r="F472" s="653"/>
      <c r="G472" s="653"/>
      <c r="H472" s="654"/>
      <c r="I472" s="655"/>
      <c r="J472" s="656"/>
      <c r="K472" s="656"/>
      <c r="L472" s="674">
        <f t="shared" si="48"/>
        <v>0</v>
      </c>
      <c r="M472" s="671"/>
      <c r="N472" s="676"/>
      <c r="O472" s="676"/>
      <c r="P472" s="676"/>
      <c r="Q472" s="651">
        <f t="shared" si="49"/>
        <v>0</v>
      </c>
      <c r="R472" s="661">
        <f t="shared" si="50"/>
        <v>0</v>
      </c>
      <c r="S472" s="661">
        <f t="shared" si="51"/>
        <v>0</v>
      </c>
      <c r="T472" s="658"/>
      <c r="U472" s="658"/>
      <c r="V472" s="659"/>
      <c r="W472" s="1645"/>
      <c r="X472" s="324" t="s">
        <v>13378</v>
      </c>
      <c r="Y472" s="1645"/>
      <c r="Z472" s="1656"/>
      <c r="AA472" s="1645"/>
      <c r="AB472" s="1646"/>
      <c r="AC472" s="1647"/>
      <c r="AD472" s="719">
        <v>459</v>
      </c>
      <c r="AE472" s="711" t="s">
        <v>13379</v>
      </c>
      <c r="AF472" s="735" t="s">
        <v>13380</v>
      </c>
      <c r="AG472" s="735" t="s">
        <v>13381</v>
      </c>
      <c r="AH472" s="735" t="s">
        <v>13382</v>
      </c>
      <c r="AI472" s="735" t="s">
        <v>13383</v>
      </c>
      <c r="AJ472" s="735" t="s">
        <v>13384</v>
      </c>
      <c r="AK472" s="736" t="s">
        <v>13385</v>
      </c>
      <c r="AL472" s="737" t="s">
        <v>13386</v>
      </c>
      <c r="AM472" s="738" t="s">
        <v>13387</v>
      </c>
      <c r="AN472" s="738" t="s">
        <v>13388</v>
      </c>
      <c r="AO472" s="674" t="s">
        <v>13389</v>
      </c>
      <c r="AP472" s="712" t="s">
        <v>13390</v>
      </c>
      <c r="AQ472" s="669"/>
      <c r="AR472" s="669"/>
      <c r="AS472" s="669"/>
      <c r="AT472" s="651" t="s">
        <v>13391</v>
      </c>
      <c r="AU472" s="595" t="s">
        <v>13392</v>
      </c>
      <c r="AV472" s="595" t="s">
        <v>13393</v>
      </c>
      <c r="AW472" s="609" t="s">
        <v>13394</v>
      </c>
      <c r="AX472" s="609" t="s">
        <v>13395</v>
      </c>
      <c r="AY472" s="753" t="s">
        <v>13396</v>
      </c>
    </row>
    <row r="473" spans="2:51" ht="15" hidden="1" customHeight="1" outlineLevel="1">
      <c r="B473" s="643" t="s">
        <v>13397</v>
      </c>
      <c r="C473" s="653"/>
      <c r="D473" s="653"/>
      <c r="E473" s="653"/>
      <c r="F473" s="653"/>
      <c r="G473" s="653"/>
      <c r="H473" s="654"/>
      <c r="I473" s="655"/>
      <c r="J473" s="656"/>
      <c r="K473" s="656"/>
      <c r="L473" s="674">
        <f t="shared" si="48"/>
        <v>0</v>
      </c>
      <c r="M473" s="671"/>
      <c r="N473" s="676"/>
      <c r="O473" s="676"/>
      <c r="P473" s="676"/>
      <c r="Q473" s="651">
        <f t="shared" si="49"/>
        <v>0</v>
      </c>
      <c r="R473" s="661">
        <f t="shared" si="50"/>
        <v>0</v>
      </c>
      <c r="S473" s="661">
        <f t="shared" si="51"/>
        <v>0</v>
      </c>
      <c r="T473" s="658"/>
      <c r="U473" s="658"/>
      <c r="V473" s="659"/>
      <c r="W473" s="1645"/>
      <c r="X473" s="324" t="s">
        <v>13398</v>
      </c>
      <c r="Y473" s="1645"/>
      <c r="Z473" s="1656"/>
      <c r="AA473" s="1645"/>
      <c r="AB473" s="1646"/>
      <c r="AC473" s="1647"/>
      <c r="AD473" s="719">
        <v>460</v>
      </c>
      <c r="AE473" s="711" t="s">
        <v>13399</v>
      </c>
      <c r="AF473" s="735" t="s">
        <v>13400</v>
      </c>
      <c r="AG473" s="735" t="s">
        <v>13401</v>
      </c>
      <c r="AH473" s="735" t="s">
        <v>13402</v>
      </c>
      <c r="AI473" s="735" t="s">
        <v>13403</v>
      </c>
      <c r="AJ473" s="735" t="s">
        <v>13404</v>
      </c>
      <c r="AK473" s="736" t="s">
        <v>13405</v>
      </c>
      <c r="AL473" s="737" t="s">
        <v>13406</v>
      </c>
      <c r="AM473" s="738" t="s">
        <v>13407</v>
      </c>
      <c r="AN473" s="738" t="s">
        <v>13408</v>
      </c>
      <c r="AO473" s="674" t="s">
        <v>13409</v>
      </c>
      <c r="AP473" s="712" t="s">
        <v>13410</v>
      </c>
      <c r="AQ473" s="669"/>
      <c r="AR473" s="669"/>
      <c r="AS473" s="669"/>
      <c r="AT473" s="651" t="s">
        <v>13411</v>
      </c>
      <c r="AU473" s="595" t="s">
        <v>13412</v>
      </c>
      <c r="AV473" s="595" t="s">
        <v>13413</v>
      </c>
      <c r="AW473" s="609" t="s">
        <v>13414</v>
      </c>
      <c r="AX473" s="609" t="s">
        <v>13415</v>
      </c>
      <c r="AY473" s="753" t="s">
        <v>13416</v>
      </c>
    </row>
    <row r="474" spans="2:51" ht="15" hidden="1" customHeight="1" outlineLevel="1">
      <c r="B474" s="643" t="s">
        <v>13417</v>
      </c>
      <c r="C474" s="653"/>
      <c r="D474" s="653"/>
      <c r="E474" s="653"/>
      <c r="F474" s="653"/>
      <c r="G474" s="653"/>
      <c r="H474" s="654"/>
      <c r="I474" s="655"/>
      <c r="J474" s="656"/>
      <c r="K474" s="656"/>
      <c r="L474" s="674">
        <f t="shared" si="48"/>
        <v>0</v>
      </c>
      <c r="M474" s="671"/>
      <c r="N474" s="676"/>
      <c r="O474" s="676"/>
      <c r="P474" s="676"/>
      <c r="Q474" s="651">
        <f t="shared" si="49"/>
        <v>0</v>
      </c>
      <c r="R474" s="661">
        <f t="shared" si="50"/>
        <v>0</v>
      </c>
      <c r="S474" s="661">
        <f t="shared" si="51"/>
        <v>0</v>
      </c>
      <c r="T474" s="658"/>
      <c r="U474" s="658"/>
      <c r="V474" s="659"/>
      <c r="W474" s="1645"/>
      <c r="X474" s="324" t="s">
        <v>13418</v>
      </c>
      <c r="Y474" s="1645"/>
      <c r="Z474" s="1656"/>
      <c r="AA474" s="1645"/>
      <c r="AB474" s="1646"/>
      <c r="AC474" s="1647"/>
      <c r="AD474" s="719">
        <v>461</v>
      </c>
      <c r="AE474" s="711" t="s">
        <v>13419</v>
      </c>
      <c r="AF474" s="735" t="s">
        <v>13420</v>
      </c>
      <c r="AG474" s="735" t="s">
        <v>13421</v>
      </c>
      <c r="AH474" s="735" t="s">
        <v>13422</v>
      </c>
      <c r="AI474" s="735" t="s">
        <v>13423</v>
      </c>
      <c r="AJ474" s="735" t="s">
        <v>13424</v>
      </c>
      <c r="AK474" s="736" t="s">
        <v>13425</v>
      </c>
      <c r="AL474" s="737" t="s">
        <v>13426</v>
      </c>
      <c r="AM474" s="738" t="s">
        <v>13427</v>
      </c>
      <c r="AN474" s="738" t="s">
        <v>13428</v>
      </c>
      <c r="AO474" s="674" t="s">
        <v>13429</v>
      </c>
      <c r="AP474" s="712" t="s">
        <v>13430</v>
      </c>
      <c r="AQ474" s="669"/>
      <c r="AR474" s="669"/>
      <c r="AS474" s="669"/>
      <c r="AT474" s="651" t="s">
        <v>13431</v>
      </c>
      <c r="AU474" s="595" t="s">
        <v>13432</v>
      </c>
      <c r="AV474" s="595" t="s">
        <v>13433</v>
      </c>
      <c r="AW474" s="609" t="s">
        <v>13434</v>
      </c>
      <c r="AX474" s="609" t="s">
        <v>13435</v>
      </c>
      <c r="AY474" s="753" t="s">
        <v>13436</v>
      </c>
    </row>
    <row r="475" spans="2:51" ht="15" hidden="1" customHeight="1" outlineLevel="1">
      <c r="B475" s="643" t="s">
        <v>13437</v>
      </c>
      <c r="C475" s="653"/>
      <c r="D475" s="653"/>
      <c r="E475" s="653"/>
      <c r="F475" s="653"/>
      <c r="G475" s="653"/>
      <c r="H475" s="654"/>
      <c r="I475" s="655"/>
      <c r="J475" s="656"/>
      <c r="K475" s="656"/>
      <c r="L475" s="674">
        <f t="shared" si="48"/>
        <v>0</v>
      </c>
      <c r="M475" s="671"/>
      <c r="N475" s="676"/>
      <c r="O475" s="676"/>
      <c r="P475" s="676"/>
      <c r="Q475" s="651">
        <f t="shared" si="49"/>
        <v>0</v>
      </c>
      <c r="R475" s="661">
        <f t="shared" si="50"/>
        <v>0</v>
      </c>
      <c r="S475" s="661">
        <f t="shared" si="51"/>
        <v>0</v>
      </c>
      <c r="T475" s="658"/>
      <c r="U475" s="658"/>
      <c r="V475" s="659"/>
      <c r="W475" s="1645"/>
      <c r="X475" s="324" t="s">
        <v>13438</v>
      </c>
      <c r="Y475" s="1645"/>
      <c r="Z475" s="1656"/>
      <c r="AA475" s="1645"/>
      <c r="AB475" s="1646"/>
      <c r="AC475" s="1647"/>
      <c r="AD475" s="719">
        <v>462</v>
      </c>
      <c r="AE475" s="711" t="s">
        <v>13439</v>
      </c>
      <c r="AF475" s="735" t="s">
        <v>13440</v>
      </c>
      <c r="AG475" s="735" t="s">
        <v>13441</v>
      </c>
      <c r="AH475" s="735" t="s">
        <v>13442</v>
      </c>
      <c r="AI475" s="735" t="s">
        <v>13443</v>
      </c>
      <c r="AJ475" s="735" t="s">
        <v>13444</v>
      </c>
      <c r="AK475" s="736" t="s">
        <v>13445</v>
      </c>
      <c r="AL475" s="737" t="s">
        <v>13446</v>
      </c>
      <c r="AM475" s="738" t="s">
        <v>13447</v>
      </c>
      <c r="AN475" s="738" t="s">
        <v>13448</v>
      </c>
      <c r="AO475" s="674" t="s">
        <v>13449</v>
      </c>
      <c r="AP475" s="712" t="s">
        <v>13450</v>
      </c>
      <c r="AQ475" s="669"/>
      <c r="AR475" s="669"/>
      <c r="AS475" s="669"/>
      <c r="AT475" s="651" t="s">
        <v>13451</v>
      </c>
      <c r="AU475" s="595" t="s">
        <v>13452</v>
      </c>
      <c r="AV475" s="595" t="s">
        <v>13453</v>
      </c>
      <c r="AW475" s="609" t="s">
        <v>13454</v>
      </c>
      <c r="AX475" s="609" t="s">
        <v>13455</v>
      </c>
      <c r="AY475" s="753" t="s">
        <v>13456</v>
      </c>
    </row>
    <row r="476" spans="2:51" ht="15" hidden="1" customHeight="1" outlineLevel="1">
      <c r="B476" s="643" t="s">
        <v>13457</v>
      </c>
      <c r="C476" s="653"/>
      <c r="D476" s="653"/>
      <c r="E476" s="653"/>
      <c r="F476" s="653"/>
      <c r="G476" s="653"/>
      <c r="H476" s="654"/>
      <c r="I476" s="655"/>
      <c r="J476" s="656"/>
      <c r="K476" s="656"/>
      <c r="L476" s="674">
        <f t="shared" si="48"/>
        <v>0</v>
      </c>
      <c r="M476" s="671"/>
      <c r="N476" s="676"/>
      <c r="O476" s="676"/>
      <c r="P476" s="676"/>
      <c r="Q476" s="651">
        <f t="shared" si="49"/>
        <v>0</v>
      </c>
      <c r="R476" s="661">
        <f t="shared" si="50"/>
        <v>0</v>
      </c>
      <c r="S476" s="661">
        <f t="shared" si="51"/>
        <v>0</v>
      </c>
      <c r="T476" s="658"/>
      <c r="U476" s="658"/>
      <c r="V476" s="659"/>
      <c r="W476" s="1645"/>
      <c r="X476" s="324" t="s">
        <v>13458</v>
      </c>
      <c r="Y476" s="1645"/>
      <c r="Z476" s="1656"/>
      <c r="AA476" s="1645"/>
      <c r="AB476" s="1646"/>
      <c r="AC476" s="1647"/>
      <c r="AD476" s="719">
        <v>463</v>
      </c>
      <c r="AE476" s="711" t="s">
        <v>13459</v>
      </c>
      <c r="AF476" s="735" t="s">
        <v>13460</v>
      </c>
      <c r="AG476" s="735" t="s">
        <v>13461</v>
      </c>
      <c r="AH476" s="735" t="s">
        <v>13462</v>
      </c>
      <c r="AI476" s="735" t="s">
        <v>13463</v>
      </c>
      <c r="AJ476" s="735" t="s">
        <v>13464</v>
      </c>
      <c r="AK476" s="736" t="s">
        <v>13465</v>
      </c>
      <c r="AL476" s="737" t="s">
        <v>13466</v>
      </c>
      <c r="AM476" s="738" t="s">
        <v>13467</v>
      </c>
      <c r="AN476" s="738" t="s">
        <v>13468</v>
      </c>
      <c r="AO476" s="674" t="s">
        <v>13469</v>
      </c>
      <c r="AP476" s="712" t="s">
        <v>13470</v>
      </c>
      <c r="AQ476" s="669"/>
      <c r="AR476" s="669"/>
      <c r="AS476" s="669"/>
      <c r="AT476" s="651" t="s">
        <v>13471</v>
      </c>
      <c r="AU476" s="595" t="s">
        <v>13472</v>
      </c>
      <c r="AV476" s="595" t="s">
        <v>13473</v>
      </c>
      <c r="AW476" s="609" t="s">
        <v>13474</v>
      </c>
      <c r="AX476" s="609" t="s">
        <v>13475</v>
      </c>
      <c r="AY476" s="753" t="s">
        <v>13476</v>
      </c>
    </row>
    <row r="477" spans="2:51" ht="15" hidden="1" customHeight="1" outlineLevel="1">
      <c r="B477" s="643" t="s">
        <v>13477</v>
      </c>
      <c r="C477" s="653"/>
      <c r="D477" s="653"/>
      <c r="E477" s="653"/>
      <c r="F477" s="653"/>
      <c r="G477" s="653"/>
      <c r="H477" s="654"/>
      <c r="I477" s="655"/>
      <c r="J477" s="656"/>
      <c r="K477" s="656"/>
      <c r="L477" s="674">
        <f t="shared" si="48"/>
        <v>0</v>
      </c>
      <c r="M477" s="671"/>
      <c r="N477" s="676"/>
      <c r="O477" s="676"/>
      <c r="P477" s="676"/>
      <c r="Q477" s="651">
        <f t="shared" si="49"/>
        <v>0</v>
      </c>
      <c r="R477" s="661">
        <f t="shared" si="50"/>
        <v>0</v>
      </c>
      <c r="S477" s="661">
        <f t="shared" si="51"/>
        <v>0</v>
      </c>
      <c r="T477" s="658"/>
      <c r="U477" s="658"/>
      <c r="V477" s="659"/>
      <c r="W477" s="1645"/>
      <c r="X477" s="324" t="s">
        <v>13478</v>
      </c>
      <c r="Y477" s="1645"/>
      <c r="Z477" s="1656"/>
      <c r="AA477" s="1645"/>
      <c r="AB477" s="1646"/>
      <c r="AC477" s="1647"/>
      <c r="AD477" s="719">
        <v>464</v>
      </c>
      <c r="AE477" s="711" t="s">
        <v>13479</v>
      </c>
      <c r="AF477" s="735" t="s">
        <v>13480</v>
      </c>
      <c r="AG477" s="735" t="s">
        <v>13481</v>
      </c>
      <c r="AH477" s="735" t="s">
        <v>13482</v>
      </c>
      <c r="AI477" s="735" t="s">
        <v>13483</v>
      </c>
      <c r="AJ477" s="735" t="s">
        <v>13484</v>
      </c>
      <c r="AK477" s="736" t="s">
        <v>13485</v>
      </c>
      <c r="AL477" s="737" t="s">
        <v>13486</v>
      </c>
      <c r="AM477" s="738" t="s">
        <v>13487</v>
      </c>
      <c r="AN477" s="738" t="s">
        <v>13488</v>
      </c>
      <c r="AO477" s="674" t="s">
        <v>13489</v>
      </c>
      <c r="AP477" s="712" t="s">
        <v>13490</v>
      </c>
      <c r="AQ477" s="669"/>
      <c r="AR477" s="669"/>
      <c r="AS477" s="669"/>
      <c r="AT477" s="651" t="s">
        <v>13491</v>
      </c>
      <c r="AU477" s="595" t="s">
        <v>13492</v>
      </c>
      <c r="AV477" s="595" t="s">
        <v>13493</v>
      </c>
      <c r="AW477" s="609" t="s">
        <v>13494</v>
      </c>
      <c r="AX477" s="609" t="s">
        <v>13495</v>
      </c>
      <c r="AY477" s="753" t="s">
        <v>13496</v>
      </c>
    </row>
    <row r="478" spans="2:51" ht="15" hidden="1" customHeight="1" outlineLevel="1">
      <c r="B478" s="643" t="s">
        <v>13497</v>
      </c>
      <c r="C478" s="653"/>
      <c r="D478" s="653"/>
      <c r="E478" s="653"/>
      <c r="F478" s="653"/>
      <c r="G478" s="653"/>
      <c r="H478" s="654"/>
      <c r="I478" s="655"/>
      <c r="J478" s="656"/>
      <c r="K478" s="656"/>
      <c r="L478" s="674">
        <f t="shared" si="48"/>
        <v>0</v>
      </c>
      <c r="M478" s="671"/>
      <c r="N478" s="676"/>
      <c r="O478" s="676"/>
      <c r="P478" s="676"/>
      <c r="Q478" s="651">
        <f t="shared" si="49"/>
        <v>0</v>
      </c>
      <c r="R478" s="661">
        <f t="shared" si="50"/>
        <v>0</v>
      </c>
      <c r="S478" s="661">
        <f t="shared" si="51"/>
        <v>0</v>
      </c>
      <c r="T478" s="658"/>
      <c r="U478" s="658"/>
      <c r="V478" s="659"/>
      <c r="W478" s="1645"/>
      <c r="X478" s="324" t="s">
        <v>13498</v>
      </c>
      <c r="Y478" s="1645"/>
      <c r="Z478" s="1656"/>
      <c r="AA478" s="1645"/>
      <c r="AB478" s="1646"/>
      <c r="AC478" s="1647"/>
      <c r="AD478" s="719">
        <v>465</v>
      </c>
      <c r="AE478" s="711" t="s">
        <v>13499</v>
      </c>
      <c r="AF478" s="735" t="s">
        <v>13500</v>
      </c>
      <c r="AG478" s="735" t="s">
        <v>13501</v>
      </c>
      <c r="AH478" s="735" t="s">
        <v>13502</v>
      </c>
      <c r="AI478" s="735" t="s">
        <v>13503</v>
      </c>
      <c r="AJ478" s="735" t="s">
        <v>13504</v>
      </c>
      <c r="AK478" s="736" t="s">
        <v>13505</v>
      </c>
      <c r="AL478" s="737" t="s">
        <v>13506</v>
      </c>
      <c r="AM478" s="738" t="s">
        <v>13507</v>
      </c>
      <c r="AN478" s="738" t="s">
        <v>13508</v>
      </c>
      <c r="AO478" s="674" t="s">
        <v>13509</v>
      </c>
      <c r="AP478" s="712" t="s">
        <v>13510</v>
      </c>
      <c r="AQ478" s="669"/>
      <c r="AR478" s="669"/>
      <c r="AS478" s="669"/>
      <c r="AT478" s="651" t="s">
        <v>13511</v>
      </c>
      <c r="AU478" s="595" t="s">
        <v>13512</v>
      </c>
      <c r="AV478" s="595" t="s">
        <v>13513</v>
      </c>
      <c r="AW478" s="609" t="s">
        <v>13514</v>
      </c>
      <c r="AX478" s="609" t="s">
        <v>13515</v>
      </c>
      <c r="AY478" s="753" t="s">
        <v>13516</v>
      </c>
    </row>
    <row r="479" spans="2:51" ht="15" hidden="1" customHeight="1" outlineLevel="1">
      <c r="B479" s="643" t="s">
        <v>13517</v>
      </c>
      <c r="C479" s="653"/>
      <c r="D479" s="653"/>
      <c r="E479" s="653"/>
      <c r="F479" s="653"/>
      <c r="G479" s="653"/>
      <c r="H479" s="654"/>
      <c r="I479" s="655"/>
      <c r="J479" s="656"/>
      <c r="K479" s="656"/>
      <c r="L479" s="674">
        <f t="shared" si="48"/>
        <v>0</v>
      </c>
      <c r="M479" s="671"/>
      <c r="N479" s="676"/>
      <c r="O479" s="676"/>
      <c r="P479" s="676"/>
      <c r="Q479" s="651">
        <f t="shared" si="49"/>
        <v>0</v>
      </c>
      <c r="R479" s="661">
        <f t="shared" si="50"/>
        <v>0</v>
      </c>
      <c r="S479" s="661">
        <f t="shared" si="51"/>
        <v>0</v>
      </c>
      <c r="T479" s="658"/>
      <c r="U479" s="658"/>
      <c r="V479" s="659"/>
      <c r="W479" s="1645"/>
      <c r="X479" s="324" t="s">
        <v>13518</v>
      </c>
      <c r="Y479" s="1645"/>
      <c r="Z479" s="1656"/>
      <c r="AA479" s="1645"/>
      <c r="AB479" s="1646"/>
      <c r="AC479" s="1647"/>
      <c r="AD479" s="719">
        <v>466</v>
      </c>
      <c r="AE479" s="711" t="s">
        <v>13519</v>
      </c>
      <c r="AF479" s="735" t="s">
        <v>13520</v>
      </c>
      <c r="AG479" s="735" t="s">
        <v>13521</v>
      </c>
      <c r="AH479" s="735" t="s">
        <v>13522</v>
      </c>
      <c r="AI479" s="735" t="s">
        <v>13523</v>
      </c>
      <c r="AJ479" s="735" t="s">
        <v>13524</v>
      </c>
      <c r="AK479" s="736" t="s">
        <v>13525</v>
      </c>
      <c r="AL479" s="737" t="s">
        <v>13526</v>
      </c>
      <c r="AM479" s="738" t="s">
        <v>13527</v>
      </c>
      <c r="AN479" s="738" t="s">
        <v>13528</v>
      </c>
      <c r="AO479" s="674" t="s">
        <v>13529</v>
      </c>
      <c r="AP479" s="712" t="s">
        <v>13530</v>
      </c>
      <c r="AQ479" s="669"/>
      <c r="AR479" s="669"/>
      <c r="AS479" s="669"/>
      <c r="AT479" s="651" t="s">
        <v>13531</v>
      </c>
      <c r="AU479" s="595" t="s">
        <v>13532</v>
      </c>
      <c r="AV479" s="595" t="s">
        <v>13533</v>
      </c>
      <c r="AW479" s="609" t="s">
        <v>13534</v>
      </c>
      <c r="AX479" s="609" t="s">
        <v>13535</v>
      </c>
      <c r="AY479" s="753" t="s">
        <v>13536</v>
      </c>
    </row>
    <row r="480" spans="2:51" ht="15" hidden="1" customHeight="1" outlineLevel="1">
      <c r="B480" s="643" t="s">
        <v>13537</v>
      </c>
      <c r="C480" s="653"/>
      <c r="D480" s="653"/>
      <c r="E480" s="653"/>
      <c r="F480" s="653"/>
      <c r="G480" s="653"/>
      <c r="H480" s="654"/>
      <c r="I480" s="655"/>
      <c r="J480" s="656"/>
      <c r="K480" s="656"/>
      <c r="L480" s="674">
        <f t="shared" ref="L480:L543" si="52">I480*J480</f>
        <v>0</v>
      </c>
      <c r="M480" s="671"/>
      <c r="N480" s="676"/>
      <c r="O480" s="676"/>
      <c r="P480" s="676"/>
      <c r="Q480" s="651">
        <f t="shared" ref="Q480:Q543" si="53">IF(M480=0,0,((1+M480)*(1+C$824))-1)</f>
        <v>0</v>
      </c>
      <c r="R480" s="661">
        <f t="shared" ref="R480:R543" si="54">Q480*K480</f>
        <v>0</v>
      </c>
      <c r="S480" s="661">
        <f t="shared" ref="S480:S543" si="55" xml:space="preserve"> M480*K480</f>
        <v>0</v>
      </c>
      <c r="T480" s="658"/>
      <c r="U480" s="658"/>
      <c r="V480" s="659"/>
      <c r="W480" s="1645"/>
      <c r="X480" s="324" t="s">
        <v>13538</v>
      </c>
      <c r="Y480" s="1645"/>
      <c r="Z480" s="1656"/>
      <c r="AA480" s="1645"/>
      <c r="AB480" s="1646"/>
      <c r="AC480" s="1647"/>
      <c r="AD480" s="719">
        <v>467</v>
      </c>
      <c r="AE480" s="711" t="s">
        <v>13539</v>
      </c>
      <c r="AF480" s="735" t="s">
        <v>13540</v>
      </c>
      <c r="AG480" s="735" t="s">
        <v>13541</v>
      </c>
      <c r="AH480" s="735" t="s">
        <v>13542</v>
      </c>
      <c r="AI480" s="735" t="s">
        <v>13543</v>
      </c>
      <c r="AJ480" s="735" t="s">
        <v>13544</v>
      </c>
      <c r="AK480" s="736" t="s">
        <v>13545</v>
      </c>
      <c r="AL480" s="737" t="s">
        <v>13546</v>
      </c>
      <c r="AM480" s="738" t="s">
        <v>13547</v>
      </c>
      <c r="AN480" s="738" t="s">
        <v>13548</v>
      </c>
      <c r="AO480" s="674" t="s">
        <v>13549</v>
      </c>
      <c r="AP480" s="712" t="s">
        <v>13550</v>
      </c>
      <c r="AQ480" s="669"/>
      <c r="AR480" s="669"/>
      <c r="AS480" s="669"/>
      <c r="AT480" s="651" t="s">
        <v>13551</v>
      </c>
      <c r="AU480" s="595" t="s">
        <v>13552</v>
      </c>
      <c r="AV480" s="595" t="s">
        <v>13553</v>
      </c>
      <c r="AW480" s="609" t="s">
        <v>13554</v>
      </c>
      <c r="AX480" s="609" t="s">
        <v>13555</v>
      </c>
      <c r="AY480" s="753" t="s">
        <v>13556</v>
      </c>
    </row>
    <row r="481" spans="2:51" ht="15" hidden="1" customHeight="1" outlineLevel="1">
      <c r="B481" s="643" t="s">
        <v>13557</v>
      </c>
      <c r="C481" s="653"/>
      <c r="D481" s="653"/>
      <c r="E481" s="653"/>
      <c r="F481" s="653"/>
      <c r="G481" s="653"/>
      <c r="H481" s="654"/>
      <c r="I481" s="655"/>
      <c r="J481" s="656"/>
      <c r="K481" s="656"/>
      <c r="L481" s="674">
        <f t="shared" si="52"/>
        <v>0</v>
      </c>
      <c r="M481" s="671"/>
      <c r="N481" s="676"/>
      <c r="O481" s="676"/>
      <c r="P481" s="676"/>
      <c r="Q481" s="651">
        <f t="shared" si="53"/>
        <v>0</v>
      </c>
      <c r="R481" s="661">
        <f t="shared" si="54"/>
        <v>0</v>
      </c>
      <c r="S481" s="661">
        <f t="shared" si="55"/>
        <v>0</v>
      </c>
      <c r="T481" s="658"/>
      <c r="U481" s="658"/>
      <c r="V481" s="659"/>
      <c r="W481" s="1645"/>
      <c r="X481" s="324" t="s">
        <v>13558</v>
      </c>
      <c r="Y481" s="1645"/>
      <c r="Z481" s="1656"/>
      <c r="AA481" s="1645"/>
      <c r="AB481" s="1646"/>
      <c r="AC481" s="1647"/>
      <c r="AD481" s="719">
        <v>468</v>
      </c>
      <c r="AE481" s="711" t="s">
        <v>13559</v>
      </c>
      <c r="AF481" s="735" t="s">
        <v>13560</v>
      </c>
      <c r="AG481" s="735" t="s">
        <v>13561</v>
      </c>
      <c r="AH481" s="735" t="s">
        <v>13562</v>
      </c>
      <c r="AI481" s="735" t="s">
        <v>13563</v>
      </c>
      <c r="AJ481" s="735" t="s">
        <v>13564</v>
      </c>
      <c r="AK481" s="736" t="s">
        <v>13565</v>
      </c>
      <c r="AL481" s="737" t="s">
        <v>13566</v>
      </c>
      <c r="AM481" s="738" t="s">
        <v>13567</v>
      </c>
      <c r="AN481" s="738" t="s">
        <v>13568</v>
      </c>
      <c r="AO481" s="674" t="s">
        <v>13569</v>
      </c>
      <c r="AP481" s="712" t="s">
        <v>13570</v>
      </c>
      <c r="AQ481" s="669"/>
      <c r="AR481" s="669"/>
      <c r="AS481" s="669"/>
      <c r="AT481" s="651" t="s">
        <v>13571</v>
      </c>
      <c r="AU481" s="595" t="s">
        <v>13572</v>
      </c>
      <c r="AV481" s="595" t="s">
        <v>13573</v>
      </c>
      <c r="AW481" s="609" t="s">
        <v>13574</v>
      </c>
      <c r="AX481" s="609" t="s">
        <v>13575</v>
      </c>
      <c r="AY481" s="753" t="s">
        <v>13576</v>
      </c>
    </row>
    <row r="482" spans="2:51" ht="15" hidden="1" customHeight="1" outlineLevel="1">
      <c r="B482" s="643" t="s">
        <v>13577</v>
      </c>
      <c r="C482" s="653"/>
      <c r="D482" s="653"/>
      <c r="E482" s="653"/>
      <c r="F482" s="653"/>
      <c r="G482" s="653"/>
      <c r="H482" s="654"/>
      <c r="I482" s="655"/>
      <c r="J482" s="656"/>
      <c r="K482" s="656"/>
      <c r="L482" s="674">
        <f t="shared" si="52"/>
        <v>0</v>
      </c>
      <c r="M482" s="671"/>
      <c r="N482" s="676"/>
      <c r="O482" s="676"/>
      <c r="P482" s="676"/>
      <c r="Q482" s="651">
        <f t="shared" si="53"/>
        <v>0</v>
      </c>
      <c r="R482" s="661">
        <f t="shared" si="54"/>
        <v>0</v>
      </c>
      <c r="S482" s="661">
        <f t="shared" si="55"/>
        <v>0</v>
      </c>
      <c r="T482" s="658"/>
      <c r="U482" s="658"/>
      <c r="V482" s="659"/>
      <c r="W482" s="1645"/>
      <c r="X482" s="324" t="s">
        <v>13578</v>
      </c>
      <c r="Y482" s="1645"/>
      <c r="Z482" s="1656"/>
      <c r="AA482" s="1645"/>
      <c r="AB482" s="1646"/>
      <c r="AC482" s="1647"/>
      <c r="AD482" s="719">
        <v>469</v>
      </c>
      <c r="AE482" s="711" t="s">
        <v>13579</v>
      </c>
      <c r="AF482" s="735" t="s">
        <v>13580</v>
      </c>
      <c r="AG482" s="735" t="s">
        <v>13581</v>
      </c>
      <c r="AH482" s="735" t="s">
        <v>13582</v>
      </c>
      <c r="AI482" s="735" t="s">
        <v>13583</v>
      </c>
      <c r="AJ482" s="735" t="s">
        <v>13584</v>
      </c>
      <c r="AK482" s="736" t="s">
        <v>13585</v>
      </c>
      <c r="AL482" s="737" t="s">
        <v>13586</v>
      </c>
      <c r="AM482" s="738" t="s">
        <v>13587</v>
      </c>
      <c r="AN482" s="738" t="s">
        <v>13588</v>
      </c>
      <c r="AO482" s="674" t="s">
        <v>13589</v>
      </c>
      <c r="AP482" s="712" t="s">
        <v>13590</v>
      </c>
      <c r="AQ482" s="669"/>
      <c r="AR482" s="669"/>
      <c r="AS482" s="669"/>
      <c r="AT482" s="651" t="s">
        <v>13591</v>
      </c>
      <c r="AU482" s="595" t="s">
        <v>13592</v>
      </c>
      <c r="AV482" s="595" t="s">
        <v>13593</v>
      </c>
      <c r="AW482" s="609" t="s">
        <v>13594</v>
      </c>
      <c r="AX482" s="609" t="s">
        <v>13595</v>
      </c>
      <c r="AY482" s="753" t="s">
        <v>13596</v>
      </c>
    </row>
    <row r="483" spans="2:51" ht="15" hidden="1" customHeight="1" outlineLevel="1">
      <c r="B483" s="643" t="s">
        <v>13597</v>
      </c>
      <c r="C483" s="653"/>
      <c r="D483" s="653"/>
      <c r="E483" s="653"/>
      <c r="F483" s="653"/>
      <c r="G483" s="653"/>
      <c r="H483" s="654"/>
      <c r="I483" s="655"/>
      <c r="J483" s="656"/>
      <c r="K483" s="656"/>
      <c r="L483" s="674">
        <f t="shared" si="52"/>
        <v>0</v>
      </c>
      <c r="M483" s="671"/>
      <c r="N483" s="676"/>
      <c r="O483" s="676"/>
      <c r="P483" s="676"/>
      <c r="Q483" s="651">
        <f t="shared" si="53"/>
        <v>0</v>
      </c>
      <c r="R483" s="661">
        <f t="shared" si="54"/>
        <v>0</v>
      </c>
      <c r="S483" s="661">
        <f t="shared" si="55"/>
        <v>0</v>
      </c>
      <c r="T483" s="658"/>
      <c r="U483" s="658"/>
      <c r="V483" s="659"/>
      <c r="W483" s="1645"/>
      <c r="X483" s="324" t="s">
        <v>13598</v>
      </c>
      <c r="Y483" s="1645"/>
      <c r="Z483" s="1656"/>
      <c r="AA483" s="1645"/>
      <c r="AB483" s="1646"/>
      <c r="AC483" s="1647"/>
      <c r="AD483" s="719">
        <v>470</v>
      </c>
      <c r="AE483" s="711" t="s">
        <v>13599</v>
      </c>
      <c r="AF483" s="735" t="s">
        <v>13600</v>
      </c>
      <c r="AG483" s="735" t="s">
        <v>13601</v>
      </c>
      <c r="AH483" s="735" t="s">
        <v>13602</v>
      </c>
      <c r="AI483" s="735" t="s">
        <v>13603</v>
      </c>
      <c r="AJ483" s="735" t="s">
        <v>13604</v>
      </c>
      <c r="AK483" s="736" t="s">
        <v>13605</v>
      </c>
      <c r="AL483" s="737" t="s">
        <v>13606</v>
      </c>
      <c r="AM483" s="738" t="s">
        <v>13607</v>
      </c>
      <c r="AN483" s="738" t="s">
        <v>13608</v>
      </c>
      <c r="AO483" s="674" t="s">
        <v>13609</v>
      </c>
      <c r="AP483" s="712" t="s">
        <v>13610</v>
      </c>
      <c r="AQ483" s="669"/>
      <c r="AR483" s="669"/>
      <c r="AS483" s="669"/>
      <c r="AT483" s="651" t="s">
        <v>13611</v>
      </c>
      <c r="AU483" s="595" t="s">
        <v>13612</v>
      </c>
      <c r="AV483" s="595" t="s">
        <v>13613</v>
      </c>
      <c r="AW483" s="609" t="s">
        <v>13614</v>
      </c>
      <c r="AX483" s="609" t="s">
        <v>13615</v>
      </c>
      <c r="AY483" s="753" t="s">
        <v>13616</v>
      </c>
    </row>
    <row r="484" spans="2:51" ht="15" hidden="1" customHeight="1" outlineLevel="1">
      <c r="B484" s="643" t="s">
        <v>13617</v>
      </c>
      <c r="C484" s="653"/>
      <c r="D484" s="653"/>
      <c r="E484" s="653"/>
      <c r="F484" s="653"/>
      <c r="G484" s="653"/>
      <c r="H484" s="654"/>
      <c r="I484" s="655"/>
      <c r="J484" s="656"/>
      <c r="K484" s="656"/>
      <c r="L484" s="674">
        <f t="shared" si="52"/>
        <v>0</v>
      </c>
      <c r="M484" s="671"/>
      <c r="N484" s="676"/>
      <c r="O484" s="676"/>
      <c r="P484" s="676"/>
      <c r="Q484" s="651">
        <f t="shared" si="53"/>
        <v>0</v>
      </c>
      <c r="R484" s="661">
        <f t="shared" si="54"/>
        <v>0</v>
      </c>
      <c r="S484" s="661">
        <f t="shared" si="55"/>
        <v>0</v>
      </c>
      <c r="T484" s="658"/>
      <c r="U484" s="658"/>
      <c r="V484" s="659"/>
      <c r="W484" s="1645"/>
      <c r="X484" s="324" t="s">
        <v>13618</v>
      </c>
      <c r="Y484" s="1645"/>
      <c r="Z484" s="1656"/>
      <c r="AA484" s="1645"/>
      <c r="AB484" s="1646"/>
      <c r="AC484" s="1647"/>
      <c r="AD484" s="719">
        <v>471</v>
      </c>
      <c r="AE484" s="711" t="s">
        <v>13619</v>
      </c>
      <c r="AF484" s="735" t="s">
        <v>13620</v>
      </c>
      <c r="AG484" s="735" t="s">
        <v>13621</v>
      </c>
      <c r="AH484" s="735" t="s">
        <v>13622</v>
      </c>
      <c r="AI484" s="735" t="s">
        <v>13623</v>
      </c>
      <c r="AJ484" s="735" t="s">
        <v>13624</v>
      </c>
      <c r="AK484" s="736" t="s">
        <v>13625</v>
      </c>
      <c r="AL484" s="737" t="s">
        <v>13626</v>
      </c>
      <c r="AM484" s="738" t="s">
        <v>13627</v>
      </c>
      <c r="AN484" s="738" t="s">
        <v>13628</v>
      </c>
      <c r="AO484" s="674" t="s">
        <v>13629</v>
      </c>
      <c r="AP484" s="712" t="s">
        <v>13630</v>
      </c>
      <c r="AQ484" s="669"/>
      <c r="AR484" s="669"/>
      <c r="AS484" s="669"/>
      <c r="AT484" s="651" t="s">
        <v>13631</v>
      </c>
      <c r="AU484" s="595" t="s">
        <v>13632</v>
      </c>
      <c r="AV484" s="595" t="s">
        <v>13633</v>
      </c>
      <c r="AW484" s="609" t="s">
        <v>13634</v>
      </c>
      <c r="AX484" s="609" t="s">
        <v>13635</v>
      </c>
      <c r="AY484" s="753" t="s">
        <v>13636</v>
      </c>
    </row>
    <row r="485" spans="2:51" ht="15" hidden="1" customHeight="1" outlineLevel="1">
      <c r="B485" s="643" t="s">
        <v>13637</v>
      </c>
      <c r="C485" s="653"/>
      <c r="D485" s="653"/>
      <c r="E485" s="653"/>
      <c r="F485" s="653"/>
      <c r="G485" s="653"/>
      <c r="H485" s="654"/>
      <c r="I485" s="655"/>
      <c r="J485" s="656"/>
      <c r="K485" s="656"/>
      <c r="L485" s="674">
        <f t="shared" si="52"/>
        <v>0</v>
      </c>
      <c r="M485" s="671"/>
      <c r="N485" s="676"/>
      <c r="O485" s="676"/>
      <c r="P485" s="676"/>
      <c r="Q485" s="651">
        <f t="shared" si="53"/>
        <v>0</v>
      </c>
      <c r="R485" s="661">
        <f t="shared" si="54"/>
        <v>0</v>
      </c>
      <c r="S485" s="661">
        <f t="shared" si="55"/>
        <v>0</v>
      </c>
      <c r="T485" s="658"/>
      <c r="U485" s="658"/>
      <c r="V485" s="659"/>
      <c r="W485" s="1645"/>
      <c r="X485" s="324" t="s">
        <v>13638</v>
      </c>
      <c r="Y485" s="1645"/>
      <c r="Z485" s="1656"/>
      <c r="AA485" s="1645"/>
      <c r="AB485" s="1646"/>
      <c r="AC485" s="1647"/>
      <c r="AD485" s="719">
        <v>472</v>
      </c>
      <c r="AE485" s="711" t="s">
        <v>13639</v>
      </c>
      <c r="AF485" s="735" t="s">
        <v>13640</v>
      </c>
      <c r="AG485" s="735" t="s">
        <v>13641</v>
      </c>
      <c r="AH485" s="735" t="s">
        <v>13642</v>
      </c>
      <c r="AI485" s="735" t="s">
        <v>13643</v>
      </c>
      <c r="AJ485" s="735" t="s">
        <v>13644</v>
      </c>
      <c r="AK485" s="736" t="s">
        <v>13645</v>
      </c>
      <c r="AL485" s="737" t="s">
        <v>13646</v>
      </c>
      <c r="AM485" s="738" t="s">
        <v>13647</v>
      </c>
      <c r="AN485" s="738" t="s">
        <v>13648</v>
      </c>
      <c r="AO485" s="674" t="s">
        <v>13649</v>
      </c>
      <c r="AP485" s="712" t="s">
        <v>13650</v>
      </c>
      <c r="AQ485" s="669"/>
      <c r="AR485" s="669"/>
      <c r="AS485" s="669"/>
      <c r="AT485" s="651" t="s">
        <v>13651</v>
      </c>
      <c r="AU485" s="595" t="s">
        <v>13652</v>
      </c>
      <c r="AV485" s="595" t="s">
        <v>13653</v>
      </c>
      <c r="AW485" s="609" t="s">
        <v>13654</v>
      </c>
      <c r="AX485" s="609" t="s">
        <v>13655</v>
      </c>
      <c r="AY485" s="753" t="s">
        <v>13656</v>
      </c>
    </row>
    <row r="486" spans="2:51" ht="15" hidden="1" customHeight="1" outlineLevel="1">
      <c r="B486" s="643" t="s">
        <v>13657</v>
      </c>
      <c r="C486" s="653"/>
      <c r="D486" s="653"/>
      <c r="E486" s="653"/>
      <c r="F486" s="653"/>
      <c r="G486" s="653"/>
      <c r="H486" s="654"/>
      <c r="I486" s="655"/>
      <c r="J486" s="656"/>
      <c r="K486" s="656"/>
      <c r="L486" s="674">
        <f t="shared" si="52"/>
        <v>0</v>
      </c>
      <c r="M486" s="671"/>
      <c r="N486" s="676"/>
      <c r="O486" s="676"/>
      <c r="P486" s="676"/>
      <c r="Q486" s="651">
        <f t="shared" si="53"/>
        <v>0</v>
      </c>
      <c r="R486" s="661">
        <f t="shared" si="54"/>
        <v>0</v>
      </c>
      <c r="S486" s="661">
        <f t="shared" si="55"/>
        <v>0</v>
      </c>
      <c r="T486" s="658"/>
      <c r="U486" s="658"/>
      <c r="V486" s="659"/>
      <c r="W486" s="1645"/>
      <c r="X486" s="324" t="s">
        <v>13658</v>
      </c>
      <c r="Y486" s="1645"/>
      <c r="Z486" s="1656"/>
      <c r="AA486" s="1645"/>
      <c r="AB486" s="1646"/>
      <c r="AC486" s="1647"/>
      <c r="AD486" s="719">
        <v>473</v>
      </c>
      <c r="AE486" s="711" t="s">
        <v>13659</v>
      </c>
      <c r="AF486" s="735" t="s">
        <v>13660</v>
      </c>
      <c r="AG486" s="735" t="s">
        <v>13661</v>
      </c>
      <c r="AH486" s="735" t="s">
        <v>13662</v>
      </c>
      <c r="AI486" s="735" t="s">
        <v>13663</v>
      </c>
      <c r="AJ486" s="735" t="s">
        <v>13664</v>
      </c>
      <c r="AK486" s="736" t="s">
        <v>13665</v>
      </c>
      <c r="AL486" s="737" t="s">
        <v>13666</v>
      </c>
      <c r="AM486" s="738" t="s">
        <v>13667</v>
      </c>
      <c r="AN486" s="738" t="s">
        <v>13668</v>
      </c>
      <c r="AO486" s="674" t="s">
        <v>13669</v>
      </c>
      <c r="AP486" s="712" t="s">
        <v>13670</v>
      </c>
      <c r="AQ486" s="669"/>
      <c r="AR486" s="669"/>
      <c r="AS486" s="669"/>
      <c r="AT486" s="651" t="s">
        <v>13671</v>
      </c>
      <c r="AU486" s="595" t="s">
        <v>13672</v>
      </c>
      <c r="AV486" s="595" t="s">
        <v>13673</v>
      </c>
      <c r="AW486" s="609" t="s">
        <v>13674</v>
      </c>
      <c r="AX486" s="609" t="s">
        <v>13675</v>
      </c>
      <c r="AY486" s="753" t="s">
        <v>13676</v>
      </c>
    </row>
    <row r="487" spans="2:51" ht="15" hidden="1" customHeight="1" outlineLevel="1">
      <c r="B487" s="643" t="s">
        <v>13677</v>
      </c>
      <c r="C487" s="653"/>
      <c r="D487" s="653"/>
      <c r="E487" s="653"/>
      <c r="F487" s="653"/>
      <c r="G487" s="653"/>
      <c r="H487" s="654"/>
      <c r="I487" s="655"/>
      <c r="J487" s="656"/>
      <c r="K487" s="656"/>
      <c r="L487" s="674">
        <f t="shared" si="52"/>
        <v>0</v>
      </c>
      <c r="M487" s="671"/>
      <c r="N487" s="676"/>
      <c r="O487" s="676"/>
      <c r="P487" s="676"/>
      <c r="Q487" s="651">
        <f t="shared" si="53"/>
        <v>0</v>
      </c>
      <c r="R487" s="661">
        <f t="shared" si="54"/>
        <v>0</v>
      </c>
      <c r="S487" s="661">
        <f t="shared" si="55"/>
        <v>0</v>
      </c>
      <c r="T487" s="658"/>
      <c r="U487" s="658"/>
      <c r="V487" s="659"/>
      <c r="W487" s="1645"/>
      <c r="X487" s="324" t="s">
        <v>13678</v>
      </c>
      <c r="Y487" s="1645"/>
      <c r="Z487" s="1656"/>
      <c r="AA487" s="1645"/>
      <c r="AB487" s="1646"/>
      <c r="AC487" s="1647"/>
      <c r="AD487" s="719">
        <v>474</v>
      </c>
      <c r="AE487" s="711" t="s">
        <v>13679</v>
      </c>
      <c r="AF487" s="735" t="s">
        <v>13680</v>
      </c>
      <c r="AG487" s="735" t="s">
        <v>13681</v>
      </c>
      <c r="AH487" s="735" t="s">
        <v>13682</v>
      </c>
      <c r="AI487" s="735" t="s">
        <v>13683</v>
      </c>
      <c r="AJ487" s="735" t="s">
        <v>13684</v>
      </c>
      <c r="AK487" s="736" t="s">
        <v>13685</v>
      </c>
      <c r="AL487" s="737" t="s">
        <v>13686</v>
      </c>
      <c r="AM487" s="738" t="s">
        <v>13687</v>
      </c>
      <c r="AN487" s="738" t="s">
        <v>13688</v>
      </c>
      <c r="AO487" s="674" t="s">
        <v>13689</v>
      </c>
      <c r="AP487" s="712" t="s">
        <v>13690</v>
      </c>
      <c r="AQ487" s="669"/>
      <c r="AR487" s="669"/>
      <c r="AS487" s="669"/>
      <c r="AT487" s="651" t="s">
        <v>13691</v>
      </c>
      <c r="AU487" s="595" t="s">
        <v>13692</v>
      </c>
      <c r="AV487" s="595" t="s">
        <v>13693</v>
      </c>
      <c r="AW487" s="609" t="s">
        <v>13694</v>
      </c>
      <c r="AX487" s="609" t="s">
        <v>13695</v>
      </c>
      <c r="AY487" s="753" t="s">
        <v>13696</v>
      </c>
    </row>
    <row r="488" spans="2:51" ht="15" hidden="1" customHeight="1" outlineLevel="1">
      <c r="B488" s="643" t="s">
        <v>13697</v>
      </c>
      <c r="C488" s="653"/>
      <c r="D488" s="653"/>
      <c r="E488" s="653"/>
      <c r="F488" s="653"/>
      <c r="G488" s="653"/>
      <c r="H488" s="654"/>
      <c r="I488" s="655"/>
      <c r="J488" s="656"/>
      <c r="K488" s="656"/>
      <c r="L488" s="674">
        <f t="shared" si="52"/>
        <v>0</v>
      </c>
      <c r="M488" s="671"/>
      <c r="N488" s="676"/>
      <c r="O488" s="676"/>
      <c r="P488" s="676"/>
      <c r="Q488" s="651">
        <f t="shared" si="53"/>
        <v>0</v>
      </c>
      <c r="R488" s="661">
        <f t="shared" si="54"/>
        <v>0</v>
      </c>
      <c r="S488" s="661">
        <f t="shared" si="55"/>
        <v>0</v>
      </c>
      <c r="T488" s="658"/>
      <c r="U488" s="658"/>
      <c r="V488" s="659"/>
      <c r="W488" s="1645"/>
      <c r="X488" s="324" t="s">
        <v>13698</v>
      </c>
      <c r="Y488" s="1645"/>
      <c r="Z488" s="1656"/>
      <c r="AA488" s="1645"/>
      <c r="AB488" s="1646"/>
      <c r="AC488" s="1647"/>
      <c r="AD488" s="719">
        <v>475</v>
      </c>
      <c r="AE488" s="711" t="s">
        <v>13699</v>
      </c>
      <c r="AF488" s="735" t="s">
        <v>13700</v>
      </c>
      <c r="AG488" s="735" t="s">
        <v>13701</v>
      </c>
      <c r="AH488" s="735" t="s">
        <v>13702</v>
      </c>
      <c r="AI488" s="735" t="s">
        <v>13703</v>
      </c>
      <c r="AJ488" s="735" t="s">
        <v>13704</v>
      </c>
      <c r="AK488" s="736" t="s">
        <v>13705</v>
      </c>
      <c r="AL488" s="737" t="s">
        <v>13706</v>
      </c>
      <c r="AM488" s="738" t="s">
        <v>13707</v>
      </c>
      <c r="AN488" s="738" t="s">
        <v>13708</v>
      </c>
      <c r="AO488" s="674" t="s">
        <v>13709</v>
      </c>
      <c r="AP488" s="712" t="s">
        <v>13710</v>
      </c>
      <c r="AQ488" s="669"/>
      <c r="AR488" s="669"/>
      <c r="AS488" s="669"/>
      <c r="AT488" s="651" t="s">
        <v>13711</v>
      </c>
      <c r="AU488" s="595" t="s">
        <v>13712</v>
      </c>
      <c r="AV488" s="595" t="s">
        <v>13713</v>
      </c>
      <c r="AW488" s="609" t="s">
        <v>13714</v>
      </c>
      <c r="AX488" s="609" t="s">
        <v>13715</v>
      </c>
      <c r="AY488" s="753" t="s">
        <v>13716</v>
      </c>
    </row>
    <row r="489" spans="2:51" ht="15" hidden="1" customHeight="1" outlineLevel="1">
      <c r="B489" s="643" t="s">
        <v>13717</v>
      </c>
      <c r="C489" s="653"/>
      <c r="D489" s="653"/>
      <c r="E489" s="653"/>
      <c r="F489" s="653"/>
      <c r="G489" s="653"/>
      <c r="H489" s="654"/>
      <c r="I489" s="655"/>
      <c r="J489" s="656"/>
      <c r="K489" s="656"/>
      <c r="L489" s="674">
        <f t="shared" si="52"/>
        <v>0</v>
      </c>
      <c r="M489" s="671"/>
      <c r="N489" s="676"/>
      <c r="O489" s="676"/>
      <c r="P489" s="676"/>
      <c r="Q489" s="651">
        <f t="shared" si="53"/>
        <v>0</v>
      </c>
      <c r="R489" s="661">
        <f t="shared" si="54"/>
        <v>0</v>
      </c>
      <c r="S489" s="661">
        <f t="shared" si="55"/>
        <v>0</v>
      </c>
      <c r="T489" s="658"/>
      <c r="U489" s="658"/>
      <c r="V489" s="659"/>
      <c r="W489" s="1645"/>
      <c r="X489" s="324" t="s">
        <v>13718</v>
      </c>
      <c r="Y489" s="1645"/>
      <c r="Z489" s="1656"/>
      <c r="AA489" s="1645"/>
      <c r="AB489" s="1646"/>
      <c r="AC489" s="1647"/>
      <c r="AD489" s="719">
        <v>476</v>
      </c>
      <c r="AE489" s="711" t="s">
        <v>13719</v>
      </c>
      <c r="AF489" s="735" t="s">
        <v>13720</v>
      </c>
      <c r="AG489" s="735" t="s">
        <v>13721</v>
      </c>
      <c r="AH489" s="735" t="s">
        <v>13722</v>
      </c>
      <c r="AI489" s="735" t="s">
        <v>13723</v>
      </c>
      <c r="AJ489" s="735" t="s">
        <v>13724</v>
      </c>
      <c r="AK489" s="736" t="s">
        <v>13725</v>
      </c>
      <c r="AL489" s="737" t="s">
        <v>13726</v>
      </c>
      <c r="AM489" s="738" t="s">
        <v>13727</v>
      </c>
      <c r="AN489" s="738" t="s">
        <v>13728</v>
      </c>
      <c r="AO489" s="674" t="s">
        <v>13729</v>
      </c>
      <c r="AP489" s="712" t="s">
        <v>13730</v>
      </c>
      <c r="AQ489" s="669"/>
      <c r="AR489" s="669"/>
      <c r="AS489" s="669"/>
      <c r="AT489" s="651" t="s">
        <v>13731</v>
      </c>
      <c r="AU489" s="595" t="s">
        <v>13732</v>
      </c>
      <c r="AV489" s="595" t="s">
        <v>13733</v>
      </c>
      <c r="AW489" s="609" t="s">
        <v>13734</v>
      </c>
      <c r="AX489" s="609" t="s">
        <v>13735</v>
      </c>
      <c r="AY489" s="753" t="s">
        <v>13736</v>
      </c>
    </row>
    <row r="490" spans="2:51" ht="15" hidden="1" customHeight="1" outlineLevel="1">
      <c r="B490" s="643" t="s">
        <v>13737</v>
      </c>
      <c r="C490" s="653"/>
      <c r="D490" s="653"/>
      <c r="E490" s="653"/>
      <c r="F490" s="653"/>
      <c r="G490" s="653"/>
      <c r="H490" s="654"/>
      <c r="I490" s="655"/>
      <c r="J490" s="656"/>
      <c r="K490" s="656"/>
      <c r="L490" s="674">
        <f t="shared" si="52"/>
        <v>0</v>
      </c>
      <c r="M490" s="671"/>
      <c r="N490" s="676"/>
      <c r="O490" s="676"/>
      <c r="P490" s="676"/>
      <c r="Q490" s="651">
        <f t="shared" si="53"/>
        <v>0</v>
      </c>
      <c r="R490" s="661">
        <f t="shared" si="54"/>
        <v>0</v>
      </c>
      <c r="S490" s="661">
        <f t="shared" si="55"/>
        <v>0</v>
      </c>
      <c r="T490" s="658"/>
      <c r="U490" s="658"/>
      <c r="V490" s="659"/>
      <c r="W490" s="1645"/>
      <c r="X490" s="324" t="s">
        <v>13738</v>
      </c>
      <c r="Y490" s="1645"/>
      <c r="Z490" s="1656"/>
      <c r="AA490" s="1645"/>
      <c r="AB490" s="1646"/>
      <c r="AC490" s="1647"/>
      <c r="AD490" s="719">
        <v>477</v>
      </c>
      <c r="AE490" s="711" t="s">
        <v>13739</v>
      </c>
      <c r="AF490" s="735" t="s">
        <v>13740</v>
      </c>
      <c r="AG490" s="735" t="s">
        <v>13741</v>
      </c>
      <c r="AH490" s="735" t="s">
        <v>13742</v>
      </c>
      <c r="AI490" s="735" t="s">
        <v>13743</v>
      </c>
      <c r="AJ490" s="735" t="s">
        <v>13744</v>
      </c>
      <c r="AK490" s="736" t="s">
        <v>13745</v>
      </c>
      <c r="AL490" s="737" t="s">
        <v>13746</v>
      </c>
      <c r="AM490" s="738" t="s">
        <v>13747</v>
      </c>
      <c r="AN490" s="738" t="s">
        <v>13748</v>
      </c>
      <c r="AO490" s="674" t="s">
        <v>13749</v>
      </c>
      <c r="AP490" s="712" t="s">
        <v>13750</v>
      </c>
      <c r="AQ490" s="669"/>
      <c r="AR490" s="669"/>
      <c r="AS490" s="669"/>
      <c r="AT490" s="651" t="s">
        <v>13751</v>
      </c>
      <c r="AU490" s="595" t="s">
        <v>13752</v>
      </c>
      <c r="AV490" s="595" t="s">
        <v>13753</v>
      </c>
      <c r="AW490" s="609" t="s">
        <v>13754</v>
      </c>
      <c r="AX490" s="609" t="s">
        <v>13755</v>
      </c>
      <c r="AY490" s="753" t="s">
        <v>13756</v>
      </c>
    </row>
    <row r="491" spans="2:51" ht="15" hidden="1" customHeight="1" outlineLevel="1">
      <c r="B491" s="643" t="s">
        <v>13757</v>
      </c>
      <c r="C491" s="653"/>
      <c r="D491" s="653"/>
      <c r="E491" s="653"/>
      <c r="F491" s="653"/>
      <c r="G491" s="653"/>
      <c r="H491" s="654"/>
      <c r="I491" s="655"/>
      <c r="J491" s="656"/>
      <c r="K491" s="656"/>
      <c r="L491" s="674">
        <f t="shared" si="52"/>
        <v>0</v>
      </c>
      <c r="M491" s="671"/>
      <c r="N491" s="676"/>
      <c r="O491" s="676"/>
      <c r="P491" s="676"/>
      <c r="Q491" s="651">
        <f t="shared" si="53"/>
        <v>0</v>
      </c>
      <c r="R491" s="661">
        <f t="shared" si="54"/>
        <v>0</v>
      </c>
      <c r="S491" s="661">
        <f t="shared" si="55"/>
        <v>0</v>
      </c>
      <c r="T491" s="658"/>
      <c r="U491" s="658"/>
      <c r="V491" s="659"/>
      <c r="W491" s="1645"/>
      <c r="X491" s="324" t="s">
        <v>13758</v>
      </c>
      <c r="Y491" s="1645"/>
      <c r="Z491" s="1656"/>
      <c r="AA491" s="1645"/>
      <c r="AB491" s="1646"/>
      <c r="AC491" s="1647"/>
      <c r="AD491" s="719">
        <v>478</v>
      </c>
      <c r="AE491" s="711" t="s">
        <v>13759</v>
      </c>
      <c r="AF491" s="735" t="s">
        <v>13760</v>
      </c>
      <c r="AG491" s="735" t="s">
        <v>13761</v>
      </c>
      <c r="AH491" s="735" t="s">
        <v>13762</v>
      </c>
      <c r="AI491" s="735" t="s">
        <v>13763</v>
      </c>
      <c r="AJ491" s="735" t="s">
        <v>13764</v>
      </c>
      <c r="AK491" s="736" t="s">
        <v>13765</v>
      </c>
      <c r="AL491" s="737" t="s">
        <v>13766</v>
      </c>
      <c r="AM491" s="738" t="s">
        <v>13767</v>
      </c>
      <c r="AN491" s="738" t="s">
        <v>13768</v>
      </c>
      <c r="AO491" s="674" t="s">
        <v>13769</v>
      </c>
      <c r="AP491" s="712" t="s">
        <v>13770</v>
      </c>
      <c r="AQ491" s="669"/>
      <c r="AR491" s="669"/>
      <c r="AS491" s="669"/>
      <c r="AT491" s="651" t="s">
        <v>13771</v>
      </c>
      <c r="AU491" s="595" t="s">
        <v>13772</v>
      </c>
      <c r="AV491" s="595" t="s">
        <v>13773</v>
      </c>
      <c r="AW491" s="609" t="s">
        <v>13774</v>
      </c>
      <c r="AX491" s="609" t="s">
        <v>13775</v>
      </c>
      <c r="AY491" s="753" t="s">
        <v>13776</v>
      </c>
    </row>
    <row r="492" spans="2:51" ht="15" hidden="1" customHeight="1" outlineLevel="1">
      <c r="B492" s="643" t="s">
        <v>13777</v>
      </c>
      <c r="C492" s="653"/>
      <c r="D492" s="653"/>
      <c r="E492" s="653"/>
      <c r="F492" s="653"/>
      <c r="G492" s="653"/>
      <c r="H492" s="654"/>
      <c r="I492" s="655"/>
      <c r="J492" s="656"/>
      <c r="K492" s="656"/>
      <c r="L492" s="674">
        <f t="shared" si="52"/>
        <v>0</v>
      </c>
      <c r="M492" s="671"/>
      <c r="N492" s="676"/>
      <c r="O492" s="676"/>
      <c r="P492" s="676"/>
      <c r="Q492" s="651">
        <f t="shared" si="53"/>
        <v>0</v>
      </c>
      <c r="R492" s="661">
        <f t="shared" si="54"/>
        <v>0</v>
      </c>
      <c r="S492" s="661">
        <f t="shared" si="55"/>
        <v>0</v>
      </c>
      <c r="T492" s="658"/>
      <c r="U492" s="658"/>
      <c r="V492" s="659"/>
      <c r="W492" s="1645"/>
      <c r="X492" s="324" t="s">
        <v>13778</v>
      </c>
      <c r="Y492" s="1645"/>
      <c r="Z492" s="1656"/>
      <c r="AA492" s="1645"/>
      <c r="AB492" s="1646"/>
      <c r="AC492" s="1647"/>
      <c r="AD492" s="719">
        <v>479</v>
      </c>
      <c r="AE492" s="711" t="s">
        <v>13779</v>
      </c>
      <c r="AF492" s="735" t="s">
        <v>13780</v>
      </c>
      <c r="AG492" s="735" t="s">
        <v>13781</v>
      </c>
      <c r="AH492" s="735" t="s">
        <v>13782</v>
      </c>
      <c r="AI492" s="735" t="s">
        <v>13783</v>
      </c>
      <c r="AJ492" s="735" t="s">
        <v>13784</v>
      </c>
      <c r="AK492" s="736" t="s">
        <v>13785</v>
      </c>
      <c r="AL492" s="737" t="s">
        <v>13786</v>
      </c>
      <c r="AM492" s="738" t="s">
        <v>13787</v>
      </c>
      <c r="AN492" s="738" t="s">
        <v>13788</v>
      </c>
      <c r="AO492" s="674" t="s">
        <v>13789</v>
      </c>
      <c r="AP492" s="712" t="s">
        <v>13790</v>
      </c>
      <c r="AQ492" s="669"/>
      <c r="AR492" s="669"/>
      <c r="AS492" s="669"/>
      <c r="AT492" s="651" t="s">
        <v>13791</v>
      </c>
      <c r="AU492" s="595" t="s">
        <v>13792</v>
      </c>
      <c r="AV492" s="595" t="s">
        <v>13793</v>
      </c>
      <c r="AW492" s="609" t="s">
        <v>13794</v>
      </c>
      <c r="AX492" s="609" t="s">
        <v>13795</v>
      </c>
      <c r="AY492" s="753" t="s">
        <v>13796</v>
      </c>
    </row>
    <row r="493" spans="2:51" ht="15" hidden="1" customHeight="1" outlineLevel="1">
      <c r="B493" s="643" t="s">
        <v>13797</v>
      </c>
      <c r="C493" s="653"/>
      <c r="D493" s="653"/>
      <c r="E493" s="653"/>
      <c r="F493" s="653"/>
      <c r="G493" s="653"/>
      <c r="H493" s="654"/>
      <c r="I493" s="655"/>
      <c r="J493" s="656"/>
      <c r="K493" s="656"/>
      <c r="L493" s="674">
        <f t="shared" si="52"/>
        <v>0</v>
      </c>
      <c r="M493" s="671"/>
      <c r="N493" s="676"/>
      <c r="O493" s="676"/>
      <c r="P493" s="676"/>
      <c r="Q493" s="651">
        <f t="shared" si="53"/>
        <v>0</v>
      </c>
      <c r="R493" s="661">
        <f t="shared" si="54"/>
        <v>0</v>
      </c>
      <c r="S493" s="661">
        <f t="shared" si="55"/>
        <v>0</v>
      </c>
      <c r="T493" s="658"/>
      <c r="U493" s="658"/>
      <c r="V493" s="659"/>
      <c r="W493" s="1645"/>
      <c r="X493" s="324" t="s">
        <v>13798</v>
      </c>
      <c r="Y493" s="1645"/>
      <c r="Z493" s="1656"/>
      <c r="AA493" s="1645"/>
      <c r="AB493" s="1646"/>
      <c r="AC493" s="1647"/>
      <c r="AD493" s="719">
        <v>480</v>
      </c>
      <c r="AE493" s="711" t="s">
        <v>13799</v>
      </c>
      <c r="AF493" s="735" t="s">
        <v>13800</v>
      </c>
      <c r="AG493" s="735" t="s">
        <v>13801</v>
      </c>
      <c r="AH493" s="735" t="s">
        <v>13802</v>
      </c>
      <c r="AI493" s="735" t="s">
        <v>13803</v>
      </c>
      <c r="AJ493" s="735" t="s">
        <v>13804</v>
      </c>
      <c r="AK493" s="736" t="s">
        <v>13805</v>
      </c>
      <c r="AL493" s="737" t="s">
        <v>13806</v>
      </c>
      <c r="AM493" s="738" t="s">
        <v>13807</v>
      </c>
      <c r="AN493" s="738" t="s">
        <v>13808</v>
      </c>
      <c r="AO493" s="674" t="s">
        <v>13809</v>
      </c>
      <c r="AP493" s="712" t="s">
        <v>13810</v>
      </c>
      <c r="AQ493" s="669"/>
      <c r="AR493" s="669"/>
      <c r="AS493" s="669"/>
      <c r="AT493" s="651" t="s">
        <v>13811</v>
      </c>
      <c r="AU493" s="595" t="s">
        <v>13812</v>
      </c>
      <c r="AV493" s="595" t="s">
        <v>13813</v>
      </c>
      <c r="AW493" s="609" t="s">
        <v>13814</v>
      </c>
      <c r="AX493" s="609" t="s">
        <v>13815</v>
      </c>
      <c r="AY493" s="753" t="s">
        <v>13816</v>
      </c>
    </row>
    <row r="494" spans="2:51" ht="15" hidden="1" customHeight="1" outlineLevel="1">
      <c r="B494" s="643" t="s">
        <v>13817</v>
      </c>
      <c r="C494" s="653"/>
      <c r="D494" s="653"/>
      <c r="E494" s="653"/>
      <c r="F494" s="653"/>
      <c r="G494" s="653"/>
      <c r="H494" s="654"/>
      <c r="I494" s="655"/>
      <c r="J494" s="656"/>
      <c r="K494" s="656"/>
      <c r="L494" s="674">
        <f t="shared" si="52"/>
        <v>0</v>
      </c>
      <c r="M494" s="671"/>
      <c r="N494" s="676"/>
      <c r="O494" s="676"/>
      <c r="P494" s="676"/>
      <c r="Q494" s="651">
        <f t="shared" si="53"/>
        <v>0</v>
      </c>
      <c r="R494" s="661">
        <f t="shared" si="54"/>
        <v>0</v>
      </c>
      <c r="S494" s="661">
        <f t="shared" si="55"/>
        <v>0</v>
      </c>
      <c r="T494" s="658"/>
      <c r="U494" s="658"/>
      <c r="V494" s="659"/>
      <c r="W494" s="1645"/>
      <c r="X494" s="324" t="s">
        <v>13818</v>
      </c>
      <c r="Y494" s="1645"/>
      <c r="Z494" s="1656"/>
      <c r="AA494" s="1645"/>
      <c r="AB494" s="1646"/>
      <c r="AC494" s="1647"/>
      <c r="AD494" s="719">
        <v>481</v>
      </c>
      <c r="AE494" s="711" t="s">
        <v>13819</v>
      </c>
      <c r="AF494" s="735" t="s">
        <v>13820</v>
      </c>
      <c r="AG494" s="735" t="s">
        <v>13821</v>
      </c>
      <c r="AH494" s="735" t="s">
        <v>13822</v>
      </c>
      <c r="AI494" s="735" t="s">
        <v>13823</v>
      </c>
      <c r="AJ494" s="735" t="s">
        <v>13824</v>
      </c>
      <c r="AK494" s="736" t="s">
        <v>13825</v>
      </c>
      <c r="AL494" s="737" t="s">
        <v>13826</v>
      </c>
      <c r="AM494" s="738" t="s">
        <v>13827</v>
      </c>
      <c r="AN494" s="738" t="s">
        <v>13828</v>
      </c>
      <c r="AO494" s="674" t="s">
        <v>13829</v>
      </c>
      <c r="AP494" s="712" t="s">
        <v>13830</v>
      </c>
      <c r="AQ494" s="669"/>
      <c r="AR494" s="669"/>
      <c r="AS494" s="669"/>
      <c r="AT494" s="651" t="s">
        <v>13831</v>
      </c>
      <c r="AU494" s="595" t="s">
        <v>13832</v>
      </c>
      <c r="AV494" s="595" t="s">
        <v>13833</v>
      </c>
      <c r="AW494" s="609" t="s">
        <v>13834</v>
      </c>
      <c r="AX494" s="609" t="s">
        <v>13835</v>
      </c>
      <c r="AY494" s="753" t="s">
        <v>13836</v>
      </c>
    </row>
    <row r="495" spans="2:51" ht="15" hidden="1" customHeight="1" outlineLevel="1">
      <c r="B495" s="643" t="s">
        <v>13837</v>
      </c>
      <c r="C495" s="653"/>
      <c r="D495" s="653"/>
      <c r="E495" s="653"/>
      <c r="F495" s="653"/>
      <c r="G495" s="653"/>
      <c r="H495" s="654"/>
      <c r="I495" s="655"/>
      <c r="J495" s="656"/>
      <c r="K495" s="656"/>
      <c r="L495" s="674">
        <f t="shared" si="52"/>
        <v>0</v>
      </c>
      <c r="M495" s="671"/>
      <c r="N495" s="676"/>
      <c r="O495" s="676"/>
      <c r="P495" s="676"/>
      <c r="Q495" s="651">
        <f t="shared" si="53"/>
        <v>0</v>
      </c>
      <c r="R495" s="661">
        <f t="shared" si="54"/>
        <v>0</v>
      </c>
      <c r="S495" s="661">
        <f t="shared" si="55"/>
        <v>0</v>
      </c>
      <c r="T495" s="658"/>
      <c r="U495" s="658"/>
      <c r="V495" s="659"/>
      <c r="W495" s="1645"/>
      <c r="X495" s="324" t="s">
        <v>13838</v>
      </c>
      <c r="Y495" s="1645"/>
      <c r="Z495" s="1656"/>
      <c r="AA495" s="1645"/>
      <c r="AB495" s="1646"/>
      <c r="AC495" s="1647"/>
      <c r="AD495" s="719">
        <v>482</v>
      </c>
      <c r="AE495" s="711" t="s">
        <v>13839</v>
      </c>
      <c r="AF495" s="735" t="s">
        <v>13840</v>
      </c>
      <c r="AG495" s="735" t="s">
        <v>13841</v>
      </c>
      <c r="AH495" s="735" t="s">
        <v>13842</v>
      </c>
      <c r="AI495" s="735" t="s">
        <v>13843</v>
      </c>
      <c r="AJ495" s="735" t="s">
        <v>13844</v>
      </c>
      <c r="AK495" s="736" t="s">
        <v>13845</v>
      </c>
      <c r="AL495" s="737" t="s">
        <v>13846</v>
      </c>
      <c r="AM495" s="738" t="s">
        <v>13847</v>
      </c>
      <c r="AN495" s="738" t="s">
        <v>13848</v>
      </c>
      <c r="AO495" s="674" t="s">
        <v>13849</v>
      </c>
      <c r="AP495" s="712" t="s">
        <v>13850</v>
      </c>
      <c r="AQ495" s="669"/>
      <c r="AR495" s="669"/>
      <c r="AS495" s="669"/>
      <c r="AT495" s="651" t="s">
        <v>13851</v>
      </c>
      <c r="AU495" s="595" t="s">
        <v>13852</v>
      </c>
      <c r="AV495" s="595" t="s">
        <v>13853</v>
      </c>
      <c r="AW495" s="609" t="s">
        <v>13854</v>
      </c>
      <c r="AX495" s="609" t="s">
        <v>13855</v>
      </c>
      <c r="AY495" s="753" t="s">
        <v>13856</v>
      </c>
    </row>
    <row r="496" spans="2:51" ht="15" hidden="1" customHeight="1" outlineLevel="1">
      <c r="B496" s="643" t="s">
        <v>13857</v>
      </c>
      <c r="C496" s="653"/>
      <c r="D496" s="653"/>
      <c r="E496" s="653"/>
      <c r="F496" s="653"/>
      <c r="G496" s="653"/>
      <c r="H496" s="654"/>
      <c r="I496" s="655"/>
      <c r="J496" s="656"/>
      <c r="K496" s="656"/>
      <c r="L496" s="674">
        <f t="shared" si="52"/>
        <v>0</v>
      </c>
      <c r="M496" s="671"/>
      <c r="N496" s="676"/>
      <c r="O496" s="676"/>
      <c r="P496" s="676"/>
      <c r="Q496" s="651">
        <f t="shared" si="53"/>
        <v>0</v>
      </c>
      <c r="R496" s="661">
        <f t="shared" si="54"/>
        <v>0</v>
      </c>
      <c r="S496" s="661">
        <f t="shared" si="55"/>
        <v>0</v>
      </c>
      <c r="T496" s="658"/>
      <c r="U496" s="658"/>
      <c r="V496" s="659"/>
      <c r="W496" s="1645"/>
      <c r="X496" s="324" t="s">
        <v>13858</v>
      </c>
      <c r="Y496" s="1645"/>
      <c r="Z496" s="1656"/>
      <c r="AA496" s="1645"/>
      <c r="AB496" s="1646"/>
      <c r="AC496" s="1647"/>
      <c r="AD496" s="719">
        <v>483</v>
      </c>
      <c r="AE496" s="711" t="s">
        <v>13859</v>
      </c>
      <c r="AF496" s="735" t="s">
        <v>13860</v>
      </c>
      <c r="AG496" s="735" t="s">
        <v>13861</v>
      </c>
      <c r="AH496" s="735" t="s">
        <v>13862</v>
      </c>
      <c r="AI496" s="735" t="s">
        <v>13863</v>
      </c>
      <c r="AJ496" s="735" t="s">
        <v>13864</v>
      </c>
      <c r="AK496" s="736" t="s">
        <v>13865</v>
      </c>
      <c r="AL496" s="737" t="s">
        <v>13866</v>
      </c>
      <c r="AM496" s="738" t="s">
        <v>13867</v>
      </c>
      <c r="AN496" s="738" t="s">
        <v>13868</v>
      </c>
      <c r="AO496" s="674" t="s">
        <v>13869</v>
      </c>
      <c r="AP496" s="712" t="s">
        <v>13870</v>
      </c>
      <c r="AQ496" s="669"/>
      <c r="AR496" s="669"/>
      <c r="AS496" s="669"/>
      <c r="AT496" s="651" t="s">
        <v>13871</v>
      </c>
      <c r="AU496" s="595" t="s">
        <v>13872</v>
      </c>
      <c r="AV496" s="595" t="s">
        <v>13873</v>
      </c>
      <c r="AW496" s="609" t="s">
        <v>13874</v>
      </c>
      <c r="AX496" s="609" t="s">
        <v>13875</v>
      </c>
      <c r="AY496" s="753" t="s">
        <v>13876</v>
      </c>
    </row>
    <row r="497" spans="2:51" ht="15" hidden="1" customHeight="1" outlineLevel="1">
      <c r="B497" s="643" t="s">
        <v>13877</v>
      </c>
      <c r="C497" s="653"/>
      <c r="D497" s="653"/>
      <c r="E497" s="653"/>
      <c r="F497" s="653"/>
      <c r="G497" s="653"/>
      <c r="H497" s="654"/>
      <c r="I497" s="655"/>
      <c r="J497" s="656"/>
      <c r="K497" s="656"/>
      <c r="L497" s="674">
        <f t="shared" si="52"/>
        <v>0</v>
      </c>
      <c r="M497" s="671"/>
      <c r="N497" s="676"/>
      <c r="O497" s="676"/>
      <c r="P497" s="676"/>
      <c r="Q497" s="651">
        <f t="shared" si="53"/>
        <v>0</v>
      </c>
      <c r="R497" s="661">
        <f t="shared" si="54"/>
        <v>0</v>
      </c>
      <c r="S497" s="661">
        <f t="shared" si="55"/>
        <v>0</v>
      </c>
      <c r="T497" s="658"/>
      <c r="U497" s="658"/>
      <c r="V497" s="659"/>
      <c r="W497" s="1645"/>
      <c r="X497" s="324" t="s">
        <v>13878</v>
      </c>
      <c r="Y497" s="1645"/>
      <c r="Z497" s="1656"/>
      <c r="AA497" s="1645"/>
      <c r="AB497" s="1646"/>
      <c r="AC497" s="1647"/>
      <c r="AD497" s="719">
        <v>484</v>
      </c>
      <c r="AE497" s="711" t="s">
        <v>13879</v>
      </c>
      <c r="AF497" s="735" t="s">
        <v>13880</v>
      </c>
      <c r="AG497" s="735" t="s">
        <v>13881</v>
      </c>
      <c r="AH497" s="735" t="s">
        <v>13882</v>
      </c>
      <c r="AI497" s="735" t="s">
        <v>13883</v>
      </c>
      <c r="AJ497" s="735" t="s">
        <v>13884</v>
      </c>
      <c r="AK497" s="736" t="s">
        <v>13885</v>
      </c>
      <c r="AL497" s="737" t="s">
        <v>13886</v>
      </c>
      <c r="AM497" s="738" t="s">
        <v>13887</v>
      </c>
      <c r="AN497" s="738" t="s">
        <v>13888</v>
      </c>
      <c r="AO497" s="674" t="s">
        <v>13889</v>
      </c>
      <c r="AP497" s="712" t="s">
        <v>13890</v>
      </c>
      <c r="AQ497" s="669"/>
      <c r="AR497" s="669"/>
      <c r="AS497" s="669"/>
      <c r="AT497" s="651" t="s">
        <v>13891</v>
      </c>
      <c r="AU497" s="595" t="s">
        <v>13892</v>
      </c>
      <c r="AV497" s="595" t="s">
        <v>13893</v>
      </c>
      <c r="AW497" s="609" t="s">
        <v>13894</v>
      </c>
      <c r="AX497" s="609" t="s">
        <v>13895</v>
      </c>
      <c r="AY497" s="753" t="s">
        <v>13896</v>
      </c>
    </row>
    <row r="498" spans="2:51" ht="15" hidden="1" customHeight="1" outlineLevel="1">
      <c r="B498" s="643" t="s">
        <v>13897</v>
      </c>
      <c r="C498" s="653"/>
      <c r="D498" s="653"/>
      <c r="E498" s="653"/>
      <c r="F498" s="653"/>
      <c r="G498" s="653"/>
      <c r="H498" s="654"/>
      <c r="I498" s="655"/>
      <c r="J498" s="656"/>
      <c r="K498" s="656"/>
      <c r="L498" s="674">
        <f t="shared" si="52"/>
        <v>0</v>
      </c>
      <c r="M498" s="671"/>
      <c r="N498" s="676"/>
      <c r="O498" s="676"/>
      <c r="P498" s="676"/>
      <c r="Q498" s="651">
        <f t="shared" si="53"/>
        <v>0</v>
      </c>
      <c r="R498" s="661">
        <f t="shared" si="54"/>
        <v>0</v>
      </c>
      <c r="S498" s="661">
        <f t="shared" si="55"/>
        <v>0</v>
      </c>
      <c r="T498" s="658"/>
      <c r="U498" s="658"/>
      <c r="V498" s="659"/>
      <c r="W498" s="1645"/>
      <c r="X498" s="324" t="s">
        <v>13898</v>
      </c>
      <c r="Y498" s="1645"/>
      <c r="Z498" s="1656"/>
      <c r="AA498" s="1645"/>
      <c r="AB498" s="1646"/>
      <c r="AC498" s="1647"/>
      <c r="AD498" s="719">
        <v>485</v>
      </c>
      <c r="AE498" s="711" t="s">
        <v>13899</v>
      </c>
      <c r="AF498" s="735" t="s">
        <v>13900</v>
      </c>
      <c r="AG498" s="735" t="s">
        <v>13901</v>
      </c>
      <c r="AH498" s="735" t="s">
        <v>13902</v>
      </c>
      <c r="AI498" s="735" t="s">
        <v>13903</v>
      </c>
      <c r="AJ498" s="735" t="s">
        <v>13904</v>
      </c>
      <c r="AK498" s="736" t="s">
        <v>13905</v>
      </c>
      <c r="AL498" s="737" t="s">
        <v>13906</v>
      </c>
      <c r="AM498" s="738" t="s">
        <v>13907</v>
      </c>
      <c r="AN498" s="738" t="s">
        <v>13908</v>
      </c>
      <c r="AO498" s="674" t="s">
        <v>13909</v>
      </c>
      <c r="AP498" s="712" t="s">
        <v>13910</v>
      </c>
      <c r="AQ498" s="669"/>
      <c r="AR498" s="669"/>
      <c r="AS498" s="669"/>
      <c r="AT498" s="651" t="s">
        <v>13911</v>
      </c>
      <c r="AU498" s="595" t="s">
        <v>13912</v>
      </c>
      <c r="AV498" s="595" t="s">
        <v>13913</v>
      </c>
      <c r="AW498" s="609" t="s">
        <v>13914</v>
      </c>
      <c r="AX498" s="609" t="s">
        <v>13915</v>
      </c>
      <c r="AY498" s="753" t="s">
        <v>13916</v>
      </c>
    </row>
    <row r="499" spans="2:51" ht="15" hidden="1" customHeight="1" outlineLevel="1">
      <c r="B499" s="643" t="s">
        <v>13917</v>
      </c>
      <c r="C499" s="653"/>
      <c r="D499" s="653"/>
      <c r="E499" s="653"/>
      <c r="F499" s="653"/>
      <c r="G499" s="653"/>
      <c r="H499" s="654"/>
      <c r="I499" s="655"/>
      <c r="J499" s="656"/>
      <c r="K499" s="656"/>
      <c r="L499" s="674">
        <f t="shared" si="52"/>
        <v>0</v>
      </c>
      <c r="M499" s="671"/>
      <c r="N499" s="676"/>
      <c r="O499" s="676"/>
      <c r="P499" s="676"/>
      <c r="Q499" s="651">
        <f t="shared" si="53"/>
        <v>0</v>
      </c>
      <c r="R499" s="661">
        <f t="shared" si="54"/>
        <v>0</v>
      </c>
      <c r="S499" s="661">
        <f t="shared" si="55"/>
        <v>0</v>
      </c>
      <c r="T499" s="658"/>
      <c r="U499" s="658"/>
      <c r="V499" s="659"/>
      <c r="W499" s="1645"/>
      <c r="X499" s="324" t="s">
        <v>13918</v>
      </c>
      <c r="Y499" s="1645"/>
      <c r="Z499" s="1656"/>
      <c r="AA499" s="1645"/>
      <c r="AB499" s="1646"/>
      <c r="AC499" s="1647"/>
      <c r="AD499" s="719">
        <v>486</v>
      </c>
      <c r="AE499" s="711" t="s">
        <v>13919</v>
      </c>
      <c r="AF499" s="735" t="s">
        <v>13920</v>
      </c>
      <c r="AG499" s="735" t="s">
        <v>13921</v>
      </c>
      <c r="AH499" s="735" t="s">
        <v>13922</v>
      </c>
      <c r="AI499" s="735" t="s">
        <v>13923</v>
      </c>
      <c r="AJ499" s="735" t="s">
        <v>13924</v>
      </c>
      <c r="AK499" s="736" t="s">
        <v>13925</v>
      </c>
      <c r="AL499" s="737" t="s">
        <v>13926</v>
      </c>
      <c r="AM499" s="738" t="s">
        <v>13927</v>
      </c>
      <c r="AN499" s="738" t="s">
        <v>13928</v>
      </c>
      <c r="AO499" s="674" t="s">
        <v>13929</v>
      </c>
      <c r="AP499" s="712" t="s">
        <v>13930</v>
      </c>
      <c r="AQ499" s="669"/>
      <c r="AR499" s="669"/>
      <c r="AS499" s="669"/>
      <c r="AT499" s="651" t="s">
        <v>13931</v>
      </c>
      <c r="AU499" s="595" t="s">
        <v>13932</v>
      </c>
      <c r="AV499" s="595" t="s">
        <v>13933</v>
      </c>
      <c r="AW499" s="609" t="s">
        <v>13934</v>
      </c>
      <c r="AX499" s="609" t="s">
        <v>13935</v>
      </c>
      <c r="AY499" s="753" t="s">
        <v>13936</v>
      </c>
    </row>
    <row r="500" spans="2:51" ht="15" hidden="1" customHeight="1" outlineLevel="1">
      <c r="B500" s="643" t="s">
        <v>13937</v>
      </c>
      <c r="C500" s="653"/>
      <c r="D500" s="653"/>
      <c r="E500" s="653"/>
      <c r="F500" s="653"/>
      <c r="G500" s="653"/>
      <c r="H500" s="654"/>
      <c r="I500" s="655"/>
      <c r="J500" s="656"/>
      <c r="K500" s="656"/>
      <c r="L500" s="674">
        <f t="shared" si="52"/>
        <v>0</v>
      </c>
      <c r="M500" s="671"/>
      <c r="N500" s="676"/>
      <c r="O500" s="676"/>
      <c r="P500" s="676"/>
      <c r="Q500" s="651">
        <f t="shared" si="53"/>
        <v>0</v>
      </c>
      <c r="R500" s="661">
        <f t="shared" si="54"/>
        <v>0</v>
      </c>
      <c r="S500" s="661">
        <f t="shared" si="55"/>
        <v>0</v>
      </c>
      <c r="T500" s="658"/>
      <c r="U500" s="658"/>
      <c r="V500" s="659"/>
      <c r="W500" s="1645"/>
      <c r="X500" s="324" t="s">
        <v>13938</v>
      </c>
      <c r="Y500" s="1645"/>
      <c r="Z500" s="1656"/>
      <c r="AA500" s="1645"/>
      <c r="AB500" s="1646"/>
      <c r="AC500" s="1647"/>
      <c r="AD500" s="719">
        <v>487</v>
      </c>
      <c r="AE500" s="711" t="s">
        <v>13939</v>
      </c>
      <c r="AF500" s="735" t="s">
        <v>13940</v>
      </c>
      <c r="AG500" s="735" t="s">
        <v>13941</v>
      </c>
      <c r="AH500" s="735" t="s">
        <v>13942</v>
      </c>
      <c r="AI500" s="735" t="s">
        <v>13943</v>
      </c>
      <c r="AJ500" s="735" t="s">
        <v>13944</v>
      </c>
      <c r="AK500" s="736" t="s">
        <v>13945</v>
      </c>
      <c r="AL500" s="737" t="s">
        <v>13946</v>
      </c>
      <c r="AM500" s="738" t="s">
        <v>13947</v>
      </c>
      <c r="AN500" s="738" t="s">
        <v>13948</v>
      </c>
      <c r="AO500" s="674" t="s">
        <v>13949</v>
      </c>
      <c r="AP500" s="712" t="s">
        <v>13950</v>
      </c>
      <c r="AQ500" s="669"/>
      <c r="AR500" s="669"/>
      <c r="AS500" s="669"/>
      <c r="AT500" s="651" t="s">
        <v>13951</v>
      </c>
      <c r="AU500" s="595" t="s">
        <v>13952</v>
      </c>
      <c r="AV500" s="595" t="s">
        <v>13953</v>
      </c>
      <c r="AW500" s="609" t="s">
        <v>13954</v>
      </c>
      <c r="AX500" s="609" t="s">
        <v>13955</v>
      </c>
      <c r="AY500" s="753" t="s">
        <v>13956</v>
      </c>
    </row>
    <row r="501" spans="2:51" ht="15" hidden="1" customHeight="1" outlineLevel="1">
      <c r="B501" s="643" t="s">
        <v>13957</v>
      </c>
      <c r="C501" s="653"/>
      <c r="D501" s="653"/>
      <c r="E501" s="653"/>
      <c r="F501" s="653"/>
      <c r="G501" s="653"/>
      <c r="H501" s="654"/>
      <c r="I501" s="655"/>
      <c r="J501" s="656"/>
      <c r="K501" s="656"/>
      <c r="L501" s="674">
        <f t="shared" si="52"/>
        <v>0</v>
      </c>
      <c r="M501" s="671"/>
      <c r="N501" s="676"/>
      <c r="O501" s="676"/>
      <c r="P501" s="676"/>
      <c r="Q501" s="651">
        <f t="shared" si="53"/>
        <v>0</v>
      </c>
      <c r="R501" s="661">
        <f t="shared" si="54"/>
        <v>0</v>
      </c>
      <c r="S501" s="661">
        <f t="shared" si="55"/>
        <v>0</v>
      </c>
      <c r="T501" s="658"/>
      <c r="U501" s="658"/>
      <c r="V501" s="659"/>
      <c r="W501" s="1645"/>
      <c r="X501" s="324" t="s">
        <v>13958</v>
      </c>
      <c r="Y501" s="1645"/>
      <c r="Z501" s="1656"/>
      <c r="AA501" s="1645"/>
      <c r="AB501" s="1646"/>
      <c r="AC501" s="1647"/>
      <c r="AD501" s="719">
        <v>488</v>
      </c>
      <c r="AE501" s="711" t="s">
        <v>13959</v>
      </c>
      <c r="AF501" s="735" t="s">
        <v>13960</v>
      </c>
      <c r="AG501" s="735" t="s">
        <v>13961</v>
      </c>
      <c r="AH501" s="735" t="s">
        <v>13962</v>
      </c>
      <c r="AI501" s="735" t="s">
        <v>13963</v>
      </c>
      <c r="AJ501" s="735" t="s">
        <v>13964</v>
      </c>
      <c r="AK501" s="736" t="s">
        <v>13965</v>
      </c>
      <c r="AL501" s="737" t="s">
        <v>13966</v>
      </c>
      <c r="AM501" s="738" t="s">
        <v>13967</v>
      </c>
      <c r="AN501" s="738" t="s">
        <v>13968</v>
      </c>
      <c r="AO501" s="674" t="s">
        <v>13969</v>
      </c>
      <c r="AP501" s="712" t="s">
        <v>13970</v>
      </c>
      <c r="AQ501" s="669"/>
      <c r="AR501" s="669"/>
      <c r="AS501" s="669"/>
      <c r="AT501" s="651" t="s">
        <v>13971</v>
      </c>
      <c r="AU501" s="595" t="s">
        <v>13972</v>
      </c>
      <c r="AV501" s="595" t="s">
        <v>13973</v>
      </c>
      <c r="AW501" s="609" t="s">
        <v>13974</v>
      </c>
      <c r="AX501" s="609" t="s">
        <v>13975</v>
      </c>
      <c r="AY501" s="753" t="s">
        <v>13976</v>
      </c>
    </row>
    <row r="502" spans="2:51" ht="15" hidden="1" customHeight="1" outlineLevel="1">
      <c r="B502" s="643" t="s">
        <v>13977</v>
      </c>
      <c r="C502" s="653"/>
      <c r="D502" s="653"/>
      <c r="E502" s="653"/>
      <c r="F502" s="653"/>
      <c r="G502" s="653"/>
      <c r="H502" s="654"/>
      <c r="I502" s="655"/>
      <c r="J502" s="656"/>
      <c r="K502" s="656"/>
      <c r="L502" s="674">
        <f t="shared" si="52"/>
        <v>0</v>
      </c>
      <c r="M502" s="671"/>
      <c r="N502" s="676"/>
      <c r="O502" s="676"/>
      <c r="P502" s="676"/>
      <c r="Q502" s="651">
        <f t="shared" si="53"/>
        <v>0</v>
      </c>
      <c r="R502" s="661">
        <f t="shared" si="54"/>
        <v>0</v>
      </c>
      <c r="S502" s="661">
        <f t="shared" si="55"/>
        <v>0</v>
      </c>
      <c r="T502" s="658"/>
      <c r="U502" s="658"/>
      <c r="V502" s="659"/>
      <c r="W502" s="1645"/>
      <c r="X502" s="324" t="s">
        <v>13978</v>
      </c>
      <c r="Y502" s="1645"/>
      <c r="Z502" s="1656"/>
      <c r="AA502" s="1645"/>
      <c r="AB502" s="1646"/>
      <c r="AC502" s="1647"/>
      <c r="AD502" s="719">
        <v>489</v>
      </c>
      <c r="AE502" s="711" t="s">
        <v>13979</v>
      </c>
      <c r="AF502" s="735" t="s">
        <v>13980</v>
      </c>
      <c r="AG502" s="735" t="s">
        <v>13981</v>
      </c>
      <c r="AH502" s="735" t="s">
        <v>13982</v>
      </c>
      <c r="AI502" s="735" t="s">
        <v>13983</v>
      </c>
      <c r="AJ502" s="735" t="s">
        <v>13984</v>
      </c>
      <c r="AK502" s="736" t="s">
        <v>13985</v>
      </c>
      <c r="AL502" s="737" t="s">
        <v>13986</v>
      </c>
      <c r="AM502" s="738" t="s">
        <v>13987</v>
      </c>
      <c r="AN502" s="738" t="s">
        <v>13988</v>
      </c>
      <c r="AO502" s="674" t="s">
        <v>13989</v>
      </c>
      <c r="AP502" s="712" t="s">
        <v>13990</v>
      </c>
      <c r="AQ502" s="669"/>
      <c r="AR502" s="669"/>
      <c r="AS502" s="669"/>
      <c r="AT502" s="651" t="s">
        <v>13991</v>
      </c>
      <c r="AU502" s="595" t="s">
        <v>13992</v>
      </c>
      <c r="AV502" s="595" t="s">
        <v>13993</v>
      </c>
      <c r="AW502" s="609" t="s">
        <v>13994</v>
      </c>
      <c r="AX502" s="609" t="s">
        <v>13995</v>
      </c>
      <c r="AY502" s="753" t="s">
        <v>13996</v>
      </c>
    </row>
    <row r="503" spans="2:51" ht="15" hidden="1" customHeight="1" outlineLevel="1">
      <c r="B503" s="643" t="s">
        <v>13997</v>
      </c>
      <c r="C503" s="653"/>
      <c r="D503" s="653"/>
      <c r="E503" s="653"/>
      <c r="F503" s="653"/>
      <c r="G503" s="653"/>
      <c r="H503" s="654"/>
      <c r="I503" s="655"/>
      <c r="J503" s="656"/>
      <c r="K503" s="656"/>
      <c r="L503" s="674">
        <f t="shared" si="52"/>
        <v>0</v>
      </c>
      <c r="M503" s="671"/>
      <c r="N503" s="676"/>
      <c r="O503" s="676"/>
      <c r="P503" s="676"/>
      <c r="Q503" s="651">
        <f t="shared" si="53"/>
        <v>0</v>
      </c>
      <c r="R503" s="661">
        <f t="shared" si="54"/>
        <v>0</v>
      </c>
      <c r="S503" s="661">
        <f t="shared" si="55"/>
        <v>0</v>
      </c>
      <c r="T503" s="658"/>
      <c r="U503" s="658"/>
      <c r="V503" s="659"/>
      <c r="W503" s="1645"/>
      <c r="X503" s="324" t="s">
        <v>13998</v>
      </c>
      <c r="Y503" s="1645"/>
      <c r="Z503" s="1656"/>
      <c r="AA503" s="1645"/>
      <c r="AB503" s="1646"/>
      <c r="AC503" s="1647"/>
      <c r="AD503" s="719">
        <v>490</v>
      </c>
      <c r="AE503" s="711" t="s">
        <v>13999</v>
      </c>
      <c r="AF503" s="735" t="s">
        <v>14000</v>
      </c>
      <c r="AG503" s="735" t="s">
        <v>14001</v>
      </c>
      <c r="AH503" s="735" t="s">
        <v>14002</v>
      </c>
      <c r="AI503" s="735" t="s">
        <v>14003</v>
      </c>
      <c r="AJ503" s="735" t="s">
        <v>14004</v>
      </c>
      <c r="AK503" s="736" t="s">
        <v>14005</v>
      </c>
      <c r="AL503" s="737" t="s">
        <v>14006</v>
      </c>
      <c r="AM503" s="738" t="s">
        <v>14007</v>
      </c>
      <c r="AN503" s="738" t="s">
        <v>14008</v>
      </c>
      <c r="AO503" s="674" t="s">
        <v>14009</v>
      </c>
      <c r="AP503" s="712" t="s">
        <v>14010</v>
      </c>
      <c r="AQ503" s="669"/>
      <c r="AR503" s="669"/>
      <c r="AS503" s="669"/>
      <c r="AT503" s="651" t="s">
        <v>14011</v>
      </c>
      <c r="AU503" s="595" t="s">
        <v>14012</v>
      </c>
      <c r="AV503" s="595" t="s">
        <v>14013</v>
      </c>
      <c r="AW503" s="609" t="s">
        <v>14014</v>
      </c>
      <c r="AX503" s="609" t="s">
        <v>14015</v>
      </c>
      <c r="AY503" s="753" t="s">
        <v>14016</v>
      </c>
    </row>
    <row r="504" spans="2:51" ht="15" hidden="1" customHeight="1" outlineLevel="1">
      <c r="B504" s="643" t="s">
        <v>14017</v>
      </c>
      <c r="C504" s="653"/>
      <c r="D504" s="653"/>
      <c r="E504" s="653"/>
      <c r="F504" s="653"/>
      <c r="G504" s="653"/>
      <c r="H504" s="654"/>
      <c r="I504" s="655"/>
      <c r="J504" s="656"/>
      <c r="K504" s="656"/>
      <c r="L504" s="674">
        <f t="shared" si="52"/>
        <v>0</v>
      </c>
      <c r="M504" s="671"/>
      <c r="N504" s="676"/>
      <c r="O504" s="676"/>
      <c r="P504" s="676"/>
      <c r="Q504" s="651">
        <f t="shared" si="53"/>
        <v>0</v>
      </c>
      <c r="R504" s="661">
        <f t="shared" si="54"/>
        <v>0</v>
      </c>
      <c r="S504" s="661">
        <f t="shared" si="55"/>
        <v>0</v>
      </c>
      <c r="T504" s="658"/>
      <c r="U504" s="658"/>
      <c r="V504" s="659"/>
      <c r="W504" s="1645"/>
      <c r="X504" s="324" t="s">
        <v>14018</v>
      </c>
      <c r="Y504" s="1645"/>
      <c r="Z504" s="1656"/>
      <c r="AA504" s="1645"/>
      <c r="AB504" s="1646"/>
      <c r="AC504" s="1647"/>
      <c r="AD504" s="719">
        <v>491</v>
      </c>
      <c r="AE504" s="711" t="s">
        <v>14019</v>
      </c>
      <c r="AF504" s="735" t="s">
        <v>14020</v>
      </c>
      <c r="AG504" s="735" t="s">
        <v>14021</v>
      </c>
      <c r="AH504" s="735" t="s">
        <v>14022</v>
      </c>
      <c r="AI504" s="735" t="s">
        <v>14023</v>
      </c>
      <c r="AJ504" s="735" t="s">
        <v>14024</v>
      </c>
      <c r="AK504" s="736" t="s">
        <v>14025</v>
      </c>
      <c r="AL504" s="737" t="s">
        <v>14026</v>
      </c>
      <c r="AM504" s="738" t="s">
        <v>14027</v>
      </c>
      <c r="AN504" s="738" t="s">
        <v>14028</v>
      </c>
      <c r="AO504" s="674" t="s">
        <v>14029</v>
      </c>
      <c r="AP504" s="712" t="s">
        <v>14030</v>
      </c>
      <c r="AQ504" s="669"/>
      <c r="AR504" s="669"/>
      <c r="AS504" s="669"/>
      <c r="AT504" s="651" t="s">
        <v>14031</v>
      </c>
      <c r="AU504" s="595" t="s">
        <v>14032</v>
      </c>
      <c r="AV504" s="595" t="s">
        <v>14033</v>
      </c>
      <c r="AW504" s="609" t="s">
        <v>14034</v>
      </c>
      <c r="AX504" s="609" t="s">
        <v>14035</v>
      </c>
      <c r="AY504" s="753" t="s">
        <v>14036</v>
      </c>
    </row>
    <row r="505" spans="2:51" ht="15" hidden="1" customHeight="1" outlineLevel="1">
      <c r="B505" s="643" t="s">
        <v>14037</v>
      </c>
      <c r="C505" s="653"/>
      <c r="D505" s="653"/>
      <c r="E505" s="653"/>
      <c r="F505" s="653"/>
      <c r="G505" s="653"/>
      <c r="H505" s="654"/>
      <c r="I505" s="655"/>
      <c r="J505" s="656"/>
      <c r="K505" s="656"/>
      <c r="L505" s="674">
        <f t="shared" si="52"/>
        <v>0</v>
      </c>
      <c r="M505" s="671"/>
      <c r="N505" s="676"/>
      <c r="O505" s="676"/>
      <c r="P505" s="676"/>
      <c r="Q505" s="651">
        <f t="shared" si="53"/>
        <v>0</v>
      </c>
      <c r="R505" s="661">
        <f t="shared" si="54"/>
        <v>0</v>
      </c>
      <c r="S505" s="661">
        <f t="shared" si="55"/>
        <v>0</v>
      </c>
      <c r="T505" s="658"/>
      <c r="U505" s="658"/>
      <c r="V505" s="659"/>
      <c r="W505" s="1645"/>
      <c r="X505" s="324" t="s">
        <v>14038</v>
      </c>
      <c r="Y505" s="1645"/>
      <c r="Z505" s="1656"/>
      <c r="AA505" s="1645"/>
      <c r="AB505" s="1646"/>
      <c r="AC505" s="1647"/>
      <c r="AD505" s="719">
        <v>492</v>
      </c>
      <c r="AE505" s="711" t="s">
        <v>14039</v>
      </c>
      <c r="AF505" s="735" t="s">
        <v>14040</v>
      </c>
      <c r="AG505" s="735" t="s">
        <v>14041</v>
      </c>
      <c r="AH505" s="735" t="s">
        <v>14042</v>
      </c>
      <c r="AI505" s="735" t="s">
        <v>14043</v>
      </c>
      <c r="AJ505" s="735" t="s">
        <v>14044</v>
      </c>
      <c r="AK505" s="736" t="s">
        <v>14045</v>
      </c>
      <c r="AL505" s="737" t="s">
        <v>14046</v>
      </c>
      <c r="AM505" s="738" t="s">
        <v>14047</v>
      </c>
      <c r="AN505" s="738" t="s">
        <v>14048</v>
      </c>
      <c r="AO505" s="674" t="s">
        <v>14049</v>
      </c>
      <c r="AP505" s="712" t="s">
        <v>14050</v>
      </c>
      <c r="AQ505" s="669"/>
      <c r="AR505" s="669"/>
      <c r="AS505" s="669"/>
      <c r="AT505" s="651" t="s">
        <v>14051</v>
      </c>
      <c r="AU505" s="595" t="s">
        <v>14052</v>
      </c>
      <c r="AV505" s="595" t="s">
        <v>14053</v>
      </c>
      <c r="AW505" s="609" t="s">
        <v>14054</v>
      </c>
      <c r="AX505" s="609" t="s">
        <v>14055</v>
      </c>
      <c r="AY505" s="753" t="s">
        <v>14056</v>
      </c>
    </row>
    <row r="506" spans="2:51" ht="15" hidden="1" customHeight="1" outlineLevel="1">
      <c r="B506" s="643" t="s">
        <v>14057</v>
      </c>
      <c r="C506" s="653"/>
      <c r="D506" s="653"/>
      <c r="E506" s="653"/>
      <c r="F506" s="653"/>
      <c r="G506" s="653"/>
      <c r="H506" s="654"/>
      <c r="I506" s="655"/>
      <c r="J506" s="656"/>
      <c r="K506" s="656"/>
      <c r="L506" s="674">
        <f t="shared" si="52"/>
        <v>0</v>
      </c>
      <c r="M506" s="671"/>
      <c r="N506" s="676"/>
      <c r="O506" s="676"/>
      <c r="P506" s="676"/>
      <c r="Q506" s="651">
        <f t="shared" si="53"/>
        <v>0</v>
      </c>
      <c r="R506" s="661">
        <f t="shared" si="54"/>
        <v>0</v>
      </c>
      <c r="S506" s="661">
        <f t="shared" si="55"/>
        <v>0</v>
      </c>
      <c r="T506" s="658"/>
      <c r="U506" s="658"/>
      <c r="V506" s="659"/>
      <c r="W506" s="1645"/>
      <c r="X506" s="324" t="s">
        <v>14058</v>
      </c>
      <c r="Y506" s="1645"/>
      <c r="Z506" s="1656"/>
      <c r="AA506" s="1645"/>
      <c r="AB506" s="1646"/>
      <c r="AC506" s="1647"/>
      <c r="AD506" s="719">
        <v>493</v>
      </c>
      <c r="AE506" s="711" t="s">
        <v>14059</v>
      </c>
      <c r="AF506" s="735" t="s">
        <v>14060</v>
      </c>
      <c r="AG506" s="735" t="s">
        <v>14061</v>
      </c>
      <c r="AH506" s="735" t="s">
        <v>14062</v>
      </c>
      <c r="AI506" s="735" t="s">
        <v>14063</v>
      </c>
      <c r="AJ506" s="735" t="s">
        <v>14064</v>
      </c>
      <c r="AK506" s="736" t="s">
        <v>14065</v>
      </c>
      <c r="AL506" s="737" t="s">
        <v>14066</v>
      </c>
      <c r="AM506" s="738" t="s">
        <v>14067</v>
      </c>
      <c r="AN506" s="738" t="s">
        <v>14068</v>
      </c>
      <c r="AO506" s="674" t="s">
        <v>14069</v>
      </c>
      <c r="AP506" s="712" t="s">
        <v>14070</v>
      </c>
      <c r="AQ506" s="669"/>
      <c r="AR506" s="669"/>
      <c r="AS506" s="669"/>
      <c r="AT506" s="651" t="s">
        <v>14071</v>
      </c>
      <c r="AU506" s="595" t="s">
        <v>14072</v>
      </c>
      <c r="AV506" s="595" t="s">
        <v>14073</v>
      </c>
      <c r="AW506" s="609" t="s">
        <v>14074</v>
      </c>
      <c r="AX506" s="609" t="s">
        <v>14075</v>
      </c>
      <c r="AY506" s="753" t="s">
        <v>14076</v>
      </c>
    </row>
    <row r="507" spans="2:51" ht="15" hidden="1" customHeight="1" outlineLevel="1">
      <c r="B507" s="643" t="s">
        <v>14077</v>
      </c>
      <c r="C507" s="653"/>
      <c r="D507" s="653"/>
      <c r="E507" s="653"/>
      <c r="F507" s="653"/>
      <c r="G507" s="653"/>
      <c r="H507" s="654"/>
      <c r="I507" s="655"/>
      <c r="J507" s="656"/>
      <c r="K507" s="656"/>
      <c r="L507" s="674">
        <f t="shared" si="52"/>
        <v>0</v>
      </c>
      <c r="M507" s="671"/>
      <c r="N507" s="676"/>
      <c r="O507" s="676"/>
      <c r="P507" s="676"/>
      <c r="Q507" s="651">
        <f t="shared" si="53"/>
        <v>0</v>
      </c>
      <c r="R507" s="661">
        <f t="shared" si="54"/>
        <v>0</v>
      </c>
      <c r="S507" s="661">
        <f t="shared" si="55"/>
        <v>0</v>
      </c>
      <c r="T507" s="658"/>
      <c r="U507" s="658"/>
      <c r="V507" s="659"/>
      <c r="W507" s="1645"/>
      <c r="X507" s="324" t="s">
        <v>14078</v>
      </c>
      <c r="Y507" s="1645"/>
      <c r="Z507" s="1656"/>
      <c r="AA507" s="1645"/>
      <c r="AB507" s="1646"/>
      <c r="AC507" s="1647"/>
      <c r="AD507" s="719">
        <v>494</v>
      </c>
      <c r="AE507" s="711" t="s">
        <v>14079</v>
      </c>
      <c r="AF507" s="735" t="s">
        <v>14080</v>
      </c>
      <c r="AG507" s="735" t="s">
        <v>14081</v>
      </c>
      <c r="AH507" s="735" t="s">
        <v>14082</v>
      </c>
      <c r="AI507" s="735" t="s">
        <v>14083</v>
      </c>
      <c r="AJ507" s="735" t="s">
        <v>14084</v>
      </c>
      <c r="AK507" s="736" t="s">
        <v>14085</v>
      </c>
      <c r="AL507" s="737" t="s">
        <v>14086</v>
      </c>
      <c r="AM507" s="738" t="s">
        <v>14087</v>
      </c>
      <c r="AN507" s="738" t="s">
        <v>14088</v>
      </c>
      <c r="AO507" s="674" t="s">
        <v>14089</v>
      </c>
      <c r="AP507" s="712" t="s">
        <v>14090</v>
      </c>
      <c r="AQ507" s="669"/>
      <c r="AR507" s="669"/>
      <c r="AS507" s="669"/>
      <c r="AT507" s="651" t="s">
        <v>14091</v>
      </c>
      <c r="AU507" s="595" t="s">
        <v>14092</v>
      </c>
      <c r="AV507" s="595" t="s">
        <v>14093</v>
      </c>
      <c r="AW507" s="609" t="s">
        <v>14094</v>
      </c>
      <c r="AX507" s="609" t="s">
        <v>14095</v>
      </c>
      <c r="AY507" s="753" t="s">
        <v>14096</v>
      </c>
    </row>
    <row r="508" spans="2:51" ht="15" hidden="1" customHeight="1" outlineLevel="1">
      <c r="B508" s="643" t="s">
        <v>14097</v>
      </c>
      <c r="C508" s="653"/>
      <c r="D508" s="653"/>
      <c r="E508" s="653"/>
      <c r="F508" s="653"/>
      <c r="G508" s="653"/>
      <c r="H508" s="654"/>
      <c r="I508" s="655"/>
      <c r="J508" s="656"/>
      <c r="K508" s="656"/>
      <c r="L508" s="674">
        <f t="shared" si="52"/>
        <v>0</v>
      </c>
      <c r="M508" s="671"/>
      <c r="N508" s="676"/>
      <c r="O508" s="676"/>
      <c r="P508" s="676"/>
      <c r="Q508" s="651">
        <f t="shared" si="53"/>
        <v>0</v>
      </c>
      <c r="R508" s="661">
        <f t="shared" si="54"/>
        <v>0</v>
      </c>
      <c r="S508" s="661">
        <f t="shared" si="55"/>
        <v>0</v>
      </c>
      <c r="T508" s="658"/>
      <c r="U508" s="658"/>
      <c r="V508" s="659"/>
      <c r="W508" s="1645"/>
      <c r="X508" s="324" t="s">
        <v>14098</v>
      </c>
      <c r="Y508" s="1645"/>
      <c r="Z508" s="1656"/>
      <c r="AA508" s="1645"/>
      <c r="AB508" s="1646"/>
      <c r="AC508" s="1647"/>
      <c r="AD508" s="719">
        <v>495</v>
      </c>
      <c r="AE508" s="711" t="s">
        <v>14099</v>
      </c>
      <c r="AF508" s="735" t="s">
        <v>14100</v>
      </c>
      <c r="AG508" s="735" t="s">
        <v>14101</v>
      </c>
      <c r="AH508" s="735" t="s">
        <v>14102</v>
      </c>
      <c r="AI508" s="735" t="s">
        <v>14103</v>
      </c>
      <c r="AJ508" s="735" t="s">
        <v>14104</v>
      </c>
      <c r="AK508" s="736" t="s">
        <v>14105</v>
      </c>
      <c r="AL508" s="737" t="s">
        <v>14106</v>
      </c>
      <c r="AM508" s="738" t="s">
        <v>14107</v>
      </c>
      <c r="AN508" s="738" t="s">
        <v>14108</v>
      </c>
      <c r="AO508" s="674" t="s">
        <v>14109</v>
      </c>
      <c r="AP508" s="712" t="s">
        <v>14110</v>
      </c>
      <c r="AQ508" s="669"/>
      <c r="AR508" s="669"/>
      <c r="AS508" s="669"/>
      <c r="AT508" s="651" t="s">
        <v>14111</v>
      </c>
      <c r="AU508" s="595" t="s">
        <v>14112</v>
      </c>
      <c r="AV508" s="595" t="s">
        <v>14113</v>
      </c>
      <c r="AW508" s="609" t="s">
        <v>14114</v>
      </c>
      <c r="AX508" s="609" t="s">
        <v>14115</v>
      </c>
      <c r="AY508" s="753" t="s">
        <v>14116</v>
      </c>
    </row>
    <row r="509" spans="2:51" ht="15" hidden="1" customHeight="1" outlineLevel="1">
      <c r="B509" s="643" t="s">
        <v>14117</v>
      </c>
      <c r="C509" s="653"/>
      <c r="D509" s="653"/>
      <c r="E509" s="653"/>
      <c r="F509" s="653"/>
      <c r="G509" s="653"/>
      <c r="H509" s="654"/>
      <c r="I509" s="655"/>
      <c r="J509" s="656"/>
      <c r="K509" s="656"/>
      <c r="L509" s="674">
        <f t="shared" si="52"/>
        <v>0</v>
      </c>
      <c r="M509" s="671"/>
      <c r="N509" s="676"/>
      <c r="O509" s="676"/>
      <c r="P509" s="676"/>
      <c r="Q509" s="651">
        <f t="shared" si="53"/>
        <v>0</v>
      </c>
      <c r="R509" s="661">
        <f t="shared" si="54"/>
        <v>0</v>
      </c>
      <c r="S509" s="661">
        <f t="shared" si="55"/>
        <v>0</v>
      </c>
      <c r="T509" s="658"/>
      <c r="U509" s="658"/>
      <c r="V509" s="659"/>
      <c r="W509" s="1645"/>
      <c r="X509" s="324" t="s">
        <v>14118</v>
      </c>
      <c r="Y509" s="1645"/>
      <c r="Z509" s="1656"/>
      <c r="AA509" s="1645"/>
      <c r="AB509" s="1646"/>
      <c r="AC509" s="1647"/>
      <c r="AD509" s="719">
        <v>496</v>
      </c>
      <c r="AE509" s="711" t="s">
        <v>14119</v>
      </c>
      <c r="AF509" s="735" t="s">
        <v>14120</v>
      </c>
      <c r="AG509" s="735" t="s">
        <v>14121</v>
      </c>
      <c r="AH509" s="735" t="s">
        <v>14122</v>
      </c>
      <c r="AI509" s="735" t="s">
        <v>14123</v>
      </c>
      <c r="AJ509" s="735" t="s">
        <v>14124</v>
      </c>
      <c r="AK509" s="736" t="s">
        <v>14125</v>
      </c>
      <c r="AL509" s="737" t="s">
        <v>14126</v>
      </c>
      <c r="AM509" s="738" t="s">
        <v>14127</v>
      </c>
      <c r="AN509" s="738" t="s">
        <v>14128</v>
      </c>
      <c r="AO509" s="674" t="s">
        <v>14129</v>
      </c>
      <c r="AP509" s="712" t="s">
        <v>14130</v>
      </c>
      <c r="AQ509" s="669"/>
      <c r="AR509" s="669"/>
      <c r="AS509" s="669"/>
      <c r="AT509" s="651" t="s">
        <v>14131</v>
      </c>
      <c r="AU509" s="595" t="s">
        <v>14132</v>
      </c>
      <c r="AV509" s="595" t="s">
        <v>14133</v>
      </c>
      <c r="AW509" s="609" t="s">
        <v>14134</v>
      </c>
      <c r="AX509" s="609" t="s">
        <v>14135</v>
      </c>
      <c r="AY509" s="753" t="s">
        <v>14136</v>
      </c>
    </row>
    <row r="510" spans="2:51" ht="15" hidden="1" customHeight="1" outlineLevel="1">
      <c r="B510" s="643" t="s">
        <v>14137</v>
      </c>
      <c r="C510" s="653"/>
      <c r="D510" s="653"/>
      <c r="E510" s="653"/>
      <c r="F510" s="653"/>
      <c r="G510" s="653"/>
      <c r="H510" s="654"/>
      <c r="I510" s="655"/>
      <c r="J510" s="656"/>
      <c r="K510" s="656"/>
      <c r="L510" s="674">
        <f t="shared" si="52"/>
        <v>0</v>
      </c>
      <c r="M510" s="671"/>
      <c r="N510" s="676"/>
      <c r="O510" s="676"/>
      <c r="P510" s="676"/>
      <c r="Q510" s="651">
        <f t="shared" si="53"/>
        <v>0</v>
      </c>
      <c r="R510" s="661">
        <f t="shared" si="54"/>
        <v>0</v>
      </c>
      <c r="S510" s="661">
        <f t="shared" si="55"/>
        <v>0</v>
      </c>
      <c r="T510" s="658"/>
      <c r="U510" s="658"/>
      <c r="V510" s="659"/>
      <c r="W510" s="1645"/>
      <c r="X510" s="324" t="s">
        <v>14138</v>
      </c>
      <c r="Y510" s="1645"/>
      <c r="Z510" s="1656"/>
      <c r="AA510" s="1645"/>
      <c r="AB510" s="1646"/>
      <c r="AC510" s="1647"/>
      <c r="AD510" s="719">
        <v>497</v>
      </c>
      <c r="AE510" s="711" t="s">
        <v>14139</v>
      </c>
      <c r="AF510" s="735" t="s">
        <v>14140</v>
      </c>
      <c r="AG510" s="735" t="s">
        <v>14141</v>
      </c>
      <c r="AH510" s="735" t="s">
        <v>14142</v>
      </c>
      <c r="AI510" s="735" t="s">
        <v>14143</v>
      </c>
      <c r="AJ510" s="735" t="s">
        <v>14144</v>
      </c>
      <c r="AK510" s="736" t="s">
        <v>14145</v>
      </c>
      <c r="AL510" s="737" t="s">
        <v>14146</v>
      </c>
      <c r="AM510" s="738" t="s">
        <v>14147</v>
      </c>
      <c r="AN510" s="738" t="s">
        <v>14148</v>
      </c>
      <c r="AO510" s="674" t="s">
        <v>14149</v>
      </c>
      <c r="AP510" s="712" t="s">
        <v>14150</v>
      </c>
      <c r="AQ510" s="669"/>
      <c r="AR510" s="669"/>
      <c r="AS510" s="669"/>
      <c r="AT510" s="651" t="s">
        <v>14151</v>
      </c>
      <c r="AU510" s="595" t="s">
        <v>14152</v>
      </c>
      <c r="AV510" s="595" t="s">
        <v>14153</v>
      </c>
      <c r="AW510" s="609" t="s">
        <v>14154</v>
      </c>
      <c r="AX510" s="609" t="s">
        <v>14155</v>
      </c>
      <c r="AY510" s="753" t="s">
        <v>14156</v>
      </c>
    </row>
    <row r="511" spans="2:51" ht="15" hidden="1" customHeight="1" outlineLevel="1">
      <c r="B511" s="643" t="s">
        <v>14157</v>
      </c>
      <c r="C511" s="653"/>
      <c r="D511" s="653"/>
      <c r="E511" s="653"/>
      <c r="F511" s="653"/>
      <c r="G511" s="653"/>
      <c r="H511" s="654"/>
      <c r="I511" s="655"/>
      <c r="J511" s="656"/>
      <c r="K511" s="656"/>
      <c r="L511" s="674">
        <f t="shared" si="52"/>
        <v>0</v>
      </c>
      <c r="M511" s="671"/>
      <c r="N511" s="676"/>
      <c r="O511" s="676"/>
      <c r="P511" s="676"/>
      <c r="Q511" s="651">
        <f t="shared" si="53"/>
        <v>0</v>
      </c>
      <c r="R511" s="661">
        <f t="shared" si="54"/>
        <v>0</v>
      </c>
      <c r="S511" s="661">
        <f t="shared" si="55"/>
        <v>0</v>
      </c>
      <c r="T511" s="658"/>
      <c r="U511" s="658"/>
      <c r="V511" s="659"/>
      <c r="W511" s="1645"/>
      <c r="X511" s="324" t="s">
        <v>14158</v>
      </c>
      <c r="Y511" s="1645"/>
      <c r="Z511" s="1656"/>
      <c r="AA511" s="1645"/>
      <c r="AB511" s="1646"/>
      <c r="AC511" s="1647"/>
      <c r="AD511" s="719">
        <v>498</v>
      </c>
      <c r="AE511" s="711" t="s">
        <v>14159</v>
      </c>
      <c r="AF511" s="735" t="s">
        <v>14160</v>
      </c>
      <c r="AG511" s="735" t="s">
        <v>14161</v>
      </c>
      <c r="AH511" s="735" t="s">
        <v>14162</v>
      </c>
      <c r="AI511" s="735" t="s">
        <v>14163</v>
      </c>
      <c r="AJ511" s="735" t="s">
        <v>14164</v>
      </c>
      <c r="AK511" s="736" t="s">
        <v>14165</v>
      </c>
      <c r="AL511" s="737" t="s">
        <v>14166</v>
      </c>
      <c r="AM511" s="738" t="s">
        <v>14167</v>
      </c>
      <c r="AN511" s="738" t="s">
        <v>14168</v>
      </c>
      <c r="AO511" s="674" t="s">
        <v>14169</v>
      </c>
      <c r="AP511" s="712" t="s">
        <v>14170</v>
      </c>
      <c r="AQ511" s="669"/>
      <c r="AR511" s="669"/>
      <c r="AS511" s="669"/>
      <c r="AT511" s="651" t="s">
        <v>14171</v>
      </c>
      <c r="AU511" s="595" t="s">
        <v>14172</v>
      </c>
      <c r="AV511" s="595" t="s">
        <v>14173</v>
      </c>
      <c r="AW511" s="609" t="s">
        <v>14174</v>
      </c>
      <c r="AX511" s="609" t="s">
        <v>14175</v>
      </c>
      <c r="AY511" s="753" t="s">
        <v>14176</v>
      </c>
    </row>
    <row r="512" spans="2:51" ht="15" hidden="1" customHeight="1" outlineLevel="1">
      <c r="B512" s="643" t="s">
        <v>14177</v>
      </c>
      <c r="C512" s="653"/>
      <c r="D512" s="653"/>
      <c r="E512" s="653"/>
      <c r="F512" s="653"/>
      <c r="G512" s="653"/>
      <c r="H512" s="654"/>
      <c r="I512" s="655"/>
      <c r="J512" s="656"/>
      <c r="K512" s="656"/>
      <c r="L512" s="674">
        <f t="shared" si="52"/>
        <v>0</v>
      </c>
      <c r="M512" s="671"/>
      <c r="N512" s="676"/>
      <c r="O512" s="676"/>
      <c r="P512" s="676"/>
      <c r="Q512" s="651">
        <f t="shared" si="53"/>
        <v>0</v>
      </c>
      <c r="R512" s="661">
        <f t="shared" si="54"/>
        <v>0</v>
      </c>
      <c r="S512" s="661">
        <f t="shared" si="55"/>
        <v>0</v>
      </c>
      <c r="T512" s="658"/>
      <c r="U512" s="658"/>
      <c r="V512" s="659"/>
      <c r="W512" s="1645"/>
      <c r="X512" s="324" t="s">
        <v>14178</v>
      </c>
      <c r="Y512" s="1645"/>
      <c r="Z512" s="1656"/>
      <c r="AA512" s="1645"/>
      <c r="AB512" s="1646"/>
      <c r="AC512" s="1647"/>
      <c r="AD512" s="719">
        <v>499</v>
      </c>
      <c r="AE512" s="711" t="s">
        <v>14179</v>
      </c>
      <c r="AF512" s="735" t="s">
        <v>14180</v>
      </c>
      <c r="AG512" s="735" t="s">
        <v>14181</v>
      </c>
      <c r="AH512" s="735" t="s">
        <v>14182</v>
      </c>
      <c r="AI512" s="735" t="s">
        <v>14183</v>
      </c>
      <c r="AJ512" s="735" t="s">
        <v>14184</v>
      </c>
      <c r="AK512" s="736" t="s">
        <v>14185</v>
      </c>
      <c r="AL512" s="737" t="s">
        <v>14186</v>
      </c>
      <c r="AM512" s="738" t="s">
        <v>14187</v>
      </c>
      <c r="AN512" s="738" t="s">
        <v>14188</v>
      </c>
      <c r="AO512" s="674" t="s">
        <v>14189</v>
      </c>
      <c r="AP512" s="712" t="s">
        <v>14190</v>
      </c>
      <c r="AQ512" s="669"/>
      <c r="AR512" s="669"/>
      <c r="AS512" s="669"/>
      <c r="AT512" s="651" t="s">
        <v>14191</v>
      </c>
      <c r="AU512" s="595" t="s">
        <v>14192</v>
      </c>
      <c r="AV512" s="595" t="s">
        <v>14193</v>
      </c>
      <c r="AW512" s="609" t="s">
        <v>14194</v>
      </c>
      <c r="AX512" s="609" t="s">
        <v>14195</v>
      </c>
      <c r="AY512" s="753" t="s">
        <v>14196</v>
      </c>
    </row>
    <row r="513" spans="2:51" ht="15" hidden="1" customHeight="1" outlineLevel="1">
      <c r="B513" s="643" t="s">
        <v>14197</v>
      </c>
      <c r="C513" s="653"/>
      <c r="D513" s="653"/>
      <c r="E513" s="653"/>
      <c r="F513" s="653"/>
      <c r="G513" s="653"/>
      <c r="H513" s="654"/>
      <c r="I513" s="655"/>
      <c r="J513" s="656"/>
      <c r="K513" s="656"/>
      <c r="L513" s="674">
        <f t="shared" si="52"/>
        <v>0</v>
      </c>
      <c r="M513" s="671"/>
      <c r="N513" s="676"/>
      <c r="O513" s="676"/>
      <c r="P513" s="676"/>
      <c r="Q513" s="651">
        <f t="shared" si="53"/>
        <v>0</v>
      </c>
      <c r="R513" s="661">
        <f t="shared" si="54"/>
        <v>0</v>
      </c>
      <c r="S513" s="661">
        <f t="shared" si="55"/>
        <v>0</v>
      </c>
      <c r="T513" s="658"/>
      <c r="U513" s="658"/>
      <c r="V513" s="659"/>
      <c r="W513" s="1645"/>
      <c r="X513" s="324" t="s">
        <v>14198</v>
      </c>
      <c r="Y513" s="1645"/>
      <c r="Z513" s="1656"/>
      <c r="AA513" s="1645"/>
      <c r="AB513" s="1646"/>
      <c r="AC513" s="1647"/>
      <c r="AD513" s="719">
        <v>500</v>
      </c>
      <c r="AE513" s="711" t="s">
        <v>14199</v>
      </c>
      <c r="AF513" s="735" t="s">
        <v>14200</v>
      </c>
      <c r="AG513" s="735" t="s">
        <v>14201</v>
      </c>
      <c r="AH513" s="735" t="s">
        <v>14202</v>
      </c>
      <c r="AI513" s="735" t="s">
        <v>14203</v>
      </c>
      <c r="AJ513" s="735" t="s">
        <v>14204</v>
      </c>
      <c r="AK513" s="736" t="s">
        <v>14205</v>
      </c>
      <c r="AL513" s="737" t="s">
        <v>14206</v>
      </c>
      <c r="AM513" s="738" t="s">
        <v>14207</v>
      </c>
      <c r="AN513" s="738" t="s">
        <v>14208</v>
      </c>
      <c r="AO513" s="674" t="s">
        <v>14209</v>
      </c>
      <c r="AP513" s="712" t="s">
        <v>14210</v>
      </c>
      <c r="AQ513" s="669"/>
      <c r="AR513" s="669"/>
      <c r="AS513" s="669"/>
      <c r="AT513" s="651" t="s">
        <v>14211</v>
      </c>
      <c r="AU513" s="595" t="s">
        <v>14212</v>
      </c>
      <c r="AV513" s="595" t="s">
        <v>14213</v>
      </c>
      <c r="AW513" s="609" t="s">
        <v>14214</v>
      </c>
      <c r="AX513" s="609" t="s">
        <v>14215</v>
      </c>
      <c r="AY513" s="753" t="s">
        <v>14216</v>
      </c>
    </row>
    <row r="514" spans="2:51" ht="15" hidden="1" customHeight="1" outlineLevel="1">
      <c r="B514" s="643" t="s">
        <v>14217</v>
      </c>
      <c r="C514" s="653"/>
      <c r="D514" s="653"/>
      <c r="E514" s="653"/>
      <c r="F514" s="653"/>
      <c r="G514" s="653"/>
      <c r="H514" s="654"/>
      <c r="I514" s="655"/>
      <c r="J514" s="656"/>
      <c r="K514" s="656"/>
      <c r="L514" s="674">
        <f t="shared" si="52"/>
        <v>0</v>
      </c>
      <c r="M514" s="671"/>
      <c r="N514" s="676"/>
      <c r="O514" s="676"/>
      <c r="P514" s="676"/>
      <c r="Q514" s="651">
        <f t="shared" si="53"/>
        <v>0</v>
      </c>
      <c r="R514" s="661">
        <f t="shared" si="54"/>
        <v>0</v>
      </c>
      <c r="S514" s="661">
        <f t="shared" si="55"/>
        <v>0</v>
      </c>
      <c r="T514" s="658"/>
      <c r="U514" s="658"/>
      <c r="V514" s="659"/>
      <c r="W514" s="1645"/>
      <c r="X514" s="324" t="s">
        <v>14218</v>
      </c>
      <c r="Y514" s="1645"/>
      <c r="Z514" s="1656"/>
      <c r="AA514" s="1645"/>
      <c r="AB514" s="1646"/>
      <c r="AC514" s="1647"/>
      <c r="AD514" s="719">
        <v>501</v>
      </c>
      <c r="AE514" s="711" t="s">
        <v>14219</v>
      </c>
      <c r="AF514" s="735" t="s">
        <v>14220</v>
      </c>
      <c r="AG514" s="735" t="s">
        <v>14221</v>
      </c>
      <c r="AH514" s="735" t="s">
        <v>14222</v>
      </c>
      <c r="AI514" s="735" t="s">
        <v>14223</v>
      </c>
      <c r="AJ514" s="735" t="s">
        <v>14224</v>
      </c>
      <c r="AK514" s="736" t="s">
        <v>14225</v>
      </c>
      <c r="AL514" s="737" t="s">
        <v>14226</v>
      </c>
      <c r="AM514" s="738" t="s">
        <v>14227</v>
      </c>
      <c r="AN514" s="738" t="s">
        <v>14228</v>
      </c>
      <c r="AO514" s="674" t="s">
        <v>14229</v>
      </c>
      <c r="AP514" s="712" t="s">
        <v>14230</v>
      </c>
      <c r="AQ514" s="669"/>
      <c r="AR514" s="669"/>
      <c r="AS514" s="669"/>
      <c r="AT514" s="651" t="s">
        <v>14231</v>
      </c>
      <c r="AU514" s="595" t="s">
        <v>14232</v>
      </c>
      <c r="AV514" s="595" t="s">
        <v>14233</v>
      </c>
      <c r="AW514" s="609" t="s">
        <v>14234</v>
      </c>
      <c r="AX514" s="609" t="s">
        <v>14235</v>
      </c>
      <c r="AY514" s="753" t="s">
        <v>14236</v>
      </c>
    </row>
    <row r="515" spans="2:51" ht="15" hidden="1" customHeight="1" outlineLevel="1">
      <c r="B515" s="643" t="s">
        <v>14237</v>
      </c>
      <c r="C515" s="653"/>
      <c r="D515" s="653"/>
      <c r="E515" s="653"/>
      <c r="F515" s="653"/>
      <c r="G515" s="653"/>
      <c r="H515" s="654"/>
      <c r="I515" s="655"/>
      <c r="J515" s="656"/>
      <c r="K515" s="656"/>
      <c r="L515" s="674">
        <f t="shared" si="52"/>
        <v>0</v>
      </c>
      <c r="M515" s="671"/>
      <c r="N515" s="676"/>
      <c r="O515" s="676"/>
      <c r="P515" s="676"/>
      <c r="Q515" s="651">
        <f t="shared" si="53"/>
        <v>0</v>
      </c>
      <c r="R515" s="661">
        <f t="shared" si="54"/>
        <v>0</v>
      </c>
      <c r="S515" s="661">
        <f t="shared" si="55"/>
        <v>0</v>
      </c>
      <c r="T515" s="658"/>
      <c r="U515" s="658"/>
      <c r="V515" s="659"/>
      <c r="W515" s="1645"/>
      <c r="X515" s="324" t="s">
        <v>14238</v>
      </c>
      <c r="Y515" s="1645"/>
      <c r="Z515" s="1656"/>
      <c r="AA515" s="1645"/>
      <c r="AB515" s="1646"/>
      <c r="AC515" s="1647"/>
      <c r="AD515" s="719">
        <v>502</v>
      </c>
      <c r="AE515" s="711" t="s">
        <v>14239</v>
      </c>
      <c r="AF515" s="735" t="s">
        <v>14240</v>
      </c>
      <c r="AG515" s="735" t="s">
        <v>14241</v>
      </c>
      <c r="AH515" s="735" t="s">
        <v>14242</v>
      </c>
      <c r="AI515" s="735" t="s">
        <v>14243</v>
      </c>
      <c r="AJ515" s="735" t="s">
        <v>14244</v>
      </c>
      <c r="AK515" s="736" t="s">
        <v>14245</v>
      </c>
      <c r="AL515" s="737" t="s">
        <v>14246</v>
      </c>
      <c r="AM515" s="738" t="s">
        <v>14247</v>
      </c>
      <c r="AN515" s="738" t="s">
        <v>14248</v>
      </c>
      <c r="AO515" s="674" t="s">
        <v>14249</v>
      </c>
      <c r="AP515" s="712" t="s">
        <v>14250</v>
      </c>
      <c r="AQ515" s="669"/>
      <c r="AR515" s="669"/>
      <c r="AS515" s="669"/>
      <c r="AT515" s="651" t="s">
        <v>14251</v>
      </c>
      <c r="AU515" s="595" t="s">
        <v>14252</v>
      </c>
      <c r="AV515" s="595" t="s">
        <v>14253</v>
      </c>
      <c r="AW515" s="609" t="s">
        <v>14254</v>
      </c>
      <c r="AX515" s="609" t="s">
        <v>14255</v>
      </c>
      <c r="AY515" s="753" t="s">
        <v>14256</v>
      </c>
    </row>
    <row r="516" spans="2:51" collapsed="1">
      <c r="B516" s="643" t="s">
        <v>14257</v>
      </c>
      <c r="C516" s="653"/>
      <c r="D516" s="653"/>
      <c r="E516" s="653"/>
      <c r="F516" s="653"/>
      <c r="G516" s="653"/>
      <c r="H516" s="654"/>
      <c r="I516" s="655"/>
      <c r="J516" s="656"/>
      <c r="K516" s="656"/>
      <c r="L516" s="674">
        <f t="shared" si="52"/>
        <v>0</v>
      </c>
      <c r="M516" s="671"/>
      <c r="N516" s="676"/>
      <c r="O516" s="676"/>
      <c r="P516" s="676"/>
      <c r="Q516" s="651">
        <f t="shared" si="53"/>
        <v>0</v>
      </c>
      <c r="R516" s="661">
        <f t="shared" si="54"/>
        <v>0</v>
      </c>
      <c r="S516" s="661">
        <f t="shared" si="55"/>
        <v>0</v>
      </c>
      <c r="T516" s="658"/>
      <c r="U516" s="658"/>
      <c r="V516" s="659"/>
      <c r="W516" s="1645"/>
      <c r="X516" s="324" t="s">
        <v>14258</v>
      </c>
      <c r="Y516" s="1645"/>
      <c r="Z516" s="1656"/>
      <c r="AA516" s="1645"/>
      <c r="AB516" s="1646"/>
      <c r="AC516" s="1647"/>
      <c r="AD516" s="719">
        <v>503</v>
      </c>
      <c r="AE516" s="711" t="s">
        <v>14259</v>
      </c>
      <c r="AF516" s="735" t="s">
        <v>14260</v>
      </c>
      <c r="AG516" s="735" t="s">
        <v>14261</v>
      </c>
      <c r="AH516" s="735" t="s">
        <v>14262</v>
      </c>
      <c r="AI516" s="735" t="s">
        <v>14263</v>
      </c>
      <c r="AJ516" s="735" t="s">
        <v>14264</v>
      </c>
      <c r="AK516" s="736" t="s">
        <v>14265</v>
      </c>
      <c r="AL516" s="737" t="s">
        <v>14266</v>
      </c>
      <c r="AM516" s="738" t="s">
        <v>14267</v>
      </c>
      <c r="AN516" s="738" t="s">
        <v>14268</v>
      </c>
      <c r="AO516" s="674" t="s">
        <v>14269</v>
      </c>
      <c r="AP516" s="712" t="s">
        <v>14270</v>
      </c>
      <c r="AQ516" s="669"/>
      <c r="AR516" s="669"/>
      <c r="AS516" s="669"/>
      <c r="AT516" s="651" t="s">
        <v>14271</v>
      </c>
      <c r="AU516" s="595" t="s">
        <v>14272</v>
      </c>
      <c r="AV516" s="595" t="s">
        <v>14273</v>
      </c>
      <c r="AW516" s="609" t="s">
        <v>14274</v>
      </c>
      <c r="AX516" s="609" t="s">
        <v>14275</v>
      </c>
      <c r="AY516" s="753" t="s">
        <v>14276</v>
      </c>
    </row>
    <row r="517" spans="2:51" ht="15" hidden="1" customHeight="1" outlineLevel="1">
      <c r="B517" s="643" t="s">
        <v>14277</v>
      </c>
      <c r="C517" s="653"/>
      <c r="D517" s="653"/>
      <c r="E517" s="653"/>
      <c r="F517" s="653"/>
      <c r="G517" s="653"/>
      <c r="H517" s="654"/>
      <c r="I517" s="655"/>
      <c r="J517" s="656"/>
      <c r="K517" s="656"/>
      <c r="L517" s="674">
        <f t="shared" si="52"/>
        <v>0</v>
      </c>
      <c r="M517" s="671"/>
      <c r="N517" s="676"/>
      <c r="O517" s="676"/>
      <c r="P517" s="676"/>
      <c r="Q517" s="651">
        <f t="shared" si="53"/>
        <v>0</v>
      </c>
      <c r="R517" s="661">
        <f t="shared" si="54"/>
        <v>0</v>
      </c>
      <c r="S517" s="661">
        <f t="shared" si="55"/>
        <v>0</v>
      </c>
      <c r="T517" s="658"/>
      <c r="U517" s="658"/>
      <c r="V517" s="659"/>
      <c r="W517" s="1645"/>
      <c r="X517" s="324" t="s">
        <v>14278</v>
      </c>
      <c r="Y517" s="1645"/>
      <c r="Z517" s="1656"/>
      <c r="AA517" s="1645"/>
      <c r="AB517" s="1646"/>
      <c r="AC517" s="1647"/>
      <c r="AD517" s="719">
        <v>504</v>
      </c>
      <c r="AE517" s="711" t="s">
        <v>14279</v>
      </c>
      <c r="AF517" s="735" t="s">
        <v>14280</v>
      </c>
      <c r="AG517" s="735" t="s">
        <v>14281</v>
      </c>
      <c r="AH517" s="735" t="s">
        <v>14282</v>
      </c>
      <c r="AI517" s="735" t="s">
        <v>14283</v>
      </c>
      <c r="AJ517" s="735" t="s">
        <v>14284</v>
      </c>
      <c r="AK517" s="736" t="s">
        <v>14285</v>
      </c>
      <c r="AL517" s="737" t="s">
        <v>14286</v>
      </c>
      <c r="AM517" s="738" t="s">
        <v>14287</v>
      </c>
      <c r="AN517" s="738" t="s">
        <v>14288</v>
      </c>
      <c r="AO517" s="674" t="s">
        <v>14289</v>
      </c>
      <c r="AP517" s="712" t="s">
        <v>14290</v>
      </c>
      <c r="AQ517" s="669"/>
      <c r="AR517" s="669"/>
      <c r="AS517" s="669"/>
      <c r="AT517" s="651" t="s">
        <v>14291</v>
      </c>
      <c r="AU517" s="595" t="s">
        <v>14292</v>
      </c>
      <c r="AV517" s="595" t="s">
        <v>14293</v>
      </c>
      <c r="AW517" s="609" t="s">
        <v>14294</v>
      </c>
      <c r="AX517" s="609" t="s">
        <v>14295</v>
      </c>
      <c r="AY517" s="753" t="s">
        <v>14296</v>
      </c>
    </row>
    <row r="518" spans="2:51" ht="15" hidden="1" customHeight="1" outlineLevel="1">
      <c r="B518" s="643" t="s">
        <v>14297</v>
      </c>
      <c r="C518" s="653"/>
      <c r="D518" s="653"/>
      <c r="E518" s="653"/>
      <c r="F518" s="653"/>
      <c r="G518" s="653"/>
      <c r="H518" s="654"/>
      <c r="I518" s="655"/>
      <c r="J518" s="656"/>
      <c r="K518" s="656"/>
      <c r="L518" s="674">
        <f t="shared" si="52"/>
        <v>0</v>
      </c>
      <c r="M518" s="671"/>
      <c r="N518" s="676"/>
      <c r="O518" s="676"/>
      <c r="P518" s="676"/>
      <c r="Q518" s="651">
        <f t="shared" si="53"/>
        <v>0</v>
      </c>
      <c r="R518" s="661">
        <f t="shared" si="54"/>
        <v>0</v>
      </c>
      <c r="S518" s="661">
        <f t="shared" si="55"/>
        <v>0</v>
      </c>
      <c r="T518" s="658"/>
      <c r="U518" s="658"/>
      <c r="V518" s="659"/>
      <c r="W518" s="1645"/>
      <c r="X518" s="324" t="s">
        <v>14298</v>
      </c>
      <c r="Y518" s="1645"/>
      <c r="Z518" s="1656"/>
      <c r="AA518" s="1645"/>
      <c r="AB518" s="1646"/>
      <c r="AC518" s="1647"/>
      <c r="AD518" s="719">
        <v>505</v>
      </c>
      <c r="AE518" s="711" t="s">
        <v>14299</v>
      </c>
      <c r="AF518" s="735" t="s">
        <v>14300</v>
      </c>
      <c r="AG518" s="735" t="s">
        <v>14301</v>
      </c>
      <c r="AH518" s="735" t="s">
        <v>14302</v>
      </c>
      <c r="AI518" s="735" t="s">
        <v>14303</v>
      </c>
      <c r="AJ518" s="735" t="s">
        <v>14304</v>
      </c>
      <c r="AK518" s="736" t="s">
        <v>14305</v>
      </c>
      <c r="AL518" s="737" t="s">
        <v>14306</v>
      </c>
      <c r="AM518" s="738" t="s">
        <v>14307</v>
      </c>
      <c r="AN518" s="738" t="s">
        <v>14308</v>
      </c>
      <c r="AO518" s="674" t="s">
        <v>14309</v>
      </c>
      <c r="AP518" s="712" t="s">
        <v>14310</v>
      </c>
      <c r="AQ518" s="669"/>
      <c r="AR518" s="669"/>
      <c r="AS518" s="669"/>
      <c r="AT518" s="651" t="s">
        <v>14311</v>
      </c>
      <c r="AU518" s="595" t="s">
        <v>14312</v>
      </c>
      <c r="AV518" s="595" t="s">
        <v>14313</v>
      </c>
      <c r="AW518" s="609" t="s">
        <v>14314</v>
      </c>
      <c r="AX518" s="609" t="s">
        <v>14315</v>
      </c>
      <c r="AY518" s="753" t="s">
        <v>14316</v>
      </c>
    </row>
    <row r="519" spans="2:51" ht="15" hidden="1" customHeight="1" outlineLevel="1">
      <c r="B519" s="643" t="s">
        <v>14317</v>
      </c>
      <c r="C519" s="653"/>
      <c r="D519" s="653"/>
      <c r="E519" s="653"/>
      <c r="F519" s="653"/>
      <c r="G519" s="653"/>
      <c r="H519" s="654"/>
      <c r="I519" s="655"/>
      <c r="J519" s="656"/>
      <c r="K519" s="656"/>
      <c r="L519" s="674">
        <f t="shared" si="52"/>
        <v>0</v>
      </c>
      <c r="M519" s="671"/>
      <c r="N519" s="676"/>
      <c r="O519" s="676"/>
      <c r="P519" s="676"/>
      <c r="Q519" s="651">
        <f t="shared" si="53"/>
        <v>0</v>
      </c>
      <c r="R519" s="661">
        <f t="shared" si="54"/>
        <v>0</v>
      </c>
      <c r="S519" s="661">
        <f t="shared" si="55"/>
        <v>0</v>
      </c>
      <c r="T519" s="658"/>
      <c r="U519" s="658"/>
      <c r="V519" s="659"/>
      <c r="W519" s="1645"/>
      <c r="X519" s="324" t="s">
        <v>14318</v>
      </c>
      <c r="Y519" s="1645"/>
      <c r="Z519" s="1656"/>
      <c r="AA519" s="1645"/>
      <c r="AB519" s="1646"/>
      <c r="AC519" s="1647"/>
      <c r="AD519" s="719">
        <v>506</v>
      </c>
      <c r="AE519" s="711" t="s">
        <v>14319</v>
      </c>
      <c r="AF519" s="735" t="s">
        <v>14320</v>
      </c>
      <c r="AG519" s="735" t="s">
        <v>14321</v>
      </c>
      <c r="AH519" s="735" t="s">
        <v>14322</v>
      </c>
      <c r="AI519" s="735" t="s">
        <v>14323</v>
      </c>
      <c r="AJ519" s="735" t="s">
        <v>14324</v>
      </c>
      <c r="AK519" s="736" t="s">
        <v>14325</v>
      </c>
      <c r="AL519" s="737" t="s">
        <v>14326</v>
      </c>
      <c r="AM519" s="738" t="s">
        <v>14327</v>
      </c>
      <c r="AN519" s="738" t="s">
        <v>14328</v>
      </c>
      <c r="AO519" s="674" t="s">
        <v>14329</v>
      </c>
      <c r="AP519" s="712" t="s">
        <v>14330</v>
      </c>
      <c r="AQ519" s="669"/>
      <c r="AR519" s="669"/>
      <c r="AS519" s="669"/>
      <c r="AT519" s="651" t="s">
        <v>14331</v>
      </c>
      <c r="AU519" s="595" t="s">
        <v>14332</v>
      </c>
      <c r="AV519" s="595" t="s">
        <v>14333</v>
      </c>
      <c r="AW519" s="609" t="s">
        <v>14334</v>
      </c>
      <c r="AX519" s="609" t="s">
        <v>14335</v>
      </c>
      <c r="AY519" s="753" t="s">
        <v>14336</v>
      </c>
    </row>
    <row r="520" spans="2:51" ht="15" hidden="1" customHeight="1" outlineLevel="1">
      <c r="B520" s="643" t="s">
        <v>14337</v>
      </c>
      <c r="C520" s="653"/>
      <c r="D520" s="653"/>
      <c r="E520" s="653"/>
      <c r="F520" s="653"/>
      <c r="G520" s="653"/>
      <c r="H520" s="654"/>
      <c r="I520" s="655"/>
      <c r="J520" s="656"/>
      <c r="K520" s="656"/>
      <c r="L520" s="674">
        <f t="shared" si="52"/>
        <v>0</v>
      </c>
      <c r="M520" s="671"/>
      <c r="N520" s="676"/>
      <c r="O520" s="676"/>
      <c r="P520" s="676"/>
      <c r="Q520" s="651">
        <f t="shared" si="53"/>
        <v>0</v>
      </c>
      <c r="R520" s="661">
        <f t="shared" si="54"/>
        <v>0</v>
      </c>
      <c r="S520" s="661">
        <f t="shared" si="55"/>
        <v>0</v>
      </c>
      <c r="T520" s="658"/>
      <c r="U520" s="658"/>
      <c r="V520" s="659"/>
      <c r="W520" s="1645"/>
      <c r="X520" s="324" t="s">
        <v>14338</v>
      </c>
      <c r="Y520" s="1645"/>
      <c r="Z520" s="1656"/>
      <c r="AA520" s="1645"/>
      <c r="AB520" s="1646"/>
      <c r="AC520" s="1647"/>
      <c r="AD520" s="719">
        <v>507</v>
      </c>
      <c r="AE520" s="711" t="s">
        <v>14339</v>
      </c>
      <c r="AF520" s="735" t="s">
        <v>14340</v>
      </c>
      <c r="AG520" s="735" t="s">
        <v>14341</v>
      </c>
      <c r="AH520" s="735" t="s">
        <v>14342</v>
      </c>
      <c r="AI520" s="735" t="s">
        <v>14343</v>
      </c>
      <c r="AJ520" s="735" t="s">
        <v>14344</v>
      </c>
      <c r="AK520" s="736" t="s">
        <v>14345</v>
      </c>
      <c r="AL520" s="737" t="s">
        <v>14346</v>
      </c>
      <c r="AM520" s="738" t="s">
        <v>14347</v>
      </c>
      <c r="AN520" s="738" t="s">
        <v>14348</v>
      </c>
      <c r="AO520" s="674" t="s">
        <v>14349</v>
      </c>
      <c r="AP520" s="712" t="s">
        <v>14350</v>
      </c>
      <c r="AQ520" s="669"/>
      <c r="AR520" s="669"/>
      <c r="AS520" s="669"/>
      <c r="AT520" s="651" t="s">
        <v>14351</v>
      </c>
      <c r="AU520" s="595" t="s">
        <v>14352</v>
      </c>
      <c r="AV520" s="595" t="s">
        <v>14353</v>
      </c>
      <c r="AW520" s="609" t="s">
        <v>14354</v>
      </c>
      <c r="AX520" s="609" t="s">
        <v>14355</v>
      </c>
      <c r="AY520" s="753" t="s">
        <v>14356</v>
      </c>
    </row>
    <row r="521" spans="2:51" ht="15" hidden="1" customHeight="1" outlineLevel="1">
      <c r="B521" s="643" t="s">
        <v>14357</v>
      </c>
      <c r="C521" s="653"/>
      <c r="D521" s="653"/>
      <c r="E521" s="653"/>
      <c r="F521" s="653"/>
      <c r="G521" s="653"/>
      <c r="H521" s="654"/>
      <c r="I521" s="655"/>
      <c r="J521" s="656"/>
      <c r="K521" s="656"/>
      <c r="L521" s="674">
        <f t="shared" si="52"/>
        <v>0</v>
      </c>
      <c r="M521" s="671"/>
      <c r="N521" s="676"/>
      <c r="O521" s="676"/>
      <c r="P521" s="676"/>
      <c r="Q521" s="651">
        <f t="shared" si="53"/>
        <v>0</v>
      </c>
      <c r="R521" s="661">
        <f t="shared" si="54"/>
        <v>0</v>
      </c>
      <c r="S521" s="661">
        <f t="shared" si="55"/>
        <v>0</v>
      </c>
      <c r="T521" s="658"/>
      <c r="U521" s="658"/>
      <c r="V521" s="659"/>
      <c r="W521" s="1645"/>
      <c r="X521" s="324" t="s">
        <v>14358</v>
      </c>
      <c r="Y521" s="1645"/>
      <c r="Z521" s="1656"/>
      <c r="AA521" s="1645"/>
      <c r="AB521" s="1646"/>
      <c r="AC521" s="1647"/>
      <c r="AD521" s="719">
        <v>508</v>
      </c>
      <c r="AE521" s="711" t="s">
        <v>14359</v>
      </c>
      <c r="AF521" s="735" t="s">
        <v>14360</v>
      </c>
      <c r="AG521" s="735" t="s">
        <v>14361</v>
      </c>
      <c r="AH521" s="735" t="s">
        <v>14362</v>
      </c>
      <c r="AI521" s="735" t="s">
        <v>14363</v>
      </c>
      <c r="AJ521" s="735" t="s">
        <v>14364</v>
      </c>
      <c r="AK521" s="736" t="s">
        <v>14365</v>
      </c>
      <c r="AL521" s="737" t="s">
        <v>14366</v>
      </c>
      <c r="AM521" s="738" t="s">
        <v>14367</v>
      </c>
      <c r="AN521" s="738" t="s">
        <v>14368</v>
      </c>
      <c r="AO521" s="674" t="s">
        <v>14369</v>
      </c>
      <c r="AP521" s="712" t="s">
        <v>14370</v>
      </c>
      <c r="AQ521" s="669"/>
      <c r="AR521" s="669"/>
      <c r="AS521" s="669"/>
      <c r="AT521" s="651" t="s">
        <v>14371</v>
      </c>
      <c r="AU521" s="595" t="s">
        <v>14372</v>
      </c>
      <c r="AV521" s="595" t="s">
        <v>14373</v>
      </c>
      <c r="AW521" s="609" t="s">
        <v>14374</v>
      </c>
      <c r="AX521" s="609" t="s">
        <v>14375</v>
      </c>
      <c r="AY521" s="753" t="s">
        <v>14376</v>
      </c>
    </row>
    <row r="522" spans="2:51" ht="15" hidden="1" customHeight="1" outlineLevel="1">
      <c r="B522" s="643" t="s">
        <v>14377</v>
      </c>
      <c r="C522" s="653"/>
      <c r="D522" s="653"/>
      <c r="E522" s="653"/>
      <c r="F522" s="653"/>
      <c r="G522" s="653"/>
      <c r="H522" s="654"/>
      <c r="I522" s="655"/>
      <c r="J522" s="656"/>
      <c r="K522" s="656"/>
      <c r="L522" s="674">
        <f t="shared" si="52"/>
        <v>0</v>
      </c>
      <c r="M522" s="671"/>
      <c r="N522" s="676"/>
      <c r="O522" s="676"/>
      <c r="P522" s="676"/>
      <c r="Q522" s="651">
        <f t="shared" si="53"/>
        <v>0</v>
      </c>
      <c r="R522" s="661">
        <f t="shared" si="54"/>
        <v>0</v>
      </c>
      <c r="S522" s="661">
        <f t="shared" si="55"/>
        <v>0</v>
      </c>
      <c r="T522" s="658"/>
      <c r="U522" s="658"/>
      <c r="V522" s="659"/>
      <c r="W522" s="1645"/>
      <c r="X522" s="324" t="s">
        <v>14378</v>
      </c>
      <c r="Y522" s="1645"/>
      <c r="Z522" s="1656"/>
      <c r="AA522" s="1645"/>
      <c r="AB522" s="1646"/>
      <c r="AC522" s="1647"/>
      <c r="AD522" s="719">
        <v>509</v>
      </c>
      <c r="AE522" s="711" t="s">
        <v>14379</v>
      </c>
      <c r="AF522" s="735" t="s">
        <v>14380</v>
      </c>
      <c r="AG522" s="735" t="s">
        <v>14381</v>
      </c>
      <c r="AH522" s="735" t="s">
        <v>14382</v>
      </c>
      <c r="AI522" s="735" t="s">
        <v>14383</v>
      </c>
      <c r="AJ522" s="735" t="s">
        <v>14384</v>
      </c>
      <c r="AK522" s="736" t="s">
        <v>14385</v>
      </c>
      <c r="AL522" s="737" t="s">
        <v>14386</v>
      </c>
      <c r="AM522" s="738" t="s">
        <v>14387</v>
      </c>
      <c r="AN522" s="738" t="s">
        <v>14388</v>
      </c>
      <c r="AO522" s="674" t="s">
        <v>14389</v>
      </c>
      <c r="AP522" s="712" t="s">
        <v>14390</v>
      </c>
      <c r="AQ522" s="669"/>
      <c r="AR522" s="669"/>
      <c r="AS522" s="669"/>
      <c r="AT522" s="651" t="s">
        <v>14391</v>
      </c>
      <c r="AU522" s="595" t="s">
        <v>14392</v>
      </c>
      <c r="AV522" s="595" t="s">
        <v>14393</v>
      </c>
      <c r="AW522" s="609" t="s">
        <v>14394</v>
      </c>
      <c r="AX522" s="609" t="s">
        <v>14395</v>
      </c>
      <c r="AY522" s="753" t="s">
        <v>14396</v>
      </c>
    </row>
    <row r="523" spans="2:51" ht="15" hidden="1" customHeight="1" outlineLevel="1">
      <c r="B523" s="643" t="s">
        <v>14397</v>
      </c>
      <c r="C523" s="653"/>
      <c r="D523" s="653"/>
      <c r="E523" s="653"/>
      <c r="F523" s="653"/>
      <c r="G523" s="653"/>
      <c r="H523" s="654"/>
      <c r="I523" s="655"/>
      <c r="J523" s="656"/>
      <c r="K523" s="656"/>
      <c r="L523" s="674">
        <f t="shared" si="52"/>
        <v>0</v>
      </c>
      <c r="M523" s="671"/>
      <c r="N523" s="676"/>
      <c r="O523" s="676"/>
      <c r="P523" s="676"/>
      <c r="Q523" s="651">
        <f t="shared" si="53"/>
        <v>0</v>
      </c>
      <c r="R523" s="661">
        <f t="shared" si="54"/>
        <v>0</v>
      </c>
      <c r="S523" s="661">
        <f t="shared" si="55"/>
        <v>0</v>
      </c>
      <c r="T523" s="658"/>
      <c r="U523" s="658"/>
      <c r="V523" s="659"/>
      <c r="W523" s="1645"/>
      <c r="X523" s="324" t="s">
        <v>14398</v>
      </c>
      <c r="Y523" s="1645"/>
      <c r="Z523" s="1656"/>
      <c r="AA523" s="1645"/>
      <c r="AB523" s="1646"/>
      <c r="AC523" s="1647"/>
      <c r="AD523" s="719">
        <v>510</v>
      </c>
      <c r="AE523" s="711" t="s">
        <v>14399</v>
      </c>
      <c r="AF523" s="735" t="s">
        <v>14400</v>
      </c>
      <c r="AG523" s="735" t="s">
        <v>14401</v>
      </c>
      <c r="AH523" s="735" t="s">
        <v>14402</v>
      </c>
      <c r="AI523" s="735" t="s">
        <v>14403</v>
      </c>
      <c r="AJ523" s="735" t="s">
        <v>14404</v>
      </c>
      <c r="AK523" s="736" t="s">
        <v>14405</v>
      </c>
      <c r="AL523" s="737" t="s">
        <v>14406</v>
      </c>
      <c r="AM523" s="738" t="s">
        <v>14407</v>
      </c>
      <c r="AN523" s="738" t="s">
        <v>14408</v>
      </c>
      <c r="AO523" s="674" t="s">
        <v>14409</v>
      </c>
      <c r="AP523" s="712" t="s">
        <v>14410</v>
      </c>
      <c r="AQ523" s="669"/>
      <c r="AR523" s="669"/>
      <c r="AS523" s="669"/>
      <c r="AT523" s="651" t="s">
        <v>14411</v>
      </c>
      <c r="AU523" s="595" t="s">
        <v>14412</v>
      </c>
      <c r="AV523" s="595" t="s">
        <v>14413</v>
      </c>
      <c r="AW523" s="609" t="s">
        <v>14414</v>
      </c>
      <c r="AX523" s="609" t="s">
        <v>14415</v>
      </c>
      <c r="AY523" s="753" t="s">
        <v>14416</v>
      </c>
    </row>
    <row r="524" spans="2:51" ht="15" hidden="1" customHeight="1" outlineLevel="1">
      <c r="B524" s="643" t="s">
        <v>14417</v>
      </c>
      <c r="C524" s="653"/>
      <c r="D524" s="653"/>
      <c r="E524" s="653"/>
      <c r="F524" s="653"/>
      <c r="G524" s="653"/>
      <c r="H524" s="654"/>
      <c r="I524" s="655"/>
      <c r="J524" s="656"/>
      <c r="K524" s="656"/>
      <c r="L524" s="674">
        <f t="shared" si="52"/>
        <v>0</v>
      </c>
      <c r="M524" s="671"/>
      <c r="N524" s="676"/>
      <c r="O524" s="676"/>
      <c r="P524" s="676"/>
      <c r="Q524" s="651">
        <f t="shared" si="53"/>
        <v>0</v>
      </c>
      <c r="R524" s="661">
        <f t="shared" si="54"/>
        <v>0</v>
      </c>
      <c r="S524" s="661">
        <f t="shared" si="55"/>
        <v>0</v>
      </c>
      <c r="T524" s="658"/>
      <c r="U524" s="658"/>
      <c r="V524" s="659"/>
      <c r="W524" s="1645"/>
      <c r="X524" s="324" t="s">
        <v>14418</v>
      </c>
      <c r="Y524" s="1645"/>
      <c r="Z524" s="1656"/>
      <c r="AA524" s="1645"/>
      <c r="AB524" s="1646"/>
      <c r="AC524" s="1647"/>
      <c r="AD524" s="719">
        <v>511</v>
      </c>
      <c r="AE524" s="711" t="s">
        <v>14419</v>
      </c>
      <c r="AF524" s="735" t="s">
        <v>14420</v>
      </c>
      <c r="AG524" s="735" t="s">
        <v>14421</v>
      </c>
      <c r="AH524" s="735" t="s">
        <v>14422</v>
      </c>
      <c r="AI524" s="735" t="s">
        <v>14423</v>
      </c>
      <c r="AJ524" s="735" t="s">
        <v>14424</v>
      </c>
      <c r="AK524" s="736" t="s">
        <v>14425</v>
      </c>
      <c r="AL524" s="737" t="s">
        <v>14426</v>
      </c>
      <c r="AM524" s="738" t="s">
        <v>14427</v>
      </c>
      <c r="AN524" s="738" t="s">
        <v>14428</v>
      </c>
      <c r="AO524" s="674" t="s">
        <v>14429</v>
      </c>
      <c r="AP524" s="712" t="s">
        <v>14430</v>
      </c>
      <c r="AQ524" s="669"/>
      <c r="AR524" s="669"/>
      <c r="AS524" s="669"/>
      <c r="AT524" s="651" t="s">
        <v>14431</v>
      </c>
      <c r="AU524" s="595" t="s">
        <v>14432</v>
      </c>
      <c r="AV524" s="595" t="s">
        <v>14433</v>
      </c>
      <c r="AW524" s="609" t="s">
        <v>14434</v>
      </c>
      <c r="AX524" s="609" t="s">
        <v>14435</v>
      </c>
      <c r="AY524" s="753" t="s">
        <v>14436</v>
      </c>
    </row>
    <row r="525" spans="2:51" ht="15" hidden="1" customHeight="1" outlineLevel="1">
      <c r="B525" s="643" t="s">
        <v>14437</v>
      </c>
      <c r="C525" s="653"/>
      <c r="D525" s="653"/>
      <c r="E525" s="653"/>
      <c r="F525" s="653"/>
      <c r="G525" s="653"/>
      <c r="H525" s="654"/>
      <c r="I525" s="655"/>
      <c r="J525" s="656"/>
      <c r="K525" s="656"/>
      <c r="L525" s="674">
        <f t="shared" si="52"/>
        <v>0</v>
      </c>
      <c r="M525" s="671"/>
      <c r="N525" s="676"/>
      <c r="O525" s="676"/>
      <c r="P525" s="676"/>
      <c r="Q525" s="651">
        <f t="shared" si="53"/>
        <v>0</v>
      </c>
      <c r="R525" s="661">
        <f t="shared" si="54"/>
        <v>0</v>
      </c>
      <c r="S525" s="661">
        <f t="shared" si="55"/>
        <v>0</v>
      </c>
      <c r="T525" s="658"/>
      <c r="U525" s="658"/>
      <c r="V525" s="659"/>
      <c r="W525" s="1645"/>
      <c r="X525" s="324" t="s">
        <v>14438</v>
      </c>
      <c r="Y525" s="1645"/>
      <c r="Z525" s="1656"/>
      <c r="AA525" s="1645"/>
      <c r="AB525" s="1646"/>
      <c r="AC525" s="1647"/>
      <c r="AD525" s="719">
        <v>512</v>
      </c>
      <c r="AE525" s="711" t="s">
        <v>14439</v>
      </c>
      <c r="AF525" s="735" t="s">
        <v>14440</v>
      </c>
      <c r="AG525" s="735" t="s">
        <v>14441</v>
      </c>
      <c r="AH525" s="735" t="s">
        <v>14442</v>
      </c>
      <c r="AI525" s="735" t="s">
        <v>14443</v>
      </c>
      <c r="AJ525" s="735" t="s">
        <v>14444</v>
      </c>
      <c r="AK525" s="736" t="s">
        <v>14445</v>
      </c>
      <c r="AL525" s="737" t="s">
        <v>14446</v>
      </c>
      <c r="AM525" s="738" t="s">
        <v>14447</v>
      </c>
      <c r="AN525" s="738" t="s">
        <v>14448</v>
      </c>
      <c r="AO525" s="674" t="s">
        <v>14449</v>
      </c>
      <c r="AP525" s="712" t="s">
        <v>14450</v>
      </c>
      <c r="AQ525" s="669"/>
      <c r="AR525" s="669"/>
      <c r="AS525" s="669"/>
      <c r="AT525" s="651" t="s">
        <v>14451</v>
      </c>
      <c r="AU525" s="595" t="s">
        <v>14452</v>
      </c>
      <c r="AV525" s="595" t="s">
        <v>14453</v>
      </c>
      <c r="AW525" s="609" t="s">
        <v>14454</v>
      </c>
      <c r="AX525" s="609" t="s">
        <v>14455</v>
      </c>
      <c r="AY525" s="753" t="s">
        <v>14456</v>
      </c>
    </row>
    <row r="526" spans="2:51" ht="15" hidden="1" customHeight="1" outlineLevel="1">
      <c r="B526" s="643" t="s">
        <v>14457</v>
      </c>
      <c r="C526" s="653"/>
      <c r="D526" s="653"/>
      <c r="E526" s="653"/>
      <c r="F526" s="653"/>
      <c r="G526" s="653"/>
      <c r="H526" s="654"/>
      <c r="I526" s="655"/>
      <c r="J526" s="656"/>
      <c r="K526" s="656"/>
      <c r="L526" s="674">
        <f t="shared" si="52"/>
        <v>0</v>
      </c>
      <c r="M526" s="671"/>
      <c r="N526" s="676"/>
      <c r="O526" s="676"/>
      <c r="P526" s="676"/>
      <c r="Q526" s="651">
        <f t="shared" si="53"/>
        <v>0</v>
      </c>
      <c r="R526" s="661">
        <f t="shared" si="54"/>
        <v>0</v>
      </c>
      <c r="S526" s="661">
        <f t="shared" si="55"/>
        <v>0</v>
      </c>
      <c r="T526" s="658"/>
      <c r="U526" s="658"/>
      <c r="V526" s="659"/>
      <c r="W526" s="1645"/>
      <c r="X526" s="324" t="s">
        <v>14458</v>
      </c>
      <c r="Y526" s="1645"/>
      <c r="Z526" s="1656"/>
      <c r="AA526" s="1645"/>
      <c r="AB526" s="1646"/>
      <c r="AC526" s="1647"/>
      <c r="AD526" s="719">
        <v>513</v>
      </c>
      <c r="AE526" s="711" t="s">
        <v>14459</v>
      </c>
      <c r="AF526" s="735" t="s">
        <v>14460</v>
      </c>
      <c r="AG526" s="735" t="s">
        <v>14461</v>
      </c>
      <c r="AH526" s="735" t="s">
        <v>14462</v>
      </c>
      <c r="AI526" s="735" t="s">
        <v>14463</v>
      </c>
      <c r="AJ526" s="735" t="s">
        <v>14464</v>
      </c>
      <c r="AK526" s="736" t="s">
        <v>14465</v>
      </c>
      <c r="AL526" s="737" t="s">
        <v>14466</v>
      </c>
      <c r="AM526" s="738" t="s">
        <v>14467</v>
      </c>
      <c r="AN526" s="738" t="s">
        <v>14468</v>
      </c>
      <c r="AO526" s="674" t="s">
        <v>14469</v>
      </c>
      <c r="AP526" s="712" t="s">
        <v>14470</v>
      </c>
      <c r="AQ526" s="669"/>
      <c r="AR526" s="669"/>
      <c r="AS526" s="669"/>
      <c r="AT526" s="651" t="s">
        <v>14471</v>
      </c>
      <c r="AU526" s="595" t="s">
        <v>14472</v>
      </c>
      <c r="AV526" s="595" t="s">
        <v>14473</v>
      </c>
      <c r="AW526" s="609" t="s">
        <v>14474</v>
      </c>
      <c r="AX526" s="609" t="s">
        <v>14475</v>
      </c>
      <c r="AY526" s="753" t="s">
        <v>14476</v>
      </c>
    </row>
    <row r="527" spans="2:51" ht="15" hidden="1" customHeight="1" outlineLevel="1">
      <c r="B527" s="643" t="s">
        <v>14477</v>
      </c>
      <c r="C527" s="653"/>
      <c r="D527" s="653"/>
      <c r="E527" s="653"/>
      <c r="F527" s="653"/>
      <c r="G527" s="653"/>
      <c r="H527" s="654"/>
      <c r="I527" s="655"/>
      <c r="J527" s="656"/>
      <c r="K527" s="656"/>
      <c r="L527" s="674">
        <f t="shared" si="52"/>
        <v>0</v>
      </c>
      <c r="M527" s="671"/>
      <c r="N527" s="676"/>
      <c r="O527" s="676"/>
      <c r="P527" s="676"/>
      <c r="Q527" s="651">
        <f t="shared" si="53"/>
        <v>0</v>
      </c>
      <c r="R527" s="661">
        <f t="shared" si="54"/>
        <v>0</v>
      </c>
      <c r="S527" s="661">
        <f t="shared" si="55"/>
        <v>0</v>
      </c>
      <c r="T527" s="658"/>
      <c r="U527" s="658"/>
      <c r="V527" s="659"/>
      <c r="W527" s="1645"/>
      <c r="X527" s="324" t="s">
        <v>14478</v>
      </c>
      <c r="Y527" s="1645"/>
      <c r="Z527" s="1656"/>
      <c r="AA527" s="1645"/>
      <c r="AB527" s="1646"/>
      <c r="AC527" s="1647"/>
      <c r="AD527" s="719">
        <v>514</v>
      </c>
      <c r="AE527" s="711" t="s">
        <v>14479</v>
      </c>
      <c r="AF527" s="735" t="s">
        <v>14480</v>
      </c>
      <c r="AG527" s="735" t="s">
        <v>14481</v>
      </c>
      <c r="AH527" s="735" t="s">
        <v>14482</v>
      </c>
      <c r="AI527" s="735" t="s">
        <v>14483</v>
      </c>
      <c r="AJ527" s="735" t="s">
        <v>14484</v>
      </c>
      <c r="AK527" s="736" t="s">
        <v>14485</v>
      </c>
      <c r="AL527" s="737" t="s">
        <v>14486</v>
      </c>
      <c r="AM527" s="738" t="s">
        <v>14487</v>
      </c>
      <c r="AN527" s="738" t="s">
        <v>14488</v>
      </c>
      <c r="AO527" s="674" t="s">
        <v>14489</v>
      </c>
      <c r="AP527" s="712" t="s">
        <v>14490</v>
      </c>
      <c r="AQ527" s="669"/>
      <c r="AR527" s="669"/>
      <c r="AS527" s="669"/>
      <c r="AT527" s="651" t="s">
        <v>14491</v>
      </c>
      <c r="AU527" s="595" t="s">
        <v>14492</v>
      </c>
      <c r="AV527" s="595" t="s">
        <v>14493</v>
      </c>
      <c r="AW527" s="609" t="s">
        <v>14494</v>
      </c>
      <c r="AX527" s="609" t="s">
        <v>14495</v>
      </c>
      <c r="AY527" s="753" t="s">
        <v>14496</v>
      </c>
    </row>
    <row r="528" spans="2:51" ht="15" hidden="1" customHeight="1" outlineLevel="1">
      <c r="B528" s="643" t="s">
        <v>14497</v>
      </c>
      <c r="C528" s="653"/>
      <c r="D528" s="653"/>
      <c r="E528" s="653"/>
      <c r="F528" s="653"/>
      <c r="G528" s="653"/>
      <c r="H528" s="654"/>
      <c r="I528" s="655"/>
      <c r="J528" s="656"/>
      <c r="K528" s="656"/>
      <c r="L528" s="674">
        <f t="shared" si="52"/>
        <v>0</v>
      </c>
      <c r="M528" s="671"/>
      <c r="N528" s="676"/>
      <c r="O528" s="676"/>
      <c r="P528" s="676"/>
      <c r="Q528" s="651">
        <f t="shared" si="53"/>
        <v>0</v>
      </c>
      <c r="R528" s="661">
        <f t="shared" si="54"/>
        <v>0</v>
      </c>
      <c r="S528" s="661">
        <f t="shared" si="55"/>
        <v>0</v>
      </c>
      <c r="T528" s="658"/>
      <c r="U528" s="658"/>
      <c r="V528" s="659"/>
      <c r="W528" s="1645"/>
      <c r="X528" s="324" t="s">
        <v>14498</v>
      </c>
      <c r="Y528" s="1645"/>
      <c r="Z528" s="1656"/>
      <c r="AA528" s="1645"/>
      <c r="AB528" s="1646"/>
      <c r="AC528" s="1647"/>
      <c r="AD528" s="719">
        <v>515</v>
      </c>
      <c r="AE528" s="711" t="s">
        <v>14499</v>
      </c>
      <c r="AF528" s="735" t="s">
        <v>14500</v>
      </c>
      <c r="AG528" s="735" t="s">
        <v>14501</v>
      </c>
      <c r="AH528" s="735" t="s">
        <v>14502</v>
      </c>
      <c r="AI528" s="735" t="s">
        <v>14503</v>
      </c>
      <c r="AJ528" s="735" t="s">
        <v>14504</v>
      </c>
      <c r="AK528" s="736" t="s">
        <v>14505</v>
      </c>
      <c r="AL528" s="737" t="s">
        <v>14506</v>
      </c>
      <c r="AM528" s="738" t="s">
        <v>14507</v>
      </c>
      <c r="AN528" s="738" t="s">
        <v>14508</v>
      </c>
      <c r="AO528" s="674" t="s">
        <v>14509</v>
      </c>
      <c r="AP528" s="712" t="s">
        <v>14510</v>
      </c>
      <c r="AQ528" s="669"/>
      <c r="AR528" s="669"/>
      <c r="AS528" s="669"/>
      <c r="AT528" s="651" t="s">
        <v>14511</v>
      </c>
      <c r="AU528" s="595" t="s">
        <v>14512</v>
      </c>
      <c r="AV528" s="595" t="s">
        <v>14513</v>
      </c>
      <c r="AW528" s="609" t="s">
        <v>14514</v>
      </c>
      <c r="AX528" s="609" t="s">
        <v>14515</v>
      </c>
      <c r="AY528" s="753" t="s">
        <v>14516</v>
      </c>
    </row>
    <row r="529" spans="2:51" ht="15" hidden="1" customHeight="1" outlineLevel="1">
      <c r="B529" s="643" t="s">
        <v>14517</v>
      </c>
      <c r="C529" s="653"/>
      <c r="D529" s="653"/>
      <c r="E529" s="653"/>
      <c r="F529" s="653"/>
      <c r="G529" s="653"/>
      <c r="H529" s="654"/>
      <c r="I529" s="655"/>
      <c r="J529" s="656"/>
      <c r="K529" s="656"/>
      <c r="L529" s="674">
        <f t="shared" si="52"/>
        <v>0</v>
      </c>
      <c r="M529" s="671"/>
      <c r="N529" s="676"/>
      <c r="O529" s="676"/>
      <c r="P529" s="676"/>
      <c r="Q529" s="651">
        <f t="shared" si="53"/>
        <v>0</v>
      </c>
      <c r="R529" s="661">
        <f t="shared" si="54"/>
        <v>0</v>
      </c>
      <c r="S529" s="661">
        <f t="shared" si="55"/>
        <v>0</v>
      </c>
      <c r="T529" s="658"/>
      <c r="U529" s="658"/>
      <c r="V529" s="659"/>
      <c r="W529" s="1645"/>
      <c r="X529" s="324" t="s">
        <v>14518</v>
      </c>
      <c r="Y529" s="1645"/>
      <c r="Z529" s="1656"/>
      <c r="AA529" s="1645"/>
      <c r="AB529" s="1646"/>
      <c r="AC529" s="1647"/>
      <c r="AD529" s="719">
        <v>516</v>
      </c>
      <c r="AE529" s="711" t="s">
        <v>14519</v>
      </c>
      <c r="AF529" s="735" t="s">
        <v>14520</v>
      </c>
      <c r="AG529" s="735" t="s">
        <v>14521</v>
      </c>
      <c r="AH529" s="735" t="s">
        <v>14522</v>
      </c>
      <c r="AI529" s="735" t="s">
        <v>14523</v>
      </c>
      <c r="AJ529" s="735" t="s">
        <v>14524</v>
      </c>
      <c r="AK529" s="736" t="s">
        <v>14525</v>
      </c>
      <c r="AL529" s="737" t="s">
        <v>14526</v>
      </c>
      <c r="AM529" s="738" t="s">
        <v>14527</v>
      </c>
      <c r="AN529" s="738" t="s">
        <v>14528</v>
      </c>
      <c r="AO529" s="674" t="s">
        <v>14529</v>
      </c>
      <c r="AP529" s="712" t="s">
        <v>14530</v>
      </c>
      <c r="AQ529" s="669"/>
      <c r="AR529" s="669"/>
      <c r="AS529" s="669"/>
      <c r="AT529" s="651" t="s">
        <v>14531</v>
      </c>
      <c r="AU529" s="595" t="s">
        <v>14532</v>
      </c>
      <c r="AV529" s="595" t="s">
        <v>14533</v>
      </c>
      <c r="AW529" s="609" t="s">
        <v>14534</v>
      </c>
      <c r="AX529" s="609" t="s">
        <v>14535</v>
      </c>
      <c r="AY529" s="753" t="s">
        <v>14536</v>
      </c>
    </row>
    <row r="530" spans="2:51" ht="15" hidden="1" customHeight="1" outlineLevel="1">
      <c r="B530" s="643" t="s">
        <v>14537</v>
      </c>
      <c r="C530" s="653"/>
      <c r="D530" s="653"/>
      <c r="E530" s="653"/>
      <c r="F530" s="653"/>
      <c r="G530" s="653"/>
      <c r="H530" s="654"/>
      <c r="I530" s="655"/>
      <c r="J530" s="656"/>
      <c r="K530" s="656"/>
      <c r="L530" s="674">
        <f t="shared" si="52"/>
        <v>0</v>
      </c>
      <c r="M530" s="671"/>
      <c r="N530" s="676"/>
      <c r="O530" s="676"/>
      <c r="P530" s="676"/>
      <c r="Q530" s="651">
        <f t="shared" si="53"/>
        <v>0</v>
      </c>
      <c r="R530" s="661">
        <f t="shared" si="54"/>
        <v>0</v>
      </c>
      <c r="S530" s="661">
        <f t="shared" si="55"/>
        <v>0</v>
      </c>
      <c r="T530" s="658"/>
      <c r="U530" s="658"/>
      <c r="V530" s="659"/>
      <c r="W530" s="1645"/>
      <c r="X530" s="324" t="s">
        <v>14538</v>
      </c>
      <c r="Y530" s="1645"/>
      <c r="Z530" s="1656"/>
      <c r="AA530" s="1645"/>
      <c r="AB530" s="1646"/>
      <c r="AC530" s="1647"/>
      <c r="AD530" s="719">
        <v>517</v>
      </c>
      <c r="AE530" s="711" t="s">
        <v>14539</v>
      </c>
      <c r="AF530" s="735" t="s">
        <v>14540</v>
      </c>
      <c r="AG530" s="735" t="s">
        <v>14541</v>
      </c>
      <c r="AH530" s="735" t="s">
        <v>14542</v>
      </c>
      <c r="AI530" s="735" t="s">
        <v>14543</v>
      </c>
      <c r="AJ530" s="735" t="s">
        <v>14544</v>
      </c>
      <c r="AK530" s="736" t="s">
        <v>14545</v>
      </c>
      <c r="AL530" s="737" t="s">
        <v>14546</v>
      </c>
      <c r="AM530" s="738" t="s">
        <v>14547</v>
      </c>
      <c r="AN530" s="738" t="s">
        <v>14548</v>
      </c>
      <c r="AO530" s="674" t="s">
        <v>14549</v>
      </c>
      <c r="AP530" s="712" t="s">
        <v>14550</v>
      </c>
      <c r="AQ530" s="669"/>
      <c r="AR530" s="669"/>
      <c r="AS530" s="669"/>
      <c r="AT530" s="651" t="s">
        <v>14551</v>
      </c>
      <c r="AU530" s="595" t="s">
        <v>14552</v>
      </c>
      <c r="AV530" s="595" t="s">
        <v>14553</v>
      </c>
      <c r="AW530" s="609" t="s">
        <v>14554</v>
      </c>
      <c r="AX530" s="609" t="s">
        <v>14555</v>
      </c>
      <c r="AY530" s="753" t="s">
        <v>14556</v>
      </c>
    </row>
    <row r="531" spans="2:51" ht="15" hidden="1" customHeight="1" outlineLevel="1">
      <c r="B531" s="643" t="s">
        <v>14557</v>
      </c>
      <c r="C531" s="653"/>
      <c r="D531" s="653"/>
      <c r="E531" s="653"/>
      <c r="F531" s="653"/>
      <c r="G531" s="653"/>
      <c r="H531" s="654"/>
      <c r="I531" s="655"/>
      <c r="J531" s="656"/>
      <c r="K531" s="656"/>
      <c r="L531" s="674">
        <f t="shared" si="52"/>
        <v>0</v>
      </c>
      <c r="M531" s="671"/>
      <c r="N531" s="676"/>
      <c r="O531" s="676"/>
      <c r="P531" s="676"/>
      <c r="Q531" s="651">
        <f t="shared" si="53"/>
        <v>0</v>
      </c>
      <c r="R531" s="661">
        <f t="shared" si="54"/>
        <v>0</v>
      </c>
      <c r="S531" s="661">
        <f t="shared" si="55"/>
        <v>0</v>
      </c>
      <c r="T531" s="658"/>
      <c r="U531" s="658"/>
      <c r="V531" s="659"/>
      <c r="W531" s="1645"/>
      <c r="X531" s="324" t="s">
        <v>14558</v>
      </c>
      <c r="Y531" s="1645"/>
      <c r="Z531" s="1656"/>
      <c r="AA531" s="1645"/>
      <c r="AB531" s="1646"/>
      <c r="AC531" s="1647"/>
      <c r="AD531" s="719">
        <v>518</v>
      </c>
      <c r="AE531" s="711" t="s">
        <v>14559</v>
      </c>
      <c r="AF531" s="735" t="s">
        <v>14560</v>
      </c>
      <c r="AG531" s="735" t="s">
        <v>14561</v>
      </c>
      <c r="AH531" s="735" t="s">
        <v>14562</v>
      </c>
      <c r="AI531" s="735" t="s">
        <v>14563</v>
      </c>
      <c r="AJ531" s="735" t="s">
        <v>14564</v>
      </c>
      <c r="AK531" s="736" t="s">
        <v>14565</v>
      </c>
      <c r="AL531" s="737" t="s">
        <v>14566</v>
      </c>
      <c r="AM531" s="738" t="s">
        <v>14567</v>
      </c>
      <c r="AN531" s="738" t="s">
        <v>14568</v>
      </c>
      <c r="AO531" s="674" t="s">
        <v>14569</v>
      </c>
      <c r="AP531" s="712" t="s">
        <v>14570</v>
      </c>
      <c r="AQ531" s="669"/>
      <c r="AR531" s="669"/>
      <c r="AS531" s="669"/>
      <c r="AT531" s="651" t="s">
        <v>14571</v>
      </c>
      <c r="AU531" s="595" t="s">
        <v>14572</v>
      </c>
      <c r="AV531" s="595" t="s">
        <v>14573</v>
      </c>
      <c r="AW531" s="609" t="s">
        <v>14574</v>
      </c>
      <c r="AX531" s="609" t="s">
        <v>14575</v>
      </c>
      <c r="AY531" s="753" t="s">
        <v>14576</v>
      </c>
    </row>
    <row r="532" spans="2:51" ht="15" hidden="1" customHeight="1" outlineLevel="1">
      <c r="B532" s="643" t="s">
        <v>14577</v>
      </c>
      <c r="C532" s="653"/>
      <c r="D532" s="653"/>
      <c r="E532" s="653"/>
      <c r="F532" s="653"/>
      <c r="G532" s="653"/>
      <c r="H532" s="654"/>
      <c r="I532" s="655"/>
      <c r="J532" s="656"/>
      <c r="K532" s="656"/>
      <c r="L532" s="674">
        <f t="shared" si="52"/>
        <v>0</v>
      </c>
      <c r="M532" s="671"/>
      <c r="N532" s="676"/>
      <c r="O532" s="676"/>
      <c r="P532" s="676"/>
      <c r="Q532" s="651">
        <f t="shared" si="53"/>
        <v>0</v>
      </c>
      <c r="R532" s="661">
        <f t="shared" si="54"/>
        <v>0</v>
      </c>
      <c r="S532" s="661">
        <f t="shared" si="55"/>
        <v>0</v>
      </c>
      <c r="T532" s="658"/>
      <c r="U532" s="658"/>
      <c r="V532" s="659"/>
      <c r="W532" s="1645"/>
      <c r="X532" s="324" t="s">
        <v>14578</v>
      </c>
      <c r="Y532" s="1645"/>
      <c r="Z532" s="1656"/>
      <c r="AA532" s="1645"/>
      <c r="AB532" s="1646"/>
      <c r="AC532" s="1647"/>
      <c r="AD532" s="719">
        <v>519</v>
      </c>
      <c r="AE532" s="711" t="s">
        <v>14579</v>
      </c>
      <c r="AF532" s="735" t="s">
        <v>14580</v>
      </c>
      <c r="AG532" s="735" t="s">
        <v>14581</v>
      </c>
      <c r="AH532" s="735" t="s">
        <v>14582</v>
      </c>
      <c r="AI532" s="735" t="s">
        <v>14583</v>
      </c>
      <c r="AJ532" s="735" t="s">
        <v>14584</v>
      </c>
      <c r="AK532" s="736" t="s">
        <v>14585</v>
      </c>
      <c r="AL532" s="737" t="s">
        <v>14586</v>
      </c>
      <c r="AM532" s="738" t="s">
        <v>14587</v>
      </c>
      <c r="AN532" s="738" t="s">
        <v>14588</v>
      </c>
      <c r="AO532" s="674" t="s">
        <v>14589</v>
      </c>
      <c r="AP532" s="712" t="s">
        <v>14590</v>
      </c>
      <c r="AQ532" s="669"/>
      <c r="AR532" s="669"/>
      <c r="AS532" s="669"/>
      <c r="AT532" s="651" t="s">
        <v>14591</v>
      </c>
      <c r="AU532" s="595" t="s">
        <v>14592</v>
      </c>
      <c r="AV532" s="595" t="s">
        <v>14593</v>
      </c>
      <c r="AW532" s="609" t="s">
        <v>14594</v>
      </c>
      <c r="AX532" s="609" t="s">
        <v>14595</v>
      </c>
      <c r="AY532" s="753" t="s">
        <v>14596</v>
      </c>
    </row>
    <row r="533" spans="2:51" ht="15" hidden="1" customHeight="1" outlineLevel="1">
      <c r="B533" s="643" t="s">
        <v>14597</v>
      </c>
      <c r="C533" s="653"/>
      <c r="D533" s="653"/>
      <c r="E533" s="653"/>
      <c r="F533" s="653"/>
      <c r="G533" s="653"/>
      <c r="H533" s="654"/>
      <c r="I533" s="655"/>
      <c r="J533" s="656"/>
      <c r="K533" s="656"/>
      <c r="L533" s="674">
        <f t="shared" si="52"/>
        <v>0</v>
      </c>
      <c r="M533" s="671"/>
      <c r="N533" s="676"/>
      <c r="O533" s="676"/>
      <c r="P533" s="676"/>
      <c r="Q533" s="651">
        <f t="shared" si="53"/>
        <v>0</v>
      </c>
      <c r="R533" s="661">
        <f t="shared" si="54"/>
        <v>0</v>
      </c>
      <c r="S533" s="661">
        <f t="shared" si="55"/>
        <v>0</v>
      </c>
      <c r="T533" s="658"/>
      <c r="U533" s="658"/>
      <c r="V533" s="659"/>
      <c r="W533" s="1645"/>
      <c r="X533" s="324" t="s">
        <v>14598</v>
      </c>
      <c r="Y533" s="1645"/>
      <c r="Z533" s="1656"/>
      <c r="AA533" s="1645"/>
      <c r="AB533" s="1646"/>
      <c r="AC533" s="1647"/>
      <c r="AD533" s="719">
        <v>520</v>
      </c>
      <c r="AE533" s="711" t="s">
        <v>14599</v>
      </c>
      <c r="AF533" s="735" t="s">
        <v>14600</v>
      </c>
      <c r="AG533" s="735" t="s">
        <v>14601</v>
      </c>
      <c r="AH533" s="735" t="s">
        <v>14602</v>
      </c>
      <c r="AI533" s="735" t="s">
        <v>14603</v>
      </c>
      <c r="AJ533" s="735" t="s">
        <v>14604</v>
      </c>
      <c r="AK533" s="736" t="s">
        <v>14605</v>
      </c>
      <c r="AL533" s="737" t="s">
        <v>14606</v>
      </c>
      <c r="AM533" s="738" t="s">
        <v>14607</v>
      </c>
      <c r="AN533" s="738" t="s">
        <v>14608</v>
      </c>
      <c r="AO533" s="674" t="s">
        <v>14609</v>
      </c>
      <c r="AP533" s="712" t="s">
        <v>14610</v>
      </c>
      <c r="AQ533" s="669"/>
      <c r="AR533" s="669"/>
      <c r="AS533" s="669"/>
      <c r="AT533" s="651" t="s">
        <v>14611</v>
      </c>
      <c r="AU533" s="595" t="s">
        <v>14612</v>
      </c>
      <c r="AV533" s="595" t="s">
        <v>14613</v>
      </c>
      <c r="AW533" s="609" t="s">
        <v>14614</v>
      </c>
      <c r="AX533" s="609" t="s">
        <v>14615</v>
      </c>
      <c r="AY533" s="753" t="s">
        <v>14616</v>
      </c>
    </row>
    <row r="534" spans="2:51" ht="15" hidden="1" customHeight="1" outlineLevel="1">
      <c r="B534" s="643" t="s">
        <v>14617</v>
      </c>
      <c r="C534" s="653"/>
      <c r="D534" s="653"/>
      <c r="E534" s="653"/>
      <c r="F534" s="653"/>
      <c r="G534" s="653"/>
      <c r="H534" s="654"/>
      <c r="I534" s="655"/>
      <c r="J534" s="656"/>
      <c r="K534" s="656"/>
      <c r="L534" s="674">
        <f t="shared" si="52"/>
        <v>0</v>
      </c>
      <c r="M534" s="671"/>
      <c r="N534" s="676"/>
      <c r="O534" s="676"/>
      <c r="P534" s="676"/>
      <c r="Q534" s="651">
        <f t="shared" si="53"/>
        <v>0</v>
      </c>
      <c r="R534" s="661">
        <f t="shared" si="54"/>
        <v>0</v>
      </c>
      <c r="S534" s="661">
        <f t="shared" si="55"/>
        <v>0</v>
      </c>
      <c r="T534" s="658"/>
      <c r="U534" s="658"/>
      <c r="V534" s="659"/>
      <c r="W534" s="1645"/>
      <c r="X534" s="324" t="s">
        <v>14618</v>
      </c>
      <c r="Y534" s="1645"/>
      <c r="Z534" s="1656"/>
      <c r="AA534" s="1645"/>
      <c r="AB534" s="1646"/>
      <c r="AC534" s="1647"/>
      <c r="AD534" s="719">
        <v>521</v>
      </c>
      <c r="AE534" s="711" t="s">
        <v>14619</v>
      </c>
      <c r="AF534" s="735" t="s">
        <v>14620</v>
      </c>
      <c r="AG534" s="735" t="s">
        <v>14621</v>
      </c>
      <c r="AH534" s="735" t="s">
        <v>14622</v>
      </c>
      <c r="AI534" s="735" t="s">
        <v>14623</v>
      </c>
      <c r="AJ534" s="735" t="s">
        <v>14624</v>
      </c>
      <c r="AK534" s="736" t="s">
        <v>14625</v>
      </c>
      <c r="AL534" s="737" t="s">
        <v>14626</v>
      </c>
      <c r="AM534" s="738" t="s">
        <v>14627</v>
      </c>
      <c r="AN534" s="738" t="s">
        <v>14628</v>
      </c>
      <c r="AO534" s="674" t="s">
        <v>14629</v>
      </c>
      <c r="AP534" s="712" t="s">
        <v>14630</v>
      </c>
      <c r="AQ534" s="669"/>
      <c r="AR534" s="669"/>
      <c r="AS534" s="669"/>
      <c r="AT534" s="651" t="s">
        <v>14631</v>
      </c>
      <c r="AU534" s="595" t="s">
        <v>14632</v>
      </c>
      <c r="AV534" s="595" t="s">
        <v>14633</v>
      </c>
      <c r="AW534" s="609" t="s">
        <v>14634</v>
      </c>
      <c r="AX534" s="609" t="s">
        <v>14635</v>
      </c>
      <c r="AY534" s="753" t="s">
        <v>14636</v>
      </c>
    </row>
    <row r="535" spans="2:51" ht="15" hidden="1" customHeight="1" outlineLevel="1">
      <c r="B535" s="643" t="s">
        <v>14637</v>
      </c>
      <c r="C535" s="653"/>
      <c r="D535" s="653"/>
      <c r="E535" s="653"/>
      <c r="F535" s="653"/>
      <c r="G535" s="653"/>
      <c r="H535" s="654"/>
      <c r="I535" s="655"/>
      <c r="J535" s="656"/>
      <c r="K535" s="656"/>
      <c r="L535" s="674">
        <f t="shared" si="52"/>
        <v>0</v>
      </c>
      <c r="M535" s="671"/>
      <c r="N535" s="676"/>
      <c r="O535" s="676"/>
      <c r="P535" s="676"/>
      <c r="Q535" s="651">
        <f t="shared" si="53"/>
        <v>0</v>
      </c>
      <c r="R535" s="661">
        <f t="shared" si="54"/>
        <v>0</v>
      </c>
      <c r="S535" s="661">
        <f t="shared" si="55"/>
        <v>0</v>
      </c>
      <c r="T535" s="658"/>
      <c r="U535" s="658"/>
      <c r="V535" s="659"/>
      <c r="W535" s="1645"/>
      <c r="X535" s="324" t="s">
        <v>14638</v>
      </c>
      <c r="Y535" s="1645"/>
      <c r="Z535" s="1656"/>
      <c r="AA535" s="1645"/>
      <c r="AB535" s="1646"/>
      <c r="AC535" s="1647"/>
      <c r="AD535" s="719">
        <v>522</v>
      </c>
      <c r="AE535" s="711" t="s">
        <v>14639</v>
      </c>
      <c r="AF535" s="735" t="s">
        <v>14640</v>
      </c>
      <c r="AG535" s="735" t="s">
        <v>14641</v>
      </c>
      <c r="AH535" s="735" t="s">
        <v>14642</v>
      </c>
      <c r="AI535" s="735" t="s">
        <v>14643</v>
      </c>
      <c r="AJ535" s="735" t="s">
        <v>14644</v>
      </c>
      <c r="AK535" s="736" t="s">
        <v>14645</v>
      </c>
      <c r="AL535" s="737" t="s">
        <v>14646</v>
      </c>
      <c r="AM535" s="738" t="s">
        <v>14647</v>
      </c>
      <c r="AN535" s="738" t="s">
        <v>14648</v>
      </c>
      <c r="AO535" s="674" t="s">
        <v>14649</v>
      </c>
      <c r="AP535" s="712" t="s">
        <v>14650</v>
      </c>
      <c r="AQ535" s="669"/>
      <c r="AR535" s="669"/>
      <c r="AS535" s="669"/>
      <c r="AT535" s="651" t="s">
        <v>14651</v>
      </c>
      <c r="AU535" s="595" t="s">
        <v>14652</v>
      </c>
      <c r="AV535" s="595" t="s">
        <v>14653</v>
      </c>
      <c r="AW535" s="609" t="s">
        <v>14654</v>
      </c>
      <c r="AX535" s="609" t="s">
        <v>14655</v>
      </c>
      <c r="AY535" s="753" t="s">
        <v>14656</v>
      </c>
    </row>
    <row r="536" spans="2:51" ht="15" hidden="1" customHeight="1" outlineLevel="1">
      <c r="B536" s="643" t="s">
        <v>14657</v>
      </c>
      <c r="C536" s="653"/>
      <c r="D536" s="653"/>
      <c r="E536" s="653"/>
      <c r="F536" s="653"/>
      <c r="G536" s="653"/>
      <c r="H536" s="654"/>
      <c r="I536" s="655"/>
      <c r="J536" s="656"/>
      <c r="K536" s="656"/>
      <c r="L536" s="674">
        <f t="shared" si="52"/>
        <v>0</v>
      </c>
      <c r="M536" s="671"/>
      <c r="N536" s="676"/>
      <c r="O536" s="676"/>
      <c r="P536" s="676"/>
      <c r="Q536" s="651">
        <f t="shared" si="53"/>
        <v>0</v>
      </c>
      <c r="R536" s="661">
        <f t="shared" si="54"/>
        <v>0</v>
      </c>
      <c r="S536" s="661">
        <f t="shared" si="55"/>
        <v>0</v>
      </c>
      <c r="T536" s="658"/>
      <c r="U536" s="658"/>
      <c r="V536" s="659"/>
      <c r="W536" s="1645"/>
      <c r="X536" s="324" t="s">
        <v>14658</v>
      </c>
      <c r="Y536" s="1645"/>
      <c r="Z536" s="1656"/>
      <c r="AA536" s="1645"/>
      <c r="AB536" s="1646"/>
      <c r="AC536" s="1647"/>
      <c r="AD536" s="719">
        <v>523</v>
      </c>
      <c r="AE536" s="711" t="s">
        <v>14659</v>
      </c>
      <c r="AF536" s="735" t="s">
        <v>14660</v>
      </c>
      <c r="AG536" s="735" t="s">
        <v>14661</v>
      </c>
      <c r="AH536" s="735" t="s">
        <v>14662</v>
      </c>
      <c r="AI536" s="735" t="s">
        <v>14663</v>
      </c>
      <c r="AJ536" s="735" t="s">
        <v>14664</v>
      </c>
      <c r="AK536" s="736" t="s">
        <v>14665</v>
      </c>
      <c r="AL536" s="737" t="s">
        <v>14666</v>
      </c>
      <c r="AM536" s="738" t="s">
        <v>14667</v>
      </c>
      <c r="AN536" s="738" t="s">
        <v>14668</v>
      </c>
      <c r="AO536" s="674" t="s">
        <v>14669</v>
      </c>
      <c r="AP536" s="712" t="s">
        <v>14670</v>
      </c>
      <c r="AQ536" s="669"/>
      <c r="AR536" s="669"/>
      <c r="AS536" s="669"/>
      <c r="AT536" s="651" t="s">
        <v>14671</v>
      </c>
      <c r="AU536" s="595" t="s">
        <v>14672</v>
      </c>
      <c r="AV536" s="595" t="s">
        <v>14673</v>
      </c>
      <c r="AW536" s="609" t="s">
        <v>14674</v>
      </c>
      <c r="AX536" s="609" t="s">
        <v>14675</v>
      </c>
      <c r="AY536" s="753" t="s">
        <v>14676</v>
      </c>
    </row>
    <row r="537" spans="2:51" ht="15" hidden="1" customHeight="1" outlineLevel="1">
      <c r="B537" s="643" t="s">
        <v>14677</v>
      </c>
      <c r="C537" s="653"/>
      <c r="D537" s="653"/>
      <c r="E537" s="653"/>
      <c r="F537" s="653"/>
      <c r="G537" s="653"/>
      <c r="H537" s="654"/>
      <c r="I537" s="655"/>
      <c r="J537" s="656"/>
      <c r="K537" s="656"/>
      <c r="L537" s="674">
        <f t="shared" si="52"/>
        <v>0</v>
      </c>
      <c r="M537" s="671"/>
      <c r="N537" s="676"/>
      <c r="O537" s="676"/>
      <c r="P537" s="676"/>
      <c r="Q537" s="651">
        <f t="shared" si="53"/>
        <v>0</v>
      </c>
      <c r="R537" s="661">
        <f t="shared" si="54"/>
        <v>0</v>
      </c>
      <c r="S537" s="661">
        <f t="shared" si="55"/>
        <v>0</v>
      </c>
      <c r="T537" s="658"/>
      <c r="U537" s="658"/>
      <c r="V537" s="659"/>
      <c r="W537" s="1645"/>
      <c r="X537" s="324" t="s">
        <v>14678</v>
      </c>
      <c r="Y537" s="1645"/>
      <c r="Z537" s="1656"/>
      <c r="AA537" s="1645"/>
      <c r="AB537" s="1646"/>
      <c r="AC537" s="1647"/>
      <c r="AD537" s="719">
        <v>524</v>
      </c>
      <c r="AE537" s="711" t="s">
        <v>14679</v>
      </c>
      <c r="AF537" s="735" t="s">
        <v>14680</v>
      </c>
      <c r="AG537" s="735" t="s">
        <v>14681</v>
      </c>
      <c r="AH537" s="735" t="s">
        <v>14682</v>
      </c>
      <c r="AI537" s="735" t="s">
        <v>14683</v>
      </c>
      <c r="AJ537" s="735" t="s">
        <v>14684</v>
      </c>
      <c r="AK537" s="736" t="s">
        <v>14685</v>
      </c>
      <c r="AL537" s="737" t="s">
        <v>14686</v>
      </c>
      <c r="AM537" s="738" t="s">
        <v>14687</v>
      </c>
      <c r="AN537" s="738" t="s">
        <v>14688</v>
      </c>
      <c r="AO537" s="674" t="s">
        <v>14689</v>
      </c>
      <c r="AP537" s="712" t="s">
        <v>14690</v>
      </c>
      <c r="AQ537" s="669"/>
      <c r="AR537" s="669"/>
      <c r="AS537" s="669"/>
      <c r="AT537" s="651" t="s">
        <v>14691</v>
      </c>
      <c r="AU537" s="595" t="s">
        <v>14692</v>
      </c>
      <c r="AV537" s="595" t="s">
        <v>14693</v>
      </c>
      <c r="AW537" s="609" t="s">
        <v>14694</v>
      </c>
      <c r="AX537" s="609" t="s">
        <v>14695</v>
      </c>
      <c r="AY537" s="753" t="s">
        <v>14696</v>
      </c>
    </row>
    <row r="538" spans="2:51" ht="15" hidden="1" customHeight="1" outlineLevel="1">
      <c r="B538" s="643" t="s">
        <v>14697</v>
      </c>
      <c r="C538" s="653"/>
      <c r="D538" s="653"/>
      <c r="E538" s="653"/>
      <c r="F538" s="653"/>
      <c r="G538" s="653"/>
      <c r="H538" s="654"/>
      <c r="I538" s="655"/>
      <c r="J538" s="656"/>
      <c r="K538" s="656"/>
      <c r="L538" s="674">
        <f t="shared" si="52"/>
        <v>0</v>
      </c>
      <c r="M538" s="671"/>
      <c r="N538" s="676"/>
      <c r="O538" s="676"/>
      <c r="P538" s="676"/>
      <c r="Q538" s="651">
        <f t="shared" si="53"/>
        <v>0</v>
      </c>
      <c r="R538" s="661">
        <f t="shared" si="54"/>
        <v>0</v>
      </c>
      <c r="S538" s="661">
        <f t="shared" si="55"/>
        <v>0</v>
      </c>
      <c r="T538" s="658"/>
      <c r="U538" s="658"/>
      <c r="V538" s="659"/>
      <c r="W538" s="1645"/>
      <c r="X538" s="324" t="s">
        <v>14698</v>
      </c>
      <c r="Y538" s="1645"/>
      <c r="Z538" s="1656"/>
      <c r="AA538" s="1645"/>
      <c r="AB538" s="1646"/>
      <c r="AC538" s="1647"/>
      <c r="AD538" s="719">
        <v>525</v>
      </c>
      <c r="AE538" s="711" t="s">
        <v>14699</v>
      </c>
      <c r="AF538" s="735" t="s">
        <v>14700</v>
      </c>
      <c r="AG538" s="735" t="s">
        <v>14701</v>
      </c>
      <c r="AH538" s="735" t="s">
        <v>14702</v>
      </c>
      <c r="AI538" s="735" t="s">
        <v>14703</v>
      </c>
      <c r="AJ538" s="735" t="s">
        <v>14704</v>
      </c>
      <c r="AK538" s="736" t="s">
        <v>14705</v>
      </c>
      <c r="AL538" s="737" t="s">
        <v>14706</v>
      </c>
      <c r="AM538" s="738" t="s">
        <v>14707</v>
      </c>
      <c r="AN538" s="738" t="s">
        <v>14708</v>
      </c>
      <c r="AO538" s="674" t="s">
        <v>14709</v>
      </c>
      <c r="AP538" s="712" t="s">
        <v>14710</v>
      </c>
      <c r="AQ538" s="669"/>
      <c r="AR538" s="669"/>
      <c r="AS538" s="669"/>
      <c r="AT538" s="651" t="s">
        <v>14711</v>
      </c>
      <c r="AU538" s="595" t="s">
        <v>14712</v>
      </c>
      <c r="AV538" s="595" t="s">
        <v>14713</v>
      </c>
      <c r="AW538" s="609" t="s">
        <v>14714</v>
      </c>
      <c r="AX538" s="609" t="s">
        <v>14715</v>
      </c>
      <c r="AY538" s="753" t="s">
        <v>14716</v>
      </c>
    </row>
    <row r="539" spans="2:51" ht="15" hidden="1" customHeight="1" outlineLevel="1">
      <c r="B539" s="643" t="s">
        <v>14717</v>
      </c>
      <c r="C539" s="653"/>
      <c r="D539" s="653"/>
      <c r="E539" s="653"/>
      <c r="F539" s="653"/>
      <c r="G539" s="653"/>
      <c r="H539" s="654"/>
      <c r="I539" s="655"/>
      <c r="J539" s="656"/>
      <c r="K539" s="656"/>
      <c r="L539" s="674">
        <f t="shared" si="52"/>
        <v>0</v>
      </c>
      <c r="M539" s="671"/>
      <c r="N539" s="676"/>
      <c r="O539" s="676"/>
      <c r="P539" s="676"/>
      <c r="Q539" s="651">
        <f t="shared" si="53"/>
        <v>0</v>
      </c>
      <c r="R539" s="661">
        <f t="shared" si="54"/>
        <v>0</v>
      </c>
      <c r="S539" s="661">
        <f t="shared" si="55"/>
        <v>0</v>
      </c>
      <c r="T539" s="658"/>
      <c r="U539" s="658"/>
      <c r="V539" s="659"/>
      <c r="W539" s="1645"/>
      <c r="X539" s="324" t="s">
        <v>14718</v>
      </c>
      <c r="Y539" s="1645"/>
      <c r="Z539" s="1656"/>
      <c r="AA539" s="1645"/>
      <c r="AB539" s="1646"/>
      <c r="AC539" s="1647"/>
      <c r="AD539" s="719">
        <v>526</v>
      </c>
      <c r="AE539" s="711" t="s">
        <v>14719</v>
      </c>
      <c r="AF539" s="735" t="s">
        <v>14720</v>
      </c>
      <c r="AG539" s="735" t="s">
        <v>14721</v>
      </c>
      <c r="AH539" s="735" t="s">
        <v>14722</v>
      </c>
      <c r="AI539" s="735" t="s">
        <v>14723</v>
      </c>
      <c r="AJ539" s="735" t="s">
        <v>14724</v>
      </c>
      <c r="AK539" s="736" t="s">
        <v>14725</v>
      </c>
      <c r="AL539" s="737" t="s">
        <v>14726</v>
      </c>
      <c r="AM539" s="738" t="s">
        <v>14727</v>
      </c>
      <c r="AN539" s="738" t="s">
        <v>14728</v>
      </c>
      <c r="AO539" s="674" t="s">
        <v>14729</v>
      </c>
      <c r="AP539" s="712" t="s">
        <v>14730</v>
      </c>
      <c r="AQ539" s="669"/>
      <c r="AR539" s="669"/>
      <c r="AS539" s="669"/>
      <c r="AT539" s="651" t="s">
        <v>14731</v>
      </c>
      <c r="AU539" s="595" t="s">
        <v>14732</v>
      </c>
      <c r="AV539" s="595" t="s">
        <v>14733</v>
      </c>
      <c r="AW539" s="609" t="s">
        <v>14734</v>
      </c>
      <c r="AX539" s="609" t="s">
        <v>14735</v>
      </c>
      <c r="AY539" s="753" t="s">
        <v>14736</v>
      </c>
    </row>
    <row r="540" spans="2:51" ht="15" hidden="1" customHeight="1" outlineLevel="1">
      <c r="B540" s="643" t="s">
        <v>14737</v>
      </c>
      <c r="C540" s="653"/>
      <c r="D540" s="653"/>
      <c r="E540" s="653"/>
      <c r="F540" s="653"/>
      <c r="G540" s="653"/>
      <c r="H540" s="654"/>
      <c r="I540" s="655"/>
      <c r="J540" s="656"/>
      <c r="K540" s="656"/>
      <c r="L540" s="674">
        <f t="shared" si="52"/>
        <v>0</v>
      </c>
      <c r="M540" s="671"/>
      <c r="N540" s="676"/>
      <c r="O540" s="676"/>
      <c r="P540" s="676"/>
      <c r="Q540" s="651">
        <f t="shared" si="53"/>
        <v>0</v>
      </c>
      <c r="R540" s="661">
        <f t="shared" si="54"/>
        <v>0</v>
      </c>
      <c r="S540" s="661">
        <f t="shared" si="55"/>
        <v>0</v>
      </c>
      <c r="T540" s="658"/>
      <c r="U540" s="658"/>
      <c r="V540" s="659"/>
      <c r="W540" s="1645"/>
      <c r="X540" s="324" t="s">
        <v>14738</v>
      </c>
      <c r="Y540" s="1645"/>
      <c r="Z540" s="1656"/>
      <c r="AA540" s="1645"/>
      <c r="AB540" s="1646"/>
      <c r="AC540" s="1647"/>
      <c r="AD540" s="719">
        <v>527</v>
      </c>
      <c r="AE540" s="711" t="s">
        <v>14739</v>
      </c>
      <c r="AF540" s="735" t="s">
        <v>14740</v>
      </c>
      <c r="AG540" s="735" t="s">
        <v>14741</v>
      </c>
      <c r="AH540" s="735" t="s">
        <v>14742</v>
      </c>
      <c r="AI540" s="735" t="s">
        <v>14743</v>
      </c>
      <c r="AJ540" s="735" t="s">
        <v>14744</v>
      </c>
      <c r="AK540" s="736" t="s">
        <v>14745</v>
      </c>
      <c r="AL540" s="737" t="s">
        <v>14746</v>
      </c>
      <c r="AM540" s="738" t="s">
        <v>14747</v>
      </c>
      <c r="AN540" s="738" t="s">
        <v>14748</v>
      </c>
      <c r="AO540" s="674" t="s">
        <v>14749</v>
      </c>
      <c r="AP540" s="712" t="s">
        <v>14750</v>
      </c>
      <c r="AQ540" s="669"/>
      <c r="AR540" s="669"/>
      <c r="AS540" s="669"/>
      <c r="AT540" s="651" t="s">
        <v>14751</v>
      </c>
      <c r="AU540" s="595" t="s">
        <v>14752</v>
      </c>
      <c r="AV540" s="595" t="s">
        <v>14753</v>
      </c>
      <c r="AW540" s="609" t="s">
        <v>14754</v>
      </c>
      <c r="AX540" s="609" t="s">
        <v>14755</v>
      </c>
      <c r="AY540" s="753" t="s">
        <v>14756</v>
      </c>
    </row>
    <row r="541" spans="2:51" ht="15" hidden="1" customHeight="1" outlineLevel="1">
      <c r="B541" s="643" t="s">
        <v>14757</v>
      </c>
      <c r="C541" s="653"/>
      <c r="D541" s="653"/>
      <c r="E541" s="653"/>
      <c r="F541" s="653"/>
      <c r="G541" s="653"/>
      <c r="H541" s="654"/>
      <c r="I541" s="655"/>
      <c r="J541" s="656"/>
      <c r="K541" s="656"/>
      <c r="L541" s="674">
        <f t="shared" si="52"/>
        <v>0</v>
      </c>
      <c r="M541" s="671"/>
      <c r="N541" s="676"/>
      <c r="O541" s="676"/>
      <c r="P541" s="676"/>
      <c r="Q541" s="651">
        <f t="shared" si="53"/>
        <v>0</v>
      </c>
      <c r="R541" s="661">
        <f t="shared" si="54"/>
        <v>0</v>
      </c>
      <c r="S541" s="661">
        <f t="shared" si="55"/>
        <v>0</v>
      </c>
      <c r="T541" s="658"/>
      <c r="U541" s="658"/>
      <c r="V541" s="659"/>
      <c r="W541" s="1645"/>
      <c r="X541" s="324" t="s">
        <v>14758</v>
      </c>
      <c r="Y541" s="1645"/>
      <c r="Z541" s="1656"/>
      <c r="AA541" s="1645"/>
      <c r="AB541" s="1646"/>
      <c r="AC541" s="1647"/>
      <c r="AD541" s="719">
        <v>528</v>
      </c>
      <c r="AE541" s="711" t="s">
        <v>14759</v>
      </c>
      <c r="AF541" s="735" t="s">
        <v>14760</v>
      </c>
      <c r="AG541" s="735" t="s">
        <v>14761</v>
      </c>
      <c r="AH541" s="735" t="s">
        <v>14762</v>
      </c>
      <c r="AI541" s="735" t="s">
        <v>14763</v>
      </c>
      <c r="AJ541" s="735" t="s">
        <v>14764</v>
      </c>
      <c r="AK541" s="736" t="s">
        <v>14765</v>
      </c>
      <c r="AL541" s="737" t="s">
        <v>14766</v>
      </c>
      <c r="AM541" s="738" t="s">
        <v>14767</v>
      </c>
      <c r="AN541" s="738" t="s">
        <v>14768</v>
      </c>
      <c r="AO541" s="674" t="s">
        <v>14769</v>
      </c>
      <c r="AP541" s="712" t="s">
        <v>14770</v>
      </c>
      <c r="AQ541" s="669"/>
      <c r="AR541" s="669"/>
      <c r="AS541" s="669"/>
      <c r="AT541" s="651" t="s">
        <v>14771</v>
      </c>
      <c r="AU541" s="595" t="s">
        <v>14772</v>
      </c>
      <c r="AV541" s="595" t="s">
        <v>14773</v>
      </c>
      <c r="AW541" s="609" t="s">
        <v>14774</v>
      </c>
      <c r="AX541" s="609" t="s">
        <v>14775</v>
      </c>
      <c r="AY541" s="753" t="s">
        <v>14776</v>
      </c>
    </row>
    <row r="542" spans="2:51" ht="15" hidden="1" customHeight="1" outlineLevel="1">
      <c r="B542" s="643" t="s">
        <v>14777</v>
      </c>
      <c r="C542" s="653"/>
      <c r="D542" s="653"/>
      <c r="E542" s="653"/>
      <c r="F542" s="653"/>
      <c r="G542" s="653"/>
      <c r="H542" s="654"/>
      <c r="I542" s="655"/>
      <c r="J542" s="656"/>
      <c r="K542" s="656"/>
      <c r="L542" s="674">
        <f t="shared" si="52"/>
        <v>0</v>
      </c>
      <c r="M542" s="671"/>
      <c r="N542" s="676"/>
      <c r="O542" s="676"/>
      <c r="P542" s="676"/>
      <c r="Q542" s="651">
        <f t="shared" si="53"/>
        <v>0</v>
      </c>
      <c r="R542" s="661">
        <f t="shared" si="54"/>
        <v>0</v>
      </c>
      <c r="S542" s="661">
        <f t="shared" si="55"/>
        <v>0</v>
      </c>
      <c r="T542" s="658"/>
      <c r="U542" s="658"/>
      <c r="V542" s="659"/>
      <c r="W542" s="1645"/>
      <c r="X542" s="324" t="s">
        <v>14778</v>
      </c>
      <c r="Y542" s="1645"/>
      <c r="Z542" s="1656"/>
      <c r="AA542" s="1645"/>
      <c r="AB542" s="1646"/>
      <c r="AC542" s="1647"/>
      <c r="AD542" s="719">
        <v>529</v>
      </c>
      <c r="AE542" s="711" t="s">
        <v>14779</v>
      </c>
      <c r="AF542" s="735" t="s">
        <v>14780</v>
      </c>
      <c r="AG542" s="735" t="s">
        <v>14781</v>
      </c>
      <c r="AH542" s="735" t="s">
        <v>14782</v>
      </c>
      <c r="AI542" s="735" t="s">
        <v>14783</v>
      </c>
      <c r="AJ542" s="735" t="s">
        <v>14784</v>
      </c>
      <c r="AK542" s="736" t="s">
        <v>14785</v>
      </c>
      <c r="AL542" s="737" t="s">
        <v>14786</v>
      </c>
      <c r="AM542" s="738" t="s">
        <v>14787</v>
      </c>
      <c r="AN542" s="738" t="s">
        <v>14788</v>
      </c>
      <c r="AO542" s="674" t="s">
        <v>14789</v>
      </c>
      <c r="AP542" s="712" t="s">
        <v>14790</v>
      </c>
      <c r="AQ542" s="669"/>
      <c r="AR542" s="669"/>
      <c r="AS542" s="669"/>
      <c r="AT542" s="651" t="s">
        <v>14791</v>
      </c>
      <c r="AU542" s="595" t="s">
        <v>14792</v>
      </c>
      <c r="AV542" s="595" t="s">
        <v>14793</v>
      </c>
      <c r="AW542" s="609" t="s">
        <v>14794</v>
      </c>
      <c r="AX542" s="609" t="s">
        <v>14795</v>
      </c>
      <c r="AY542" s="753" t="s">
        <v>14796</v>
      </c>
    </row>
    <row r="543" spans="2:51" ht="15" hidden="1" customHeight="1" outlineLevel="1">
      <c r="B543" s="643" t="s">
        <v>14797</v>
      </c>
      <c r="C543" s="653"/>
      <c r="D543" s="653"/>
      <c r="E543" s="653"/>
      <c r="F543" s="653"/>
      <c r="G543" s="653"/>
      <c r="H543" s="654"/>
      <c r="I543" s="655"/>
      <c r="J543" s="656"/>
      <c r="K543" s="656"/>
      <c r="L543" s="674">
        <f t="shared" si="52"/>
        <v>0</v>
      </c>
      <c r="M543" s="671"/>
      <c r="N543" s="676"/>
      <c r="O543" s="676"/>
      <c r="P543" s="676"/>
      <c r="Q543" s="651">
        <f t="shared" si="53"/>
        <v>0</v>
      </c>
      <c r="R543" s="661">
        <f t="shared" si="54"/>
        <v>0</v>
      </c>
      <c r="S543" s="661">
        <f t="shared" si="55"/>
        <v>0</v>
      </c>
      <c r="T543" s="658"/>
      <c r="U543" s="658"/>
      <c r="V543" s="659"/>
      <c r="W543" s="1645"/>
      <c r="X543" s="324" t="s">
        <v>14798</v>
      </c>
      <c r="Y543" s="1645"/>
      <c r="Z543" s="1656"/>
      <c r="AA543" s="1645"/>
      <c r="AB543" s="1646"/>
      <c r="AC543" s="1647"/>
      <c r="AD543" s="719">
        <v>530</v>
      </c>
      <c r="AE543" s="711" t="s">
        <v>14799</v>
      </c>
      <c r="AF543" s="735" t="s">
        <v>14800</v>
      </c>
      <c r="AG543" s="735" t="s">
        <v>14801</v>
      </c>
      <c r="AH543" s="735" t="s">
        <v>14802</v>
      </c>
      <c r="AI543" s="735" t="s">
        <v>14803</v>
      </c>
      <c r="AJ543" s="735" t="s">
        <v>14804</v>
      </c>
      <c r="AK543" s="736" t="s">
        <v>14805</v>
      </c>
      <c r="AL543" s="737" t="s">
        <v>14806</v>
      </c>
      <c r="AM543" s="738" t="s">
        <v>14807</v>
      </c>
      <c r="AN543" s="738" t="s">
        <v>14808</v>
      </c>
      <c r="AO543" s="674" t="s">
        <v>14809</v>
      </c>
      <c r="AP543" s="712" t="s">
        <v>14810</v>
      </c>
      <c r="AQ543" s="669"/>
      <c r="AR543" s="669"/>
      <c r="AS543" s="669"/>
      <c r="AT543" s="651" t="s">
        <v>14811</v>
      </c>
      <c r="AU543" s="595" t="s">
        <v>14812</v>
      </c>
      <c r="AV543" s="595" t="s">
        <v>14813</v>
      </c>
      <c r="AW543" s="609" t="s">
        <v>14814</v>
      </c>
      <c r="AX543" s="609" t="s">
        <v>14815</v>
      </c>
      <c r="AY543" s="753" t="s">
        <v>14816</v>
      </c>
    </row>
    <row r="544" spans="2:51" ht="15" hidden="1" customHeight="1" outlineLevel="1">
      <c r="B544" s="643" t="s">
        <v>14817</v>
      </c>
      <c r="C544" s="653"/>
      <c r="D544" s="653"/>
      <c r="E544" s="653"/>
      <c r="F544" s="653"/>
      <c r="G544" s="653"/>
      <c r="H544" s="654"/>
      <c r="I544" s="655"/>
      <c r="J544" s="656"/>
      <c r="K544" s="656"/>
      <c r="L544" s="674">
        <f t="shared" ref="L544:L607" si="56">I544*J544</f>
        <v>0</v>
      </c>
      <c r="M544" s="671"/>
      <c r="N544" s="676"/>
      <c r="O544" s="676"/>
      <c r="P544" s="676"/>
      <c r="Q544" s="651">
        <f t="shared" ref="Q544:Q607" si="57">IF(M544=0,0,((1+M544)*(1+C$824))-1)</f>
        <v>0</v>
      </c>
      <c r="R544" s="661">
        <f t="shared" ref="R544:R607" si="58">Q544*K544</f>
        <v>0</v>
      </c>
      <c r="S544" s="661">
        <f t="shared" ref="S544:S607" si="59" xml:space="preserve"> M544*K544</f>
        <v>0</v>
      </c>
      <c r="T544" s="658"/>
      <c r="U544" s="658"/>
      <c r="V544" s="659"/>
      <c r="W544" s="1645"/>
      <c r="X544" s="324" t="s">
        <v>14818</v>
      </c>
      <c r="Y544" s="1645"/>
      <c r="Z544" s="1656"/>
      <c r="AA544" s="1645"/>
      <c r="AB544" s="1646"/>
      <c r="AC544" s="1647"/>
      <c r="AD544" s="719">
        <v>531</v>
      </c>
      <c r="AE544" s="711" t="s">
        <v>14819</v>
      </c>
      <c r="AF544" s="735" t="s">
        <v>14820</v>
      </c>
      <c r="AG544" s="735" t="s">
        <v>14821</v>
      </c>
      <c r="AH544" s="735" t="s">
        <v>14822</v>
      </c>
      <c r="AI544" s="735" t="s">
        <v>14823</v>
      </c>
      <c r="AJ544" s="735" t="s">
        <v>14824</v>
      </c>
      <c r="AK544" s="736" t="s">
        <v>14825</v>
      </c>
      <c r="AL544" s="737" t="s">
        <v>14826</v>
      </c>
      <c r="AM544" s="738" t="s">
        <v>14827</v>
      </c>
      <c r="AN544" s="738" t="s">
        <v>14828</v>
      </c>
      <c r="AO544" s="674" t="s">
        <v>14829</v>
      </c>
      <c r="AP544" s="712" t="s">
        <v>14830</v>
      </c>
      <c r="AQ544" s="669"/>
      <c r="AR544" s="669"/>
      <c r="AS544" s="669"/>
      <c r="AT544" s="651" t="s">
        <v>14831</v>
      </c>
      <c r="AU544" s="595" t="s">
        <v>14832</v>
      </c>
      <c r="AV544" s="595" t="s">
        <v>14833</v>
      </c>
      <c r="AW544" s="609" t="s">
        <v>14834</v>
      </c>
      <c r="AX544" s="609" t="s">
        <v>14835</v>
      </c>
      <c r="AY544" s="753" t="s">
        <v>14836</v>
      </c>
    </row>
    <row r="545" spans="2:51" ht="15" hidden="1" customHeight="1" outlineLevel="1">
      <c r="B545" s="643" t="s">
        <v>14837</v>
      </c>
      <c r="C545" s="653"/>
      <c r="D545" s="653"/>
      <c r="E545" s="653"/>
      <c r="F545" s="653"/>
      <c r="G545" s="653"/>
      <c r="H545" s="654"/>
      <c r="I545" s="655"/>
      <c r="J545" s="656"/>
      <c r="K545" s="656"/>
      <c r="L545" s="674">
        <f t="shared" si="56"/>
        <v>0</v>
      </c>
      <c r="M545" s="671"/>
      <c r="N545" s="676"/>
      <c r="O545" s="676"/>
      <c r="P545" s="676"/>
      <c r="Q545" s="651">
        <f t="shared" si="57"/>
        <v>0</v>
      </c>
      <c r="R545" s="661">
        <f t="shared" si="58"/>
        <v>0</v>
      </c>
      <c r="S545" s="661">
        <f t="shared" si="59"/>
        <v>0</v>
      </c>
      <c r="T545" s="658"/>
      <c r="U545" s="658"/>
      <c r="V545" s="659"/>
      <c r="W545" s="1645"/>
      <c r="X545" s="324" t="s">
        <v>14838</v>
      </c>
      <c r="Y545" s="1645"/>
      <c r="Z545" s="1656"/>
      <c r="AA545" s="1645"/>
      <c r="AB545" s="1646"/>
      <c r="AC545" s="1647"/>
      <c r="AD545" s="719">
        <v>532</v>
      </c>
      <c r="AE545" s="711" t="s">
        <v>14839</v>
      </c>
      <c r="AF545" s="735" t="s">
        <v>14840</v>
      </c>
      <c r="AG545" s="735" t="s">
        <v>14841</v>
      </c>
      <c r="AH545" s="735" t="s">
        <v>14842</v>
      </c>
      <c r="AI545" s="735" t="s">
        <v>14843</v>
      </c>
      <c r="AJ545" s="735" t="s">
        <v>14844</v>
      </c>
      <c r="AK545" s="736" t="s">
        <v>14845</v>
      </c>
      <c r="AL545" s="737" t="s">
        <v>14846</v>
      </c>
      <c r="AM545" s="738" t="s">
        <v>14847</v>
      </c>
      <c r="AN545" s="738" t="s">
        <v>14848</v>
      </c>
      <c r="AO545" s="674" t="s">
        <v>14849</v>
      </c>
      <c r="AP545" s="712" t="s">
        <v>14850</v>
      </c>
      <c r="AQ545" s="669"/>
      <c r="AR545" s="669"/>
      <c r="AS545" s="669"/>
      <c r="AT545" s="651" t="s">
        <v>14851</v>
      </c>
      <c r="AU545" s="595" t="s">
        <v>14852</v>
      </c>
      <c r="AV545" s="595" t="s">
        <v>14853</v>
      </c>
      <c r="AW545" s="609" t="s">
        <v>14854</v>
      </c>
      <c r="AX545" s="609" t="s">
        <v>14855</v>
      </c>
      <c r="AY545" s="753" t="s">
        <v>14856</v>
      </c>
    </row>
    <row r="546" spans="2:51" ht="15" hidden="1" customHeight="1" outlineLevel="1">
      <c r="B546" s="643" t="s">
        <v>14857</v>
      </c>
      <c r="C546" s="653"/>
      <c r="D546" s="653"/>
      <c r="E546" s="653"/>
      <c r="F546" s="653"/>
      <c r="G546" s="653"/>
      <c r="H546" s="654"/>
      <c r="I546" s="655"/>
      <c r="J546" s="656"/>
      <c r="K546" s="656"/>
      <c r="L546" s="674">
        <f t="shared" si="56"/>
        <v>0</v>
      </c>
      <c r="M546" s="671"/>
      <c r="N546" s="676"/>
      <c r="O546" s="676"/>
      <c r="P546" s="676"/>
      <c r="Q546" s="651">
        <f t="shared" si="57"/>
        <v>0</v>
      </c>
      <c r="R546" s="661">
        <f t="shared" si="58"/>
        <v>0</v>
      </c>
      <c r="S546" s="661">
        <f t="shared" si="59"/>
        <v>0</v>
      </c>
      <c r="T546" s="658"/>
      <c r="U546" s="658"/>
      <c r="V546" s="659"/>
      <c r="W546" s="1645"/>
      <c r="X546" s="324" t="s">
        <v>14858</v>
      </c>
      <c r="Y546" s="1645"/>
      <c r="Z546" s="1656"/>
      <c r="AA546" s="1645"/>
      <c r="AB546" s="1646"/>
      <c r="AC546" s="1647"/>
      <c r="AD546" s="719">
        <v>533</v>
      </c>
      <c r="AE546" s="711" t="s">
        <v>14859</v>
      </c>
      <c r="AF546" s="735" t="s">
        <v>14860</v>
      </c>
      <c r="AG546" s="735" t="s">
        <v>14861</v>
      </c>
      <c r="AH546" s="735" t="s">
        <v>14862</v>
      </c>
      <c r="AI546" s="735" t="s">
        <v>14863</v>
      </c>
      <c r="AJ546" s="735" t="s">
        <v>14864</v>
      </c>
      <c r="AK546" s="736" t="s">
        <v>14865</v>
      </c>
      <c r="AL546" s="737" t="s">
        <v>14866</v>
      </c>
      <c r="AM546" s="738" t="s">
        <v>14867</v>
      </c>
      <c r="AN546" s="738" t="s">
        <v>14868</v>
      </c>
      <c r="AO546" s="674" t="s">
        <v>14869</v>
      </c>
      <c r="AP546" s="712" t="s">
        <v>14870</v>
      </c>
      <c r="AQ546" s="669"/>
      <c r="AR546" s="669"/>
      <c r="AS546" s="669"/>
      <c r="AT546" s="651" t="s">
        <v>14871</v>
      </c>
      <c r="AU546" s="595" t="s">
        <v>14872</v>
      </c>
      <c r="AV546" s="595" t="s">
        <v>14873</v>
      </c>
      <c r="AW546" s="609" t="s">
        <v>14874</v>
      </c>
      <c r="AX546" s="609" t="s">
        <v>14875</v>
      </c>
      <c r="AY546" s="753" t="s">
        <v>14876</v>
      </c>
    </row>
    <row r="547" spans="2:51" ht="15" hidden="1" customHeight="1" outlineLevel="1">
      <c r="B547" s="643" t="s">
        <v>14877</v>
      </c>
      <c r="C547" s="653"/>
      <c r="D547" s="653"/>
      <c r="E547" s="653"/>
      <c r="F547" s="653"/>
      <c r="G547" s="653"/>
      <c r="H547" s="654"/>
      <c r="I547" s="655"/>
      <c r="J547" s="656"/>
      <c r="K547" s="656"/>
      <c r="L547" s="674">
        <f t="shared" si="56"/>
        <v>0</v>
      </c>
      <c r="M547" s="671"/>
      <c r="N547" s="676"/>
      <c r="O547" s="676"/>
      <c r="P547" s="676"/>
      <c r="Q547" s="651">
        <f t="shared" si="57"/>
        <v>0</v>
      </c>
      <c r="R547" s="661">
        <f t="shared" si="58"/>
        <v>0</v>
      </c>
      <c r="S547" s="661">
        <f t="shared" si="59"/>
        <v>0</v>
      </c>
      <c r="T547" s="658"/>
      <c r="U547" s="658"/>
      <c r="V547" s="659"/>
      <c r="W547" s="1645"/>
      <c r="X547" s="324" t="s">
        <v>14878</v>
      </c>
      <c r="Y547" s="1645"/>
      <c r="Z547" s="1656"/>
      <c r="AA547" s="1645"/>
      <c r="AB547" s="1646"/>
      <c r="AC547" s="1647"/>
      <c r="AD547" s="719">
        <v>534</v>
      </c>
      <c r="AE547" s="711" t="s">
        <v>14879</v>
      </c>
      <c r="AF547" s="735" t="s">
        <v>14880</v>
      </c>
      <c r="AG547" s="735" t="s">
        <v>14881</v>
      </c>
      <c r="AH547" s="735" t="s">
        <v>14882</v>
      </c>
      <c r="AI547" s="735" t="s">
        <v>14883</v>
      </c>
      <c r="AJ547" s="735" t="s">
        <v>14884</v>
      </c>
      <c r="AK547" s="736" t="s">
        <v>14885</v>
      </c>
      <c r="AL547" s="737" t="s">
        <v>14886</v>
      </c>
      <c r="AM547" s="738" t="s">
        <v>14887</v>
      </c>
      <c r="AN547" s="738" t="s">
        <v>14888</v>
      </c>
      <c r="AO547" s="674" t="s">
        <v>14889</v>
      </c>
      <c r="AP547" s="712" t="s">
        <v>14890</v>
      </c>
      <c r="AQ547" s="669"/>
      <c r="AR547" s="669"/>
      <c r="AS547" s="669"/>
      <c r="AT547" s="651" t="s">
        <v>14891</v>
      </c>
      <c r="AU547" s="595" t="s">
        <v>14892</v>
      </c>
      <c r="AV547" s="595" t="s">
        <v>14893</v>
      </c>
      <c r="AW547" s="609" t="s">
        <v>14894</v>
      </c>
      <c r="AX547" s="609" t="s">
        <v>14895</v>
      </c>
      <c r="AY547" s="753" t="s">
        <v>14896</v>
      </c>
    </row>
    <row r="548" spans="2:51" ht="15" hidden="1" customHeight="1" outlineLevel="1">
      <c r="B548" s="643" t="s">
        <v>14897</v>
      </c>
      <c r="C548" s="653"/>
      <c r="D548" s="653"/>
      <c r="E548" s="653"/>
      <c r="F548" s="653"/>
      <c r="G548" s="653"/>
      <c r="H548" s="654"/>
      <c r="I548" s="655"/>
      <c r="J548" s="656"/>
      <c r="K548" s="656"/>
      <c r="L548" s="674">
        <f t="shared" si="56"/>
        <v>0</v>
      </c>
      <c r="M548" s="671"/>
      <c r="N548" s="676"/>
      <c r="O548" s="676"/>
      <c r="P548" s="676"/>
      <c r="Q548" s="651">
        <f t="shared" si="57"/>
        <v>0</v>
      </c>
      <c r="R548" s="661">
        <f t="shared" si="58"/>
        <v>0</v>
      </c>
      <c r="S548" s="661">
        <f t="shared" si="59"/>
        <v>0</v>
      </c>
      <c r="T548" s="658"/>
      <c r="U548" s="658"/>
      <c r="V548" s="659"/>
      <c r="W548" s="1645"/>
      <c r="X548" s="324" t="s">
        <v>14898</v>
      </c>
      <c r="Y548" s="1645"/>
      <c r="Z548" s="1656"/>
      <c r="AA548" s="1645"/>
      <c r="AB548" s="1646"/>
      <c r="AC548" s="1647"/>
      <c r="AD548" s="719">
        <v>535</v>
      </c>
      <c r="AE548" s="711" t="s">
        <v>14899</v>
      </c>
      <c r="AF548" s="735" t="s">
        <v>14900</v>
      </c>
      <c r="AG548" s="735" t="s">
        <v>14901</v>
      </c>
      <c r="AH548" s="735" t="s">
        <v>14902</v>
      </c>
      <c r="AI548" s="735" t="s">
        <v>14903</v>
      </c>
      <c r="AJ548" s="735" t="s">
        <v>14904</v>
      </c>
      <c r="AK548" s="736" t="s">
        <v>14905</v>
      </c>
      <c r="AL548" s="737" t="s">
        <v>14906</v>
      </c>
      <c r="AM548" s="738" t="s">
        <v>14907</v>
      </c>
      <c r="AN548" s="738" t="s">
        <v>14908</v>
      </c>
      <c r="AO548" s="674" t="s">
        <v>14909</v>
      </c>
      <c r="AP548" s="712" t="s">
        <v>14910</v>
      </c>
      <c r="AQ548" s="669"/>
      <c r="AR548" s="669"/>
      <c r="AS548" s="669"/>
      <c r="AT548" s="651" t="s">
        <v>14911</v>
      </c>
      <c r="AU548" s="595" t="s">
        <v>14912</v>
      </c>
      <c r="AV548" s="595" t="s">
        <v>14913</v>
      </c>
      <c r="AW548" s="609" t="s">
        <v>14914</v>
      </c>
      <c r="AX548" s="609" t="s">
        <v>14915</v>
      </c>
      <c r="AY548" s="753" t="s">
        <v>14916</v>
      </c>
    </row>
    <row r="549" spans="2:51" ht="15" hidden="1" customHeight="1" outlineLevel="1">
      <c r="B549" s="643" t="s">
        <v>14917</v>
      </c>
      <c r="C549" s="653"/>
      <c r="D549" s="653"/>
      <c r="E549" s="653"/>
      <c r="F549" s="653"/>
      <c r="G549" s="653"/>
      <c r="H549" s="654"/>
      <c r="I549" s="655"/>
      <c r="J549" s="656"/>
      <c r="K549" s="656"/>
      <c r="L549" s="674">
        <f t="shared" si="56"/>
        <v>0</v>
      </c>
      <c r="M549" s="671"/>
      <c r="N549" s="676"/>
      <c r="O549" s="676"/>
      <c r="P549" s="676"/>
      <c r="Q549" s="651">
        <f t="shared" si="57"/>
        <v>0</v>
      </c>
      <c r="R549" s="661">
        <f t="shared" si="58"/>
        <v>0</v>
      </c>
      <c r="S549" s="661">
        <f t="shared" si="59"/>
        <v>0</v>
      </c>
      <c r="T549" s="658"/>
      <c r="U549" s="658"/>
      <c r="V549" s="659"/>
      <c r="W549" s="1645"/>
      <c r="X549" s="324" t="s">
        <v>14918</v>
      </c>
      <c r="Y549" s="1645"/>
      <c r="Z549" s="1656"/>
      <c r="AA549" s="1645"/>
      <c r="AB549" s="1646"/>
      <c r="AC549" s="1647"/>
      <c r="AD549" s="719">
        <v>536</v>
      </c>
      <c r="AE549" s="711" t="s">
        <v>14919</v>
      </c>
      <c r="AF549" s="735" t="s">
        <v>14920</v>
      </c>
      <c r="AG549" s="735" t="s">
        <v>14921</v>
      </c>
      <c r="AH549" s="735" t="s">
        <v>14922</v>
      </c>
      <c r="AI549" s="735" t="s">
        <v>14923</v>
      </c>
      <c r="AJ549" s="735" t="s">
        <v>14924</v>
      </c>
      <c r="AK549" s="736" t="s">
        <v>14925</v>
      </c>
      <c r="AL549" s="737" t="s">
        <v>14926</v>
      </c>
      <c r="AM549" s="738" t="s">
        <v>14927</v>
      </c>
      <c r="AN549" s="738" t="s">
        <v>14928</v>
      </c>
      <c r="AO549" s="674" t="s">
        <v>14929</v>
      </c>
      <c r="AP549" s="712" t="s">
        <v>14930</v>
      </c>
      <c r="AQ549" s="669"/>
      <c r="AR549" s="669"/>
      <c r="AS549" s="669"/>
      <c r="AT549" s="651" t="s">
        <v>14931</v>
      </c>
      <c r="AU549" s="595" t="s">
        <v>14932</v>
      </c>
      <c r="AV549" s="595" t="s">
        <v>14933</v>
      </c>
      <c r="AW549" s="609" t="s">
        <v>14934</v>
      </c>
      <c r="AX549" s="609" t="s">
        <v>14935</v>
      </c>
      <c r="AY549" s="753" t="s">
        <v>14936</v>
      </c>
    </row>
    <row r="550" spans="2:51" ht="15" hidden="1" customHeight="1" outlineLevel="1">
      <c r="B550" s="643" t="s">
        <v>14937</v>
      </c>
      <c r="C550" s="653"/>
      <c r="D550" s="653"/>
      <c r="E550" s="653"/>
      <c r="F550" s="653"/>
      <c r="G550" s="653"/>
      <c r="H550" s="654"/>
      <c r="I550" s="655"/>
      <c r="J550" s="656"/>
      <c r="K550" s="656"/>
      <c r="L550" s="674">
        <f t="shared" si="56"/>
        <v>0</v>
      </c>
      <c r="M550" s="671"/>
      <c r="N550" s="676"/>
      <c r="O550" s="676"/>
      <c r="P550" s="676"/>
      <c r="Q550" s="651">
        <f t="shared" si="57"/>
        <v>0</v>
      </c>
      <c r="R550" s="661">
        <f t="shared" si="58"/>
        <v>0</v>
      </c>
      <c r="S550" s="661">
        <f t="shared" si="59"/>
        <v>0</v>
      </c>
      <c r="T550" s="658"/>
      <c r="U550" s="658"/>
      <c r="V550" s="659"/>
      <c r="W550" s="1645"/>
      <c r="X550" s="324" t="s">
        <v>14938</v>
      </c>
      <c r="Y550" s="1645"/>
      <c r="Z550" s="1656"/>
      <c r="AA550" s="1645"/>
      <c r="AB550" s="1646"/>
      <c r="AC550" s="1647"/>
      <c r="AD550" s="719">
        <v>537</v>
      </c>
      <c r="AE550" s="711" t="s">
        <v>14939</v>
      </c>
      <c r="AF550" s="735" t="s">
        <v>14940</v>
      </c>
      <c r="AG550" s="735" t="s">
        <v>14941</v>
      </c>
      <c r="AH550" s="735" t="s">
        <v>14942</v>
      </c>
      <c r="AI550" s="735" t="s">
        <v>14943</v>
      </c>
      <c r="AJ550" s="735" t="s">
        <v>14944</v>
      </c>
      <c r="AK550" s="736" t="s">
        <v>14945</v>
      </c>
      <c r="AL550" s="737" t="s">
        <v>14946</v>
      </c>
      <c r="AM550" s="738" t="s">
        <v>14947</v>
      </c>
      <c r="AN550" s="738" t="s">
        <v>14948</v>
      </c>
      <c r="AO550" s="674" t="s">
        <v>14949</v>
      </c>
      <c r="AP550" s="712" t="s">
        <v>14950</v>
      </c>
      <c r="AQ550" s="669"/>
      <c r="AR550" s="669"/>
      <c r="AS550" s="669"/>
      <c r="AT550" s="651" t="s">
        <v>14951</v>
      </c>
      <c r="AU550" s="595" t="s">
        <v>14952</v>
      </c>
      <c r="AV550" s="595" t="s">
        <v>14953</v>
      </c>
      <c r="AW550" s="609" t="s">
        <v>14954</v>
      </c>
      <c r="AX550" s="609" t="s">
        <v>14955</v>
      </c>
      <c r="AY550" s="753" t="s">
        <v>14956</v>
      </c>
    </row>
    <row r="551" spans="2:51" ht="15" hidden="1" customHeight="1" outlineLevel="1">
      <c r="B551" s="643" t="s">
        <v>14957</v>
      </c>
      <c r="C551" s="653"/>
      <c r="D551" s="653"/>
      <c r="E551" s="653"/>
      <c r="F551" s="653"/>
      <c r="G551" s="653"/>
      <c r="H551" s="654"/>
      <c r="I551" s="655"/>
      <c r="J551" s="656"/>
      <c r="K551" s="656"/>
      <c r="L551" s="674">
        <f t="shared" si="56"/>
        <v>0</v>
      </c>
      <c r="M551" s="671"/>
      <c r="N551" s="676"/>
      <c r="O551" s="676"/>
      <c r="P551" s="676"/>
      <c r="Q551" s="651">
        <f t="shared" si="57"/>
        <v>0</v>
      </c>
      <c r="R551" s="661">
        <f t="shared" si="58"/>
        <v>0</v>
      </c>
      <c r="S551" s="661">
        <f t="shared" si="59"/>
        <v>0</v>
      </c>
      <c r="T551" s="658"/>
      <c r="U551" s="658"/>
      <c r="V551" s="659"/>
      <c r="W551" s="1645"/>
      <c r="X551" s="324" t="s">
        <v>14958</v>
      </c>
      <c r="Y551" s="1645"/>
      <c r="Z551" s="1656"/>
      <c r="AA551" s="1645"/>
      <c r="AB551" s="1646"/>
      <c r="AC551" s="1647"/>
      <c r="AD551" s="719">
        <v>538</v>
      </c>
      <c r="AE551" s="711" t="s">
        <v>14959</v>
      </c>
      <c r="AF551" s="735" t="s">
        <v>14960</v>
      </c>
      <c r="AG551" s="735" t="s">
        <v>14961</v>
      </c>
      <c r="AH551" s="735" t="s">
        <v>14962</v>
      </c>
      <c r="AI551" s="735" t="s">
        <v>14963</v>
      </c>
      <c r="AJ551" s="735" t="s">
        <v>14964</v>
      </c>
      <c r="AK551" s="736" t="s">
        <v>14965</v>
      </c>
      <c r="AL551" s="737" t="s">
        <v>14966</v>
      </c>
      <c r="AM551" s="738" t="s">
        <v>14967</v>
      </c>
      <c r="AN551" s="738" t="s">
        <v>14968</v>
      </c>
      <c r="AO551" s="674" t="s">
        <v>14969</v>
      </c>
      <c r="AP551" s="712" t="s">
        <v>14970</v>
      </c>
      <c r="AQ551" s="669"/>
      <c r="AR551" s="669"/>
      <c r="AS551" s="669"/>
      <c r="AT551" s="651" t="s">
        <v>14971</v>
      </c>
      <c r="AU551" s="595" t="s">
        <v>14972</v>
      </c>
      <c r="AV551" s="595" t="s">
        <v>14973</v>
      </c>
      <c r="AW551" s="609" t="s">
        <v>14974</v>
      </c>
      <c r="AX551" s="609" t="s">
        <v>14975</v>
      </c>
      <c r="AY551" s="753" t="s">
        <v>14976</v>
      </c>
    </row>
    <row r="552" spans="2:51" ht="15" hidden="1" customHeight="1" outlineLevel="1">
      <c r="B552" s="643" t="s">
        <v>14977</v>
      </c>
      <c r="C552" s="653"/>
      <c r="D552" s="653"/>
      <c r="E552" s="653"/>
      <c r="F552" s="653"/>
      <c r="G552" s="653"/>
      <c r="H552" s="654"/>
      <c r="I552" s="655"/>
      <c r="J552" s="656"/>
      <c r="K552" s="656"/>
      <c r="L552" s="674">
        <f t="shared" si="56"/>
        <v>0</v>
      </c>
      <c r="M552" s="671"/>
      <c r="N552" s="676"/>
      <c r="O552" s="676"/>
      <c r="P552" s="676"/>
      <c r="Q552" s="651">
        <f t="shared" si="57"/>
        <v>0</v>
      </c>
      <c r="R552" s="661">
        <f t="shared" si="58"/>
        <v>0</v>
      </c>
      <c r="S552" s="661">
        <f t="shared" si="59"/>
        <v>0</v>
      </c>
      <c r="T552" s="658"/>
      <c r="U552" s="658"/>
      <c r="V552" s="659"/>
      <c r="W552" s="1645"/>
      <c r="X552" s="324" t="s">
        <v>14978</v>
      </c>
      <c r="Y552" s="1645"/>
      <c r="Z552" s="1656"/>
      <c r="AA552" s="1645"/>
      <c r="AB552" s="1646"/>
      <c r="AC552" s="1647"/>
      <c r="AD552" s="719">
        <v>539</v>
      </c>
      <c r="AE552" s="711" t="s">
        <v>14979</v>
      </c>
      <c r="AF552" s="735" t="s">
        <v>14980</v>
      </c>
      <c r="AG552" s="735" t="s">
        <v>14981</v>
      </c>
      <c r="AH552" s="735" t="s">
        <v>14982</v>
      </c>
      <c r="AI552" s="735" t="s">
        <v>14983</v>
      </c>
      <c r="AJ552" s="735" t="s">
        <v>14984</v>
      </c>
      <c r="AK552" s="736" t="s">
        <v>14985</v>
      </c>
      <c r="AL552" s="737" t="s">
        <v>14986</v>
      </c>
      <c r="AM552" s="738" t="s">
        <v>14987</v>
      </c>
      <c r="AN552" s="738" t="s">
        <v>14988</v>
      </c>
      <c r="AO552" s="674" t="s">
        <v>14989</v>
      </c>
      <c r="AP552" s="712" t="s">
        <v>14990</v>
      </c>
      <c r="AQ552" s="669"/>
      <c r="AR552" s="669"/>
      <c r="AS552" s="669"/>
      <c r="AT552" s="651" t="s">
        <v>14991</v>
      </c>
      <c r="AU552" s="595" t="s">
        <v>14992</v>
      </c>
      <c r="AV552" s="595" t="s">
        <v>14993</v>
      </c>
      <c r="AW552" s="609" t="s">
        <v>14994</v>
      </c>
      <c r="AX552" s="609" t="s">
        <v>14995</v>
      </c>
      <c r="AY552" s="753" t="s">
        <v>14996</v>
      </c>
    </row>
    <row r="553" spans="2:51" ht="15" hidden="1" customHeight="1" outlineLevel="1">
      <c r="B553" s="643" t="s">
        <v>14997</v>
      </c>
      <c r="C553" s="653"/>
      <c r="D553" s="653"/>
      <c r="E553" s="653"/>
      <c r="F553" s="653"/>
      <c r="G553" s="653"/>
      <c r="H553" s="654"/>
      <c r="I553" s="655"/>
      <c r="J553" s="656"/>
      <c r="K553" s="656"/>
      <c r="L553" s="674">
        <f t="shared" si="56"/>
        <v>0</v>
      </c>
      <c r="M553" s="671"/>
      <c r="N553" s="676"/>
      <c r="O553" s="676"/>
      <c r="P553" s="676"/>
      <c r="Q553" s="651">
        <f t="shared" si="57"/>
        <v>0</v>
      </c>
      <c r="R553" s="661">
        <f t="shared" si="58"/>
        <v>0</v>
      </c>
      <c r="S553" s="661">
        <f t="shared" si="59"/>
        <v>0</v>
      </c>
      <c r="T553" s="658"/>
      <c r="U553" s="658"/>
      <c r="V553" s="659"/>
      <c r="W553" s="1645"/>
      <c r="X553" s="324" t="s">
        <v>14998</v>
      </c>
      <c r="Y553" s="1645"/>
      <c r="Z553" s="1656"/>
      <c r="AA553" s="1645"/>
      <c r="AB553" s="1646"/>
      <c r="AC553" s="1647"/>
      <c r="AD553" s="719">
        <v>540</v>
      </c>
      <c r="AE553" s="711" t="s">
        <v>14999</v>
      </c>
      <c r="AF553" s="735" t="s">
        <v>15000</v>
      </c>
      <c r="AG553" s="735" t="s">
        <v>15001</v>
      </c>
      <c r="AH553" s="735" t="s">
        <v>15002</v>
      </c>
      <c r="AI553" s="735" t="s">
        <v>15003</v>
      </c>
      <c r="AJ553" s="735" t="s">
        <v>15004</v>
      </c>
      <c r="AK553" s="736" t="s">
        <v>15005</v>
      </c>
      <c r="AL553" s="737" t="s">
        <v>15006</v>
      </c>
      <c r="AM553" s="738" t="s">
        <v>15007</v>
      </c>
      <c r="AN553" s="738" t="s">
        <v>15008</v>
      </c>
      <c r="AO553" s="674" t="s">
        <v>15009</v>
      </c>
      <c r="AP553" s="712" t="s">
        <v>15010</v>
      </c>
      <c r="AQ553" s="669"/>
      <c r="AR553" s="669"/>
      <c r="AS553" s="669"/>
      <c r="AT553" s="651" t="s">
        <v>15011</v>
      </c>
      <c r="AU553" s="595" t="s">
        <v>15012</v>
      </c>
      <c r="AV553" s="595" t="s">
        <v>15013</v>
      </c>
      <c r="AW553" s="609" t="s">
        <v>15014</v>
      </c>
      <c r="AX553" s="609" t="s">
        <v>15015</v>
      </c>
      <c r="AY553" s="753" t="s">
        <v>15016</v>
      </c>
    </row>
    <row r="554" spans="2:51" ht="15" hidden="1" customHeight="1" outlineLevel="1">
      <c r="B554" s="643" t="s">
        <v>15017</v>
      </c>
      <c r="C554" s="653"/>
      <c r="D554" s="653"/>
      <c r="E554" s="653"/>
      <c r="F554" s="653"/>
      <c r="G554" s="653"/>
      <c r="H554" s="654"/>
      <c r="I554" s="655"/>
      <c r="J554" s="656"/>
      <c r="K554" s="656"/>
      <c r="L554" s="674">
        <f t="shared" si="56"/>
        <v>0</v>
      </c>
      <c r="M554" s="671"/>
      <c r="N554" s="676"/>
      <c r="O554" s="676"/>
      <c r="P554" s="676"/>
      <c r="Q554" s="651">
        <f t="shared" si="57"/>
        <v>0</v>
      </c>
      <c r="R554" s="661">
        <f t="shared" si="58"/>
        <v>0</v>
      </c>
      <c r="S554" s="661">
        <f t="shared" si="59"/>
        <v>0</v>
      </c>
      <c r="T554" s="658"/>
      <c r="U554" s="658"/>
      <c r="V554" s="659"/>
      <c r="W554" s="1645"/>
      <c r="X554" s="324" t="s">
        <v>15018</v>
      </c>
      <c r="Y554" s="1645"/>
      <c r="Z554" s="1656"/>
      <c r="AA554" s="1645"/>
      <c r="AB554" s="1646"/>
      <c r="AC554" s="1647"/>
      <c r="AD554" s="719">
        <v>541</v>
      </c>
      <c r="AE554" s="711" t="s">
        <v>15019</v>
      </c>
      <c r="AF554" s="735" t="s">
        <v>15020</v>
      </c>
      <c r="AG554" s="735" t="s">
        <v>15021</v>
      </c>
      <c r="AH554" s="735" t="s">
        <v>15022</v>
      </c>
      <c r="AI554" s="735" t="s">
        <v>15023</v>
      </c>
      <c r="AJ554" s="735" t="s">
        <v>15024</v>
      </c>
      <c r="AK554" s="736" t="s">
        <v>15025</v>
      </c>
      <c r="AL554" s="737" t="s">
        <v>15026</v>
      </c>
      <c r="AM554" s="738" t="s">
        <v>15027</v>
      </c>
      <c r="AN554" s="738" t="s">
        <v>15028</v>
      </c>
      <c r="AO554" s="674" t="s">
        <v>15029</v>
      </c>
      <c r="AP554" s="712" t="s">
        <v>15030</v>
      </c>
      <c r="AQ554" s="669"/>
      <c r="AR554" s="669"/>
      <c r="AS554" s="669"/>
      <c r="AT554" s="651" t="s">
        <v>15031</v>
      </c>
      <c r="AU554" s="595" t="s">
        <v>15032</v>
      </c>
      <c r="AV554" s="595" t="s">
        <v>15033</v>
      </c>
      <c r="AW554" s="609" t="s">
        <v>15034</v>
      </c>
      <c r="AX554" s="609" t="s">
        <v>15035</v>
      </c>
      <c r="AY554" s="753" t="s">
        <v>15036</v>
      </c>
    </row>
    <row r="555" spans="2:51" ht="15" hidden="1" customHeight="1" outlineLevel="1">
      <c r="B555" s="643" t="s">
        <v>15037</v>
      </c>
      <c r="C555" s="653"/>
      <c r="D555" s="653"/>
      <c r="E555" s="653"/>
      <c r="F555" s="653"/>
      <c r="G555" s="653"/>
      <c r="H555" s="654"/>
      <c r="I555" s="655"/>
      <c r="J555" s="656"/>
      <c r="K555" s="656"/>
      <c r="L555" s="674">
        <f t="shared" si="56"/>
        <v>0</v>
      </c>
      <c r="M555" s="671"/>
      <c r="N555" s="676"/>
      <c r="O555" s="676"/>
      <c r="P555" s="676"/>
      <c r="Q555" s="651">
        <f t="shared" si="57"/>
        <v>0</v>
      </c>
      <c r="R555" s="661">
        <f t="shared" si="58"/>
        <v>0</v>
      </c>
      <c r="S555" s="661">
        <f t="shared" si="59"/>
        <v>0</v>
      </c>
      <c r="T555" s="658"/>
      <c r="U555" s="658"/>
      <c r="V555" s="659"/>
      <c r="W555" s="1645"/>
      <c r="X555" s="324" t="s">
        <v>15038</v>
      </c>
      <c r="Y555" s="1645"/>
      <c r="Z555" s="1656"/>
      <c r="AA555" s="1645"/>
      <c r="AB555" s="1646"/>
      <c r="AC555" s="1647"/>
      <c r="AD555" s="719">
        <v>542</v>
      </c>
      <c r="AE555" s="711" t="s">
        <v>15039</v>
      </c>
      <c r="AF555" s="735" t="s">
        <v>15040</v>
      </c>
      <c r="AG555" s="735" t="s">
        <v>15041</v>
      </c>
      <c r="AH555" s="735" t="s">
        <v>15042</v>
      </c>
      <c r="AI555" s="735" t="s">
        <v>15043</v>
      </c>
      <c r="AJ555" s="735" t="s">
        <v>15044</v>
      </c>
      <c r="AK555" s="736" t="s">
        <v>15045</v>
      </c>
      <c r="AL555" s="737" t="s">
        <v>15046</v>
      </c>
      <c r="AM555" s="738" t="s">
        <v>15047</v>
      </c>
      <c r="AN555" s="738" t="s">
        <v>15048</v>
      </c>
      <c r="AO555" s="674" t="s">
        <v>15049</v>
      </c>
      <c r="AP555" s="712" t="s">
        <v>15050</v>
      </c>
      <c r="AQ555" s="669"/>
      <c r="AR555" s="669"/>
      <c r="AS555" s="669"/>
      <c r="AT555" s="651" t="s">
        <v>15051</v>
      </c>
      <c r="AU555" s="595" t="s">
        <v>15052</v>
      </c>
      <c r="AV555" s="595" t="s">
        <v>15053</v>
      </c>
      <c r="AW555" s="609" t="s">
        <v>15054</v>
      </c>
      <c r="AX555" s="609" t="s">
        <v>15055</v>
      </c>
      <c r="AY555" s="753" t="s">
        <v>15056</v>
      </c>
    </row>
    <row r="556" spans="2:51" ht="15" hidden="1" customHeight="1" outlineLevel="1">
      <c r="B556" s="643" t="s">
        <v>15057</v>
      </c>
      <c r="C556" s="653"/>
      <c r="D556" s="653"/>
      <c r="E556" s="653"/>
      <c r="F556" s="653"/>
      <c r="G556" s="653"/>
      <c r="H556" s="654"/>
      <c r="I556" s="655"/>
      <c r="J556" s="656"/>
      <c r="K556" s="656"/>
      <c r="L556" s="674">
        <f t="shared" si="56"/>
        <v>0</v>
      </c>
      <c r="M556" s="671"/>
      <c r="N556" s="676"/>
      <c r="O556" s="676"/>
      <c r="P556" s="676"/>
      <c r="Q556" s="651">
        <f t="shared" si="57"/>
        <v>0</v>
      </c>
      <c r="R556" s="661">
        <f t="shared" si="58"/>
        <v>0</v>
      </c>
      <c r="S556" s="661">
        <f t="shared" si="59"/>
        <v>0</v>
      </c>
      <c r="T556" s="658"/>
      <c r="U556" s="658"/>
      <c r="V556" s="659"/>
      <c r="W556" s="1645"/>
      <c r="X556" s="324" t="s">
        <v>15058</v>
      </c>
      <c r="Y556" s="1645"/>
      <c r="Z556" s="1656"/>
      <c r="AA556" s="1645"/>
      <c r="AB556" s="1646"/>
      <c r="AC556" s="1647"/>
      <c r="AD556" s="719">
        <v>543</v>
      </c>
      <c r="AE556" s="711" t="s">
        <v>15059</v>
      </c>
      <c r="AF556" s="735" t="s">
        <v>15060</v>
      </c>
      <c r="AG556" s="735" t="s">
        <v>15061</v>
      </c>
      <c r="AH556" s="735" t="s">
        <v>15062</v>
      </c>
      <c r="AI556" s="735" t="s">
        <v>15063</v>
      </c>
      <c r="AJ556" s="735" t="s">
        <v>15064</v>
      </c>
      <c r="AK556" s="736" t="s">
        <v>15065</v>
      </c>
      <c r="AL556" s="737" t="s">
        <v>15066</v>
      </c>
      <c r="AM556" s="738" t="s">
        <v>15067</v>
      </c>
      <c r="AN556" s="738" t="s">
        <v>15068</v>
      </c>
      <c r="AO556" s="674" t="s">
        <v>15069</v>
      </c>
      <c r="AP556" s="712" t="s">
        <v>15070</v>
      </c>
      <c r="AQ556" s="669"/>
      <c r="AR556" s="669"/>
      <c r="AS556" s="669"/>
      <c r="AT556" s="651" t="s">
        <v>15071</v>
      </c>
      <c r="AU556" s="595" t="s">
        <v>15072</v>
      </c>
      <c r="AV556" s="595" t="s">
        <v>15073</v>
      </c>
      <c r="AW556" s="609" t="s">
        <v>15074</v>
      </c>
      <c r="AX556" s="609" t="s">
        <v>15075</v>
      </c>
      <c r="AY556" s="753" t="s">
        <v>15076</v>
      </c>
    </row>
    <row r="557" spans="2:51" ht="15" hidden="1" customHeight="1" outlineLevel="1">
      <c r="B557" s="643" t="s">
        <v>15077</v>
      </c>
      <c r="C557" s="653"/>
      <c r="D557" s="653"/>
      <c r="E557" s="653"/>
      <c r="F557" s="653"/>
      <c r="G557" s="653"/>
      <c r="H557" s="654"/>
      <c r="I557" s="655"/>
      <c r="J557" s="656"/>
      <c r="K557" s="656"/>
      <c r="L557" s="674">
        <f t="shared" si="56"/>
        <v>0</v>
      </c>
      <c r="M557" s="671"/>
      <c r="N557" s="676"/>
      <c r="O557" s="676"/>
      <c r="P557" s="676"/>
      <c r="Q557" s="651">
        <f t="shared" si="57"/>
        <v>0</v>
      </c>
      <c r="R557" s="661">
        <f t="shared" si="58"/>
        <v>0</v>
      </c>
      <c r="S557" s="661">
        <f t="shared" si="59"/>
        <v>0</v>
      </c>
      <c r="T557" s="658"/>
      <c r="U557" s="658"/>
      <c r="V557" s="659"/>
      <c r="W557" s="1645"/>
      <c r="X557" s="324" t="s">
        <v>15078</v>
      </c>
      <c r="Y557" s="1645"/>
      <c r="Z557" s="1656"/>
      <c r="AA557" s="1645"/>
      <c r="AB557" s="1646"/>
      <c r="AC557" s="1647"/>
      <c r="AD557" s="719">
        <v>544</v>
      </c>
      <c r="AE557" s="711" t="s">
        <v>15079</v>
      </c>
      <c r="AF557" s="735" t="s">
        <v>15080</v>
      </c>
      <c r="AG557" s="735" t="s">
        <v>15081</v>
      </c>
      <c r="AH557" s="735" t="s">
        <v>15082</v>
      </c>
      <c r="AI557" s="735" t="s">
        <v>15083</v>
      </c>
      <c r="AJ557" s="735" t="s">
        <v>15084</v>
      </c>
      <c r="AK557" s="736" t="s">
        <v>15085</v>
      </c>
      <c r="AL557" s="737" t="s">
        <v>15086</v>
      </c>
      <c r="AM557" s="738" t="s">
        <v>15087</v>
      </c>
      <c r="AN557" s="738" t="s">
        <v>15088</v>
      </c>
      <c r="AO557" s="674" t="s">
        <v>15089</v>
      </c>
      <c r="AP557" s="712" t="s">
        <v>15090</v>
      </c>
      <c r="AQ557" s="669"/>
      <c r="AR557" s="669"/>
      <c r="AS557" s="669"/>
      <c r="AT557" s="651" t="s">
        <v>15091</v>
      </c>
      <c r="AU557" s="595" t="s">
        <v>15092</v>
      </c>
      <c r="AV557" s="595" t="s">
        <v>15093</v>
      </c>
      <c r="AW557" s="609" t="s">
        <v>15094</v>
      </c>
      <c r="AX557" s="609" t="s">
        <v>15095</v>
      </c>
      <c r="AY557" s="753" t="s">
        <v>15096</v>
      </c>
    </row>
    <row r="558" spans="2:51" ht="15" hidden="1" customHeight="1" outlineLevel="1">
      <c r="B558" s="643" t="s">
        <v>15097</v>
      </c>
      <c r="C558" s="653"/>
      <c r="D558" s="653"/>
      <c r="E558" s="653"/>
      <c r="F558" s="653"/>
      <c r="G558" s="653"/>
      <c r="H558" s="654"/>
      <c r="I558" s="655"/>
      <c r="J558" s="656"/>
      <c r="K558" s="656"/>
      <c r="L558" s="674">
        <f t="shared" si="56"/>
        <v>0</v>
      </c>
      <c r="M558" s="671"/>
      <c r="N558" s="676"/>
      <c r="O558" s="676"/>
      <c r="P558" s="676"/>
      <c r="Q558" s="651">
        <f t="shared" si="57"/>
        <v>0</v>
      </c>
      <c r="R558" s="661">
        <f t="shared" si="58"/>
        <v>0</v>
      </c>
      <c r="S558" s="661">
        <f t="shared" si="59"/>
        <v>0</v>
      </c>
      <c r="T558" s="658"/>
      <c r="U558" s="658"/>
      <c r="V558" s="659"/>
      <c r="W558" s="1645"/>
      <c r="X558" s="324" t="s">
        <v>15098</v>
      </c>
      <c r="Y558" s="1645"/>
      <c r="Z558" s="1656"/>
      <c r="AA558" s="1645"/>
      <c r="AB558" s="1646"/>
      <c r="AC558" s="1647"/>
      <c r="AD558" s="719">
        <v>545</v>
      </c>
      <c r="AE558" s="711" t="s">
        <v>15099</v>
      </c>
      <c r="AF558" s="735" t="s">
        <v>15100</v>
      </c>
      <c r="AG558" s="735" t="s">
        <v>15101</v>
      </c>
      <c r="AH558" s="735" t="s">
        <v>15102</v>
      </c>
      <c r="AI558" s="735" t="s">
        <v>15103</v>
      </c>
      <c r="AJ558" s="735" t="s">
        <v>15104</v>
      </c>
      <c r="AK558" s="736" t="s">
        <v>15105</v>
      </c>
      <c r="AL558" s="737" t="s">
        <v>15106</v>
      </c>
      <c r="AM558" s="738" t="s">
        <v>15107</v>
      </c>
      <c r="AN558" s="738" t="s">
        <v>15108</v>
      </c>
      <c r="AO558" s="674" t="s">
        <v>15109</v>
      </c>
      <c r="AP558" s="712" t="s">
        <v>15110</v>
      </c>
      <c r="AQ558" s="669"/>
      <c r="AR558" s="669"/>
      <c r="AS558" s="669"/>
      <c r="AT558" s="651" t="s">
        <v>15111</v>
      </c>
      <c r="AU558" s="595" t="s">
        <v>15112</v>
      </c>
      <c r="AV558" s="595" t="s">
        <v>15113</v>
      </c>
      <c r="AW558" s="609" t="s">
        <v>15114</v>
      </c>
      <c r="AX558" s="609" t="s">
        <v>15115</v>
      </c>
      <c r="AY558" s="753" t="s">
        <v>15116</v>
      </c>
    </row>
    <row r="559" spans="2:51" ht="15" hidden="1" customHeight="1" outlineLevel="1">
      <c r="B559" s="643" t="s">
        <v>15117</v>
      </c>
      <c r="C559" s="653"/>
      <c r="D559" s="653"/>
      <c r="E559" s="653"/>
      <c r="F559" s="653"/>
      <c r="G559" s="653"/>
      <c r="H559" s="654"/>
      <c r="I559" s="655"/>
      <c r="J559" s="656"/>
      <c r="K559" s="656"/>
      <c r="L559" s="674">
        <f t="shared" si="56"/>
        <v>0</v>
      </c>
      <c r="M559" s="671"/>
      <c r="N559" s="676"/>
      <c r="O559" s="676"/>
      <c r="P559" s="676"/>
      <c r="Q559" s="651">
        <f t="shared" si="57"/>
        <v>0</v>
      </c>
      <c r="R559" s="661">
        <f t="shared" si="58"/>
        <v>0</v>
      </c>
      <c r="S559" s="661">
        <f t="shared" si="59"/>
        <v>0</v>
      </c>
      <c r="T559" s="658"/>
      <c r="U559" s="658"/>
      <c r="V559" s="659"/>
      <c r="W559" s="1645"/>
      <c r="X559" s="324" t="s">
        <v>15118</v>
      </c>
      <c r="Y559" s="1645"/>
      <c r="Z559" s="1656"/>
      <c r="AA559" s="1645"/>
      <c r="AB559" s="1646"/>
      <c r="AC559" s="1647"/>
      <c r="AD559" s="719">
        <v>546</v>
      </c>
      <c r="AE559" s="711" t="s">
        <v>15119</v>
      </c>
      <c r="AF559" s="735" t="s">
        <v>15120</v>
      </c>
      <c r="AG559" s="735" t="s">
        <v>15121</v>
      </c>
      <c r="AH559" s="735" t="s">
        <v>15122</v>
      </c>
      <c r="AI559" s="735" t="s">
        <v>15123</v>
      </c>
      <c r="AJ559" s="735" t="s">
        <v>15124</v>
      </c>
      <c r="AK559" s="736" t="s">
        <v>15125</v>
      </c>
      <c r="AL559" s="737" t="s">
        <v>15126</v>
      </c>
      <c r="AM559" s="738" t="s">
        <v>15127</v>
      </c>
      <c r="AN559" s="738" t="s">
        <v>15128</v>
      </c>
      <c r="AO559" s="674" t="s">
        <v>15129</v>
      </c>
      <c r="AP559" s="712" t="s">
        <v>15130</v>
      </c>
      <c r="AQ559" s="669"/>
      <c r="AR559" s="669"/>
      <c r="AS559" s="669"/>
      <c r="AT559" s="651" t="s">
        <v>15131</v>
      </c>
      <c r="AU559" s="595" t="s">
        <v>15132</v>
      </c>
      <c r="AV559" s="595" t="s">
        <v>15133</v>
      </c>
      <c r="AW559" s="609" t="s">
        <v>15134</v>
      </c>
      <c r="AX559" s="609" t="s">
        <v>15135</v>
      </c>
      <c r="AY559" s="753" t="s">
        <v>15136</v>
      </c>
    </row>
    <row r="560" spans="2:51" ht="15" hidden="1" customHeight="1" outlineLevel="1">
      <c r="B560" s="643" t="s">
        <v>15137</v>
      </c>
      <c r="C560" s="653"/>
      <c r="D560" s="653"/>
      <c r="E560" s="653"/>
      <c r="F560" s="653"/>
      <c r="G560" s="653"/>
      <c r="H560" s="654"/>
      <c r="I560" s="655"/>
      <c r="J560" s="656"/>
      <c r="K560" s="656"/>
      <c r="L560" s="674">
        <f t="shared" si="56"/>
        <v>0</v>
      </c>
      <c r="M560" s="671"/>
      <c r="N560" s="676"/>
      <c r="O560" s="676"/>
      <c r="P560" s="676"/>
      <c r="Q560" s="651">
        <f t="shared" si="57"/>
        <v>0</v>
      </c>
      <c r="R560" s="661">
        <f t="shared" si="58"/>
        <v>0</v>
      </c>
      <c r="S560" s="661">
        <f t="shared" si="59"/>
        <v>0</v>
      </c>
      <c r="T560" s="658"/>
      <c r="U560" s="658"/>
      <c r="V560" s="659"/>
      <c r="W560" s="1645"/>
      <c r="X560" s="324" t="s">
        <v>15138</v>
      </c>
      <c r="Y560" s="1645"/>
      <c r="Z560" s="1656"/>
      <c r="AA560" s="1645"/>
      <c r="AB560" s="1646"/>
      <c r="AC560" s="1647"/>
      <c r="AD560" s="719">
        <v>547</v>
      </c>
      <c r="AE560" s="711" t="s">
        <v>15139</v>
      </c>
      <c r="AF560" s="735" t="s">
        <v>15140</v>
      </c>
      <c r="AG560" s="735" t="s">
        <v>15141</v>
      </c>
      <c r="AH560" s="735" t="s">
        <v>15142</v>
      </c>
      <c r="AI560" s="735" t="s">
        <v>15143</v>
      </c>
      <c r="AJ560" s="735" t="s">
        <v>15144</v>
      </c>
      <c r="AK560" s="736" t="s">
        <v>15145</v>
      </c>
      <c r="AL560" s="737" t="s">
        <v>15146</v>
      </c>
      <c r="AM560" s="738" t="s">
        <v>15147</v>
      </c>
      <c r="AN560" s="738" t="s">
        <v>15148</v>
      </c>
      <c r="AO560" s="674" t="s">
        <v>15149</v>
      </c>
      <c r="AP560" s="712" t="s">
        <v>15150</v>
      </c>
      <c r="AQ560" s="669"/>
      <c r="AR560" s="669"/>
      <c r="AS560" s="669"/>
      <c r="AT560" s="651" t="s">
        <v>15151</v>
      </c>
      <c r="AU560" s="595" t="s">
        <v>15152</v>
      </c>
      <c r="AV560" s="595" t="s">
        <v>15153</v>
      </c>
      <c r="AW560" s="609" t="s">
        <v>15154</v>
      </c>
      <c r="AX560" s="609" t="s">
        <v>15155</v>
      </c>
      <c r="AY560" s="753" t="s">
        <v>15156</v>
      </c>
    </row>
    <row r="561" spans="2:51" ht="15" hidden="1" customHeight="1" outlineLevel="1">
      <c r="B561" s="643" t="s">
        <v>15157</v>
      </c>
      <c r="C561" s="653"/>
      <c r="D561" s="653"/>
      <c r="E561" s="653"/>
      <c r="F561" s="653"/>
      <c r="G561" s="653"/>
      <c r="H561" s="654"/>
      <c r="I561" s="655"/>
      <c r="J561" s="656"/>
      <c r="K561" s="656"/>
      <c r="L561" s="674">
        <f t="shared" si="56"/>
        <v>0</v>
      </c>
      <c r="M561" s="671"/>
      <c r="N561" s="676"/>
      <c r="O561" s="676"/>
      <c r="P561" s="676"/>
      <c r="Q561" s="651">
        <f t="shared" si="57"/>
        <v>0</v>
      </c>
      <c r="R561" s="661">
        <f t="shared" si="58"/>
        <v>0</v>
      </c>
      <c r="S561" s="661">
        <f t="shared" si="59"/>
        <v>0</v>
      </c>
      <c r="T561" s="658"/>
      <c r="U561" s="658"/>
      <c r="V561" s="659"/>
      <c r="W561" s="1645"/>
      <c r="X561" s="324" t="s">
        <v>15158</v>
      </c>
      <c r="Y561" s="1645"/>
      <c r="Z561" s="1656"/>
      <c r="AA561" s="1645"/>
      <c r="AB561" s="1646"/>
      <c r="AC561" s="1647"/>
      <c r="AD561" s="719">
        <v>548</v>
      </c>
      <c r="AE561" s="711" t="s">
        <v>15159</v>
      </c>
      <c r="AF561" s="735" t="s">
        <v>15160</v>
      </c>
      <c r="AG561" s="735" t="s">
        <v>15161</v>
      </c>
      <c r="AH561" s="735" t="s">
        <v>15162</v>
      </c>
      <c r="AI561" s="735" t="s">
        <v>15163</v>
      </c>
      <c r="AJ561" s="735" t="s">
        <v>15164</v>
      </c>
      <c r="AK561" s="736" t="s">
        <v>15165</v>
      </c>
      <c r="AL561" s="737" t="s">
        <v>15166</v>
      </c>
      <c r="AM561" s="738" t="s">
        <v>15167</v>
      </c>
      <c r="AN561" s="738" t="s">
        <v>15168</v>
      </c>
      <c r="AO561" s="674" t="s">
        <v>15169</v>
      </c>
      <c r="AP561" s="712" t="s">
        <v>15170</v>
      </c>
      <c r="AQ561" s="669"/>
      <c r="AR561" s="669"/>
      <c r="AS561" s="669"/>
      <c r="AT561" s="651" t="s">
        <v>15171</v>
      </c>
      <c r="AU561" s="595" t="s">
        <v>15172</v>
      </c>
      <c r="AV561" s="595" t="s">
        <v>15173</v>
      </c>
      <c r="AW561" s="609" t="s">
        <v>15174</v>
      </c>
      <c r="AX561" s="609" t="s">
        <v>15175</v>
      </c>
      <c r="AY561" s="753" t="s">
        <v>15176</v>
      </c>
    </row>
    <row r="562" spans="2:51" ht="15" hidden="1" customHeight="1" outlineLevel="1">
      <c r="B562" s="643" t="s">
        <v>15177</v>
      </c>
      <c r="C562" s="653"/>
      <c r="D562" s="653"/>
      <c r="E562" s="653"/>
      <c r="F562" s="653"/>
      <c r="G562" s="653"/>
      <c r="H562" s="654"/>
      <c r="I562" s="655"/>
      <c r="J562" s="656"/>
      <c r="K562" s="656"/>
      <c r="L562" s="674">
        <f t="shared" si="56"/>
        <v>0</v>
      </c>
      <c r="M562" s="671"/>
      <c r="N562" s="676"/>
      <c r="O562" s="676"/>
      <c r="P562" s="676"/>
      <c r="Q562" s="651">
        <f t="shared" si="57"/>
        <v>0</v>
      </c>
      <c r="R562" s="661">
        <f t="shared" si="58"/>
        <v>0</v>
      </c>
      <c r="S562" s="661">
        <f t="shared" si="59"/>
        <v>0</v>
      </c>
      <c r="T562" s="658"/>
      <c r="U562" s="658"/>
      <c r="V562" s="659"/>
      <c r="W562" s="1645"/>
      <c r="X562" s="324" t="s">
        <v>15178</v>
      </c>
      <c r="Y562" s="1645"/>
      <c r="Z562" s="1656"/>
      <c r="AA562" s="1645"/>
      <c r="AB562" s="1646"/>
      <c r="AC562" s="1647"/>
      <c r="AD562" s="719">
        <v>549</v>
      </c>
      <c r="AE562" s="711" t="s">
        <v>15179</v>
      </c>
      <c r="AF562" s="735" t="s">
        <v>15180</v>
      </c>
      <c r="AG562" s="735" t="s">
        <v>15181</v>
      </c>
      <c r="AH562" s="735" t="s">
        <v>15182</v>
      </c>
      <c r="AI562" s="735" t="s">
        <v>15183</v>
      </c>
      <c r="AJ562" s="735" t="s">
        <v>15184</v>
      </c>
      <c r="AK562" s="736" t="s">
        <v>15185</v>
      </c>
      <c r="AL562" s="737" t="s">
        <v>15186</v>
      </c>
      <c r="AM562" s="738" t="s">
        <v>15187</v>
      </c>
      <c r="AN562" s="738" t="s">
        <v>15188</v>
      </c>
      <c r="AO562" s="674" t="s">
        <v>15189</v>
      </c>
      <c r="AP562" s="712" t="s">
        <v>15190</v>
      </c>
      <c r="AQ562" s="669"/>
      <c r="AR562" s="669"/>
      <c r="AS562" s="669"/>
      <c r="AT562" s="651" t="s">
        <v>15191</v>
      </c>
      <c r="AU562" s="595" t="s">
        <v>15192</v>
      </c>
      <c r="AV562" s="595" t="s">
        <v>15193</v>
      </c>
      <c r="AW562" s="609" t="s">
        <v>15194</v>
      </c>
      <c r="AX562" s="609" t="s">
        <v>15195</v>
      </c>
      <c r="AY562" s="753" t="s">
        <v>15196</v>
      </c>
    </row>
    <row r="563" spans="2:51" ht="15" hidden="1" customHeight="1" outlineLevel="1">
      <c r="B563" s="643" t="s">
        <v>15197</v>
      </c>
      <c r="C563" s="653"/>
      <c r="D563" s="653"/>
      <c r="E563" s="653"/>
      <c r="F563" s="653"/>
      <c r="G563" s="653"/>
      <c r="H563" s="654"/>
      <c r="I563" s="655"/>
      <c r="J563" s="656"/>
      <c r="K563" s="656"/>
      <c r="L563" s="674">
        <f t="shared" si="56"/>
        <v>0</v>
      </c>
      <c r="M563" s="671"/>
      <c r="N563" s="676"/>
      <c r="O563" s="676"/>
      <c r="P563" s="676"/>
      <c r="Q563" s="651">
        <f t="shared" si="57"/>
        <v>0</v>
      </c>
      <c r="R563" s="661">
        <f t="shared" si="58"/>
        <v>0</v>
      </c>
      <c r="S563" s="661">
        <f t="shared" si="59"/>
        <v>0</v>
      </c>
      <c r="T563" s="658"/>
      <c r="U563" s="658"/>
      <c r="V563" s="659"/>
      <c r="W563" s="1645"/>
      <c r="X563" s="324" t="s">
        <v>15198</v>
      </c>
      <c r="Y563" s="1645"/>
      <c r="Z563" s="1656"/>
      <c r="AA563" s="1645"/>
      <c r="AB563" s="1646"/>
      <c r="AC563" s="1647"/>
      <c r="AD563" s="719">
        <v>550</v>
      </c>
      <c r="AE563" s="711" t="s">
        <v>15199</v>
      </c>
      <c r="AF563" s="735" t="s">
        <v>15200</v>
      </c>
      <c r="AG563" s="735" t="s">
        <v>15201</v>
      </c>
      <c r="AH563" s="735" t="s">
        <v>15202</v>
      </c>
      <c r="AI563" s="735" t="s">
        <v>15203</v>
      </c>
      <c r="AJ563" s="735" t="s">
        <v>15204</v>
      </c>
      <c r="AK563" s="736" t="s">
        <v>15205</v>
      </c>
      <c r="AL563" s="737" t="s">
        <v>15206</v>
      </c>
      <c r="AM563" s="738" t="s">
        <v>15207</v>
      </c>
      <c r="AN563" s="738" t="s">
        <v>15208</v>
      </c>
      <c r="AO563" s="674" t="s">
        <v>15209</v>
      </c>
      <c r="AP563" s="712" t="s">
        <v>15210</v>
      </c>
      <c r="AQ563" s="669"/>
      <c r="AR563" s="669"/>
      <c r="AS563" s="669"/>
      <c r="AT563" s="651" t="s">
        <v>15211</v>
      </c>
      <c r="AU563" s="595" t="s">
        <v>15212</v>
      </c>
      <c r="AV563" s="595" t="s">
        <v>15213</v>
      </c>
      <c r="AW563" s="609" t="s">
        <v>15214</v>
      </c>
      <c r="AX563" s="609" t="s">
        <v>15215</v>
      </c>
      <c r="AY563" s="753" t="s">
        <v>15216</v>
      </c>
    </row>
    <row r="564" spans="2:51" ht="15" hidden="1" customHeight="1" outlineLevel="1">
      <c r="B564" s="643" t="s">
        <v>15217</v>
      </c>
      <c r="C564" s="653"/>
      <c r="D564" s="653"/>
      <c r="E564" s="653"/>
      <c r="F564" s="653"/>
      <c r="G564" s="653"/>
      <c r="H564" s="654"/>
      <c r="I564" s="655"/>
      <c r="J564" s="656"/>
      <c r="K564" s="656"/>
      <c r="L564" s="674">
        <f t="shared" si="56"/>
        <v>0</v>
      </c>
      <c r="M564" s="671"/>
      <c r="N564" s="676"/>
      <c r="O564" s="676"/>
      <c r="P564" s="676"/>
      <c r="Q564" s="651">
        <f t="shared" si="57"/>
        <v>0</v>
      </c>
      <c r="R564" s="661">
        <f t="shared" si="58"/>
        <v>0</v>
      </c>
      <c r="S564" s="661">
        <f t="shared" si="59"/>
        <v>0</v>
      </c>
      <c r="T564" s="658"/>
      <c r="U564" s="658"/>
      <c r="V564" s="659"/>
      <c r="W564" s="1645"/>
      <c r="X564" s="324" t="s">
        <v>15218</v>
      </c>
      <c r="Y564" s="1645"/>
      <c r="Z564" s="1656"/>
      <c r="AA564" s="1645"/>
      <c r="AB564" s="1646"/>
      <c r="AC564" s="1647"/>
      <c r="AD564" s="719">
        <v>551</v>
      </c>
      <c r="AE564" s="711" t="s">
        <v>15219</v>
      </c>
      <c r="AF564" s="735" t="s">
        <v>15220</v>
      </c>
      <c r="AG564" s="735" t="s">
        <v>15221</v>
      </c>
      <c r="AH564" s="735" t="s">
        <v>15222</v>
      </c>
      <c r="AI564" s="735" t="s">
        <v>15223</v>
      </c>
      <c r="AJ564" s="735" t="s">
        <v>15224</v>
      </c>
      <c r="AK564" s="736" t="s">
        <v>15225</v>
      </c>
      <c r="AL564" s="737" t="s">
        <v>15226</v>
      </c>
      <c r="AM564" s="738" t="s">
        <v>15227</v>
      </c>
      <c r="AN564" s="738" t="s">
        <v>15228</v>
      </c>
      <c r="AO564" s="674" t="s">
        <v>15229</v>
      </c>
      <c r="AP564" s="712" t="s">
        <v>15230</v>
      </c>
      <c r="AQ564" s="669"/>
      <c r="AR564" s="669"/>
      <c r="AS564" s="669"/>
      <c r="AT564" s="651" t="s">
        <v>15231</v>
      </c>
      <c r="AU564" s="595" t="s">
        <v>15232</v>
      </c>
      <c r="AV564" s="595" t="s">
        <v>15233</v>
      </c>
      <c r="AW564" s="609" t="s">
        <v>15234</v>
      </c>
      <c r="AX564" s="609" t="s">
        <v>15235</v>
      </c>
      <c r="AY564" s="753" t="s">
        <v>15236</v>
      </c>
    </row>
    <row r="565" spans="2:51" ht="15" hidden="1" customHeight="1" outlineLevel="1">
      <c r="B565" s="643" t="s">
        <v>15237</v>
      </c>
      <c r="C565" s="653"/>
      <c r="D565" s="653"/>
      <c r="E565" s="653"/>
      <c r="F565" s="653"/>
      <c r="G565" s="653"/>
      <c r="H565" s="654"/>
      <c r="I565" s="655"/>
      <c r="J565" s="656"/>
      <c r="K565" s="656"/>
      <c r="L565" s="674">
        <f t="shared" si="56"/>
        <v>0</v>
      </c>
      <c r="M565" s="671"/>
      <c r="N565" s="676"/>
      <c r="O565" s="676"/>
      <c r="P565" s="676"/>
      <c r="Q565" s="651">
        <f t="shared" si="57"/>
        <v>0</v>
      </c>
      <c r="R565" s="661">
        <f t="shared" si="58"/>
        <v>0</v>
      </c>
      <c r="S565" s="661">
        <f t="shared" si="59"/>
        <v>0</v>
      </c>
      <c r="T565" s="658"/>
      <c r="U565" s="658"/>
      <c r="V565" s="659"/>
      <c r="W565" s="1645"/>
      <c r="X565" s="324" t="s">
        <v>15238</v>
      </c>
      <c r="Y565" s="1645"/>
      <c r="Z565" s="1656"/>
      <c r="AA565" s="1645"/>
      <c r="AB565" s="1646"/>
      <c r="AC565" s="1647"/>
      <c r="AD565" s="719">
        <v>552</v>
      </c>
      <c r="AE565" s="711" t="s">
        <v>15239</v>
      </c>
      <c r="AF565" s="735" t="s">
        <v>15240</v>
      </c>
      <c r="AG565" s="735" t="s">
        <v>15241</v>
      </c>
      <c r="AH565" s="735" t="s">
        <v>15242</v>
      </c>
      <c r="AI565" s="735" t="s">
        <v>15243</v>
      </c>
      <c r="AJ565" s="735" t="s">
        <v>15244</v>
      </c>
      <c r="AK565" s="736" t="s">
        <v>15245</v>
      </c>
      <c r="AL565" s="737" t="s">
        <v>15246</v>
      </c>
      <c r="AM565" s="738" t="s">
        <v>15247</v>
      </c>
      <c r="AN565" s="738" t="s">
        <v>15248</v>
      </c>
      <c r="AO565" s="674" t="s">
        <v>15249</v>
      </c>
      <c r="AP565" s="712" t="s">
        <v>15250</v>
      </c>
      <c r="AQ565" s="669"/>
      <c r="AR565" s="669"/>
      <c r="AS565" s="669"/>
      <c r="AT565" s="651" t="s">
        <v>15251</v>
      </c>
      <c r="AU565" s="595" t="s">
        <v>15252</v>
      </c>
      <c r="AV565" s="595" t="s">
        <v>15253</v>
      </c>
      <c r="AW565" s="609" t="s">
        <v>15254</v>
      </c>
      <c r="AX565" s="609" t="s">
        <v>15255</v>
      </c>
      <c r="AY565" s="753" t="s">
        <v>15256</v>
      </c>
    </row>
    <row r="566" spans="2:51" collapsed="1">
      <c r="B566" s="643" t="s">
        <v>15257</v>
      </c>
      <c r="C566" s="653"/>
      <c r="D566" s="653"/>
      <c r="E566" s="653"/>
      <c r="F566" s="653"/>
      <c r="G566" s="653"/>
      <c r="H566" s="654"/>
      <c r="I566" s="655"/>
      <c r="J566" s="656"/>
      <c r="K566" s="656"/>
      <c r="L566" s="674">
        <f t="shared" si="56"/>
        <v>0</v>
      </c>
      <c r="M566" s="671"/>
      <c r="N566" s="676"/>
      <c r="O566" s="676"/>
      <c r="P566" s="676"/>
      <c r="Q566" s="651">
        <f t="shared" si="57"/>
        <v>0</v>
      </c>
      <c r="R566" s="661">
        <f t="shared" si="58"/>
        <v>0</v>
      </c>
      <c r="S566" s="661">
        <f t="shared" si="59"/>
        <v>0</v>
      </c>
      <c r="T566" s="658"/>
      <c r="U566" s="658"/>
      <c r="V566" s="659"/>
      <c r="W566" s="1645"/>
      <c r="X566" s="324" t="s">
        <v>15258</v>
      </c>
      <c r="Y566" s="1645"/>
      <c r="Z566" s="1656"/>
      <c r="AA566" s="1645"/>
      <c r="AB566" s="1646"/>
      <c r="AC566" s="1647"/>
      <c r="AD566" s="719">
        <v>553</v>
      </c>
      <c r="AE566" s="711" t="s">
        <v>15259</v>
      </c>
      <c r="AF566" s="735" t="s">
        <v>15260</v>
      </c>
      <c r="AG566" s="735" t="s">
        <v>15261</v>
      </c>
      <c r="AH566" s="735" t="s">
        <v>15262</v>
      </c>
      <c r="AI566" s="735" t="s">
        <v>15263</v>
      </c>
      <c r="AJ566" s="735" t="s">
        <v>15264</v>
      </c>
      <c r="AK566" s="736" t="s">
        <v>15265</v>
      </c>
      <c r="AL566" s="737" t="s">
        <v>15266</v>
      </c>
      <c r="AM566" s="738" t="s">
        <v>15267</v>
      </c>
      <c r="AN566" s="738" t="s">
        <v>15268</v>
      </c>
      <c r="AO566" s="674" t="s">
        <v>15269</v>
      </c>
      <c r="AP566" s="712" t="s">
        <v>15270</v>
      </c>
      <c r="AQ566" s="669"/>
      <c r="AR566" s="669"/>
      <c r="AS566" s="669"/>
      <c r="AT566" s="651" t="s">
        <v>15271</v>
      </c>
      <c r="AU566" s="595" t="s">
        <v>15272</v>
      </c>
      <c r="AV566" s="595" t="s">
        <v>15273</v>
      </c>
      <c r="AW566" s="609" t="s">
        <v>15274</v>
      </c>
      <c r="AX566" s="609" t="s">
        <v>15275</v>
      </c>
      <c r="AY566" s="753" t="s">
        <v>15276</v>
      </c>
    </row>
    <row r="567" spans="2:51" ht="15" hidden="1" customHeight="1" outlineLevel="1">
      <c r="B567" s="643" t="s">
        <v>15277</v>
      </c>
      <c r="C567" s="653"/>
      <c r="D567" s="653"/>
      <c r="E567" s="653"/>
      <c r="F567" s="653"/>
      <c r="G567" s="653"/>
      <c r="H567" s="654"/>
      <c r="I567" s="655"/>
      <c r="J567" s="656"/>
      <c r="K567" s="656"/>
      <c r="L567" s="674">
        <f t="shared" si="56"/>
        <v>0</v>
      </c>
      <c r="M567" s="671"/>
      <c r="N567" s="676"/>
      <c r="O567" s="676"/>
      <c r="P567" s="676"/>
      <c r="Q567" s="651">
        <f t="shared" si="57"/>
        <v>0</v>
      </c>
      <c r="R567" s="661">
        <f t="shared" si="58"/>
        <v>0</v>
      </c>
      <c r="S567" s="661">
        <f t="shared" si="59"/>
        <v>0</v>
      </c>
      <c r="T567" s="658"/>
      <c r="U567" s="658"/>
      <c r="V567" s="659"/>
      <c r="W567" s="1645"/>
      <c r="X567" s="324" t="s">
        <v>15278</v>
      </c>
      <c r="Y567" s="1645"/>
      <c r="Z567" s="1656"/>
      <c r="AA567" s="1645"/>
      <c r="AB567" s="1646"/>
      <c r="AC567" s="1647"/>
      <c r="AD567" s="719">
        <v>554</v>
      </c>
      <c r="AE567" s="711" t="s">
        <v>15279</v>
      </c>
      <c r="AF567" s="735" t="s">
        <v>15280</v>
      </c>
      <c r="AG567" s="735" t="s">
        <v>15281</v>
      </c>
      <c r="AH567" s="735" t="s">
        <v>15282</v>
      </c>
      <c r="AI567" s="735" t="s">
        <v>15283</v>
      </c>
      <c r="AJ567" s="735" t="s">
        <v>15284</v>
      </c>
      <c r="AK567" s="736" t="s">
        <v>15285</v>
      </c>
      <c r="AL567" s="737" t="s">
        <v>15286</v>
      </c>
      <c r="AM567" s="738" t="s">
        <v>15287</v>
      </c>
      <c r="AN567" s="738" t="s">
        <v>15288</v>
      </c>
      <c r="AO567" s="674" t="s">
        <v>15289</v>
      </c>
      <c r="AP567" s="712" t="s">
        <v>15290</v>
      </c>
      <c r="AQ567" s="669"/>
      <c r="AR567" s="669"/>
      <c r="AS567" s="669"/>
      <c r="AT567" s="651" t="s">
        <v>15291</v>
      </c>
      <c r="AU567" s="595" t="s">
        <v>15292</v>
      </c>
      <c r="AV567" s="595" t="s">
        <v>15293</v>
      </c>
      <c r="AW567" s="609" t="s">
        <v>15294</v>
      </c>
      <c r="AX567" s="609" t="s">
        <v>15295</v>
      </c>
      <c r="AY567" s="753" t="s">
        <v>15296</v>
      </c>
    </row>
    <row r="568" spans="2:51" ht="15" hidden="1" customHeight="1" outlineLevel="1">
      <c r="B568" s="643" t="s">
        <v>15297</v>
      </c>
      <c r="C568" s="653"/>
      <c r="D568" s="653"/>
      <c r="E568" s="653"/>
      <c r="F568" s="653"/>
      <c r="G568" s="653"/>
      <c r="H568" s="654"/>
      <c r="I568" s="655"/>
      <c r="J568" s="656"/>
      <c r="K568" s="656"/>
      <c r="L568" s="674">
        <f t="shared" si="56"/>
        <v>0</v>
      </c>
      <c r="M568" s="671"/>
      <c r="N568" s="676"/>
      <c r="O568" s="676"/>
      <c r="P568" s="676"/>
      <c r="Q568" s="651">
        <f t="shared" si="57"/>
        <v>0</v>
      </c>
      <c r="R568" s="661">
        <f t="shared" si="58"/>
        <v>0</v>
      </c>
      <c r="S568" s="661">
        <f t="shared" si="59"/>
        <v>0</v>
      </c>
      <c r="T568" s="658"/>
      <c r="U568" s="658"/>
      <c r="V568" s="659"/>
      <c r="W568" s="1645"/>
      <c r="X568" s="324" t="s">
        <v>15298</v>
      </c>
      <c r="Y568" s="1645"/>
      <c r="Z568" s="1656"/>
      <c r="AA568" s="1645"/>
      <c r="AB568" s="1646"/>
      <c r="AC568" s="1647"/>
      <c r="AD568" s="719">
        <v>555</v>
      </c>
      <c r="AE568" s="711" t="s">
        <v>15299</v>
      </c>
      <c r="AF568" s="735" t="s">
        <v>15300</v>
      </c>
      <c r="AG568" s="735" t="s">
        <v>15301</v>
      </c>
      <c r="AH568" s="735" t="s">
        <v>15302</v>
      </c>
      <c r="AI568" s="735" t="s">
        <v>15303</v>
      </c>
      <c r="AJ568" s="735" t="s">
        <v>15304</v>
      </c>
      <c r="AK568" s="736" t="s">
        <v>15305</v>
      </c>
      <c r="AL568" s="737" t="s">
        <v>15306</v>
      </c>
      <c r="AM568" s="738" t="s">
        <v>15307</v>
      </c>
      <c r="AN568" s="738" t="s">
        <v>15308</v>
      </c>
      <c r="AO568" s="674" t="s">
        <v>15309</v>
      </c>
      <c r="AP568" s="712" t="s">
        <v>15310</v>
      </c>
      <c r="AQ568" s="669"/>
      <c r="AR568" s="669"/>
      <c r="AS568" s="669"/>
      <c r="AT568" s="651" t="s">
        <v>15311</v>
      </c>
      <c r="AU568" s="595" t="s">
        <v>15312</v>
      </c>
      <c r="AV568" s="595" t="s">
        <v>15313</v>
      </c>
      <c r="AW568" s="609" t="s">
        <v>15314</v>
      </c>
      <c r="AX568" s="609" t="s">
        <v>15315</v>
      </c>
      <c r="AY568" s="753" t="s">
        <v>15316</v>
      </c>
    </row>
    <row r="569" spans="2:51" ht="15" hidden="1" customHeight="1" outlineLevel="1">
      <c r="B569" s="643" t="s">
        <v>15317</v>
      </c>
      <c r="C569" s="653"/>
      <c r="D569" s="653"/>
      <c r="E569" s="653"/>
      <c r="F569" s="653"/>
      <c r="G569" s="653"/>
      <c r="H569" s="654"/>
      <c r="I569" s="655"/>
      <c r="J569" s="656"/>
      <c r="K569" s="656"/>
      <c r="L569" s="674">
        <f t="shared" si="56"/>
        <v>0</v>
      </c>
      <c r="M569" s="671"/>
      <c r="N569" s="676"/>
      <c r="O569" s="676"/>
      <c r="P569" s="676"/>
      <c r="Q569" s="651">
        <f t="shared" si="57"/>
        <v>0</v>
      </c>
      <c r="R569" s="661">
        <f t="shared" si="58"/>
        <v>0</v>
      </c>
      <c r="S569" s="661">
        <f t="shared" si="59"/>
        <v>0</v>
      </c>
      <c r="T569" s="658"/>
      <c r="U569" s="658"/>
      <c r="V569" s="659"/>
      <c r="W569" s="1645"/>
      <c r="X569" s="324" t="s">
        <v>15318</v>
      </c>
      <c r="Y569" s="1645"/>
      <c r="Z569" s="1656"/>
      <c r="AA569" s="1645"/>
      <c r="AB569" s="1646"/>
      <c r="AC569" s="1647"/>
      <c r="AD569" s="719">
        <v>556</v>
      </c>
      <c r="AE569" s="711" t="s">
        <v>15319</v>
      </c>
      <c r="AF569" s="735" t="s">
        <v>15320</v>
      </c>
      <c r="AG569" s="735" t="s">
        <v>15321</v>
      </c>
      <c r="AH569" s="735" t="s">
        <v>15322</v>
      </c>
      <c r="AI569" s="735" t="s">
        <v>15323</v>
      </c>
      <c r="AJ569" s="735" t="s">
        <v>15324</v>
      </c>
      <c r="AK569" s="736" t="s">
        <v>15325</v>
      </c>
      <c r="AL569" s="737" t="s">
        <v>15326</v>
      </c>
      <c r="AM569" s="738" t="s">
        <v>15327</v>
      </c>
      <c r="AN569" s="738" t="s">
        <v>15328</v>
      </c>
      <c r="AO569" s="674" t="s">
        <v>15329</v>
      </c>
      <c r="AP569" s="712" t="s">
        <v>15330</v>
      </c>
      <c r="AQ569" s="669"/>
      <c r="AR569" s="669"/>
      <c r="AS569" s="669"/>
      <c r="AT569" s="651" t="s">
        <v>15331</v>
      </c>
      <c r="AU569" s="595" t="s">
        <v>15332</v>
      </c>
      <c r="AV569" s="595" t="s">
        <v>15333</v>
      </c>
      <c r="AW569" s="609" t="s">
        <v>15334</v>
      </c>
      <c r="AX569" s="609" t="s">
        <v>15335</v>
      </c>
      <c r="AY569" s="753" t="s">
        <v>15336</v>
      </c>
    </row>
    <row r="570" spans="2:51" ht="15" hidden="1" customHeight="1" outlineLevel="1">
      <c r="B570" s="643" t="s">
        <v>15337</v>
      </c>
      <c r="C570" s="653"/>
      <c r="D570" s="653"/>
      <c r="E570" s="653"/>
      <c r="F570" s="653"/>
      <c r="G570" s="653"/>
      <c r="H570" s="654"/>
      <c r="I570" s="655"/>
      <c r="J570" s="656"/>
      <c r="K570" s="656"/>
      <c r="L570" s="674">
        <f t="shared" si="56"/>
        <v>0</v>
      </c>
      <c r="M570" s="671"/>
      <c r="N570" s="676"/>
      <c r="O570" s="676"/>
      <c r="P570" s="676"/>
      <c r="Q570" s="651">
        <f t="shared" si="57"/>
        <v>0</v>
      </c>
      <c r="R570" s="661">
        <f t="shared" si="58"/>
        <v>0</v>
      </c>
      <c r="S570" s="661">
        <f t="shared" si="59"/>
        <v>0</v>
      </c>
      <c r="T570" s="658"/>
      <c r="U570" s="658"/>
      <c r="V570" s="659"/>
      <c r="W570" s="1645"/>
      <c r="X570" s="324" t="s">
        <v>15338</v>
      </c>
      <c r="Y570" s="1645"/>
      <c r="Z570" s="1656"/>
      <c r="AA570" s="1645"/>
      <c r="AB570" s="1646"/>
      <c r="AC570" s="1647"/>
      <c r="AD570" s="719">
        <v>557</v>
      </c>
      <c r="AE570" s="711" t="s">
        <v>15339</v>
      </c>
      <c r="AF570" s="735" t="s">
        <v>15340</v>
      </c>
      <c r="AG570" s="735" t="s">
        <v>15341</v>
      </c>
      <c r="AH570" s="735" t="s">
        <v>15342</v>
      </c>
      <c r="AI570" s="735" t="s">
        <v>15343</v>
      </c>
      <c r="AJ570" s="735" t="s">
        <v>15344</v>
      </c>
      <c r="AK570" s="736" t="s">
        <v>15345</v>
      </c>
      <c r="AL570" s="737" t="s">
        <v>15346</v>
      </c>
      <c r="AM570" s="738" t="s">
        <v>15347</v>
      </c>
      <c r="AN570" s="738" t="s">
        <v>15348</v>
      </c>
      <c r="AO570" s="674" t="s">
        <v>15349</v>
      </c>
      <c r="AP570" s="712" t="s">
        <v>15350</v>
      </c>
      <c r="AQ570" s="669"/>
      <c r="AR570" s="669"/>
      <c r="AS570" s="669"/>
      <c r="AT570" s="651" t="s">
        <v>15351</v>
      </c>
      <c r="AU570" s="595" t="s">
        <v>15352</v>
      </c>
      <c r="AV570" s="595" t="s">
        <v>15353</v>
      </c>
      <c r="AW570" s="609" t="s">
        <v>15354</v>
      </c>
      <c r="AX570" s="609" t="s">
        <v>15355</v>
      </c>
      <c r="AY570" s="753" t="s">
        <v>15356</v>
      </c>
    </row>
    <row r="571" spans="2:51" ht="15" hidden="1" customHeight="1" outlineLevel="1">
      <c r="B571" s="643" t="s">
        <v>15357</v>
      </c>
      <c r="C571" s="653"/>
      <c r="D571" s="653"/>
      <c r="E571" s="653"/>
      <c r="F571" s="653"/>
      <c r="G571" s="653"/>
      <c r="H571" s="654"/>
      <c r="I571" s="655"/>
      <c r="J571" s="656"/>
      <c r="K571" s="656"/>
      <c r="L571" s="674">
        <f t="shared" si="56"/>
        <v>0</v>
      </c>
      <c r="M571" s="671"/>
      <c r="N571" s="676"/>
      <c r="O571" s="676"/>
      <c r="P571" s="676"/>
      <c r="Q571" s="651">
        <f t="shared" si="57"/>
        <v>0</v>
      </c>
      <c r="R571" s="661">
        <f t="shared" si="58"/>
        <v>0</v>
      </c>
      <c r="S571" s="661">
        <f t="shared" si="59"/>
        <v>0</v>
      </c>
      <c r="T571" s="658"/>
      <c r="U571" s="658"/>
      <c r="V571" s="659"/>
      <c r="W571" s="1645"/>
      <c r="X571" s="324" t="s">
        <v>15358</v>
      </c>
      <c r="Y571" s="1645"/>
      <c r="Z571" s="1656"/>
      <c r="AA571" s="1645"/>
      <c r="AB571" s="1646"/>
      <c r="AC571" s="1647"/>
      <c r="AD571" s="719">
        <v>558</v>
      </c>
      <c r="AE571" s="711" t="s">
        <v>15359</v>
      </c>
      <c r="AF571" s="735" t="s">
        <v>15360</v>
      </c>
      <c r="AG571" s="735" t="s">
        <v>15361</v>
      </c>
      <c r="AH571" s="735" t="s">
        <v>15362</v>
      </c>
      <c r="AI571" s="735" t="s">
        <v>15363</v>
      </c>
      <c r="AJ571" s="735" t="s">
        <v>15364</v>
      </c>
      <c r="AK571" s="736" t="s">
        <v>15365</v>
      </c>
      <c r="AL571" s="737" t="s">
        <v>15366</v>
      </c>
      <c r="AM571" s="738" t="s">
        <v>15367</v>
      </c>
      <c r="AN571" s="738" t="s">
        <v>15368</v>
      </c>
      <c r="AO571" s="674" t="s">
        <v>15369</v>
      </c>
      <c r="AP571" s="712" t="s">
        <v>15370</v>
      </c>
      <c r="AQ571" s="669"/>
      <c r="AR571" s="669"/>
      <c r="AS571" s="669"/>
      <c r="AT571" s="651" t="s">
        <v>15371</v>
      </c>
      <c r="AU571" s="595" t="s">
        <v>15372</v>
      </c>
      <c r="AV571" s="595" t="s">
        <v>15373</v>
      </c>
      <c r="AW571" s="609" t="s">
        <v>15374</v>
      </c>
      <c r="AX571" s="609" t="s">
        <v>15375</v>
      </c>
      <c r="AY571" s="753" t="s">
        <v>15376</v>
      </c>
    </row>
    <row r="572" spans="2:51" ht="15" hidden="1" customHeight="1" outlineLevel="1">
      <c r="B572" s="643" t="s">
        <v>15377</v>
      </c>
      <c r="C572" s="653"/>
      <c r="D572" s="653"/>
      <c r="E572" s="653"/>
      <c r="F572" s="653"/>
      <c r="G572" s="653"/>
      <c r="H572" s="654"/>
      <c r="I572" s="655"/>
      <c r="J572" s="656"/>
      <c r="K572" s="656"/>
      <c r="L572" s="674">
        <f t="shared" si="56"/>
        <v>0</v>
      </c>
      <c r="M572" s="671"/>
      <c r="N572" s="676"/>
      <c r="O572" s="676"/>
      <c r="P572" s="676"/>
      <c r="Q572" s="651">
        <f t="shared" si="57"/>
        <v>0</v>
      </c>
      <c r="R572" s="661">
        <f t="shared" si="58"/>
        <v>0</v>
      </c>
      <c r="S572" s="661">
        <f t="shared" si="59"/>
        <v>0</v>
      </c>
      <c r="T572" s="658"/>
      <c r="U572" s="658"/>
      <c r="V572" s="659"/>
      <c r="W572" s="1645"/>
      <c r="X572" s="324" t="s">
        <v>15378</v>
      </c>
      <c r="Y572" s="1645"/>
      <c r="Z572" s="1656"/>
      <c r="AA572" s="1645"/>
      <c r="AB572" s="1646"/>
      <c r="AC572" s="1647"/>
      <c r="AD572" s="719">
        <v>559</v>
      </c>
      <c r="AE572" s="711" t="s">
        <v>15379</v>
      </c>
      <c r="AF572" s="735" t="s">
        <v>15380</v>
      </c>
      <c r="AG572" s="735" t="s">
        <v>15381</v>
      </c>
      <c r="AH572" s="735" t="s">
        <v>15382</v>
      </c>
      <c r="AI572" s="735" t="s">
        <v>15383</v>
      </c>
      <c r="AJ572" s="735" t="s">
        <v>15384</v>
      </c>
      <c r="AK572" s="736" t="s">
        <v>15385</v>
      </c>
      <c r="AL572" s="737" t="s">
        <v>15386</v>
      </c>
      <c r="AM572" s="738" t="s">
        <v>15387</v>
      </c>
      <c r="AN572" s="738" t="s">
        <v>15388</v>
      </c>
      <c r="AO572" s="674" t="s">
        <v>15389</v>
      </c>
      <c r="AP572" s="712" t="s">
        <v>15390</v>
      </c>
      <c r="AQ572" s="669"/>
      <c r="AR572" s="669"/>
      <c r="AS572" s="669"/>
      <c r="AT572" s="651" t="s">
        <v>15391</v>
      </c>
      <c r="AU572" s="595" t="s">
        <v>15392</v>
      </c>
      <c r="AV572" s="595" t="s">
        <v>15393</v>
      </c>
      <c r="AW572" s="609" t="s">
        <v>15394</v>
      </c>
      <c r="AX572" s="609" t="s">
        <v>15395</v>
      </c>
      <c r="AY572" s="753" t="s">
        <v>15396</v>
      </c>
    </row>
    <row r="573" spans="2:51" ht="15" hidden="1" customHeight="1" outlineLevel="1">
      <c r="B573" s="643" t="s">
        <v>15397</v>
      </c>
      <c r="C573" s="653"/>
      <c r="D573" s="653"/>
      <c r="E573" s="653"/>
      <c r="F573" s="653"/>
      <c r="G573" s="653"/>
      <c r="H573" s="654"/>
      <c r="I573" s="655"/>
      <c r="J573" s="656"/>
      <c r="K573" s="656"/>
      <c r="L573" s="674">
        <f t="shared" si="56"/>
        <v>0</v>
      </c>
      <c r="M573" s="671"/>
      <c r="N573" s="676"/>
      <c r="O573" s="676"/>
      <c r="P573" s="676"/>
      <c r="Q573" s="651">
        <f t="shared" si="57"/>
        <v>0</v>
      </c>
      <c r="R573" s="661">
        <f t="shared" si="58"/>
        <v>0</v>
      </c>
      <c r="S573" s="661">
        <f t="shared" si="59"/>
        <v>0</v>
      </c>
      <c r="T573" s="658"/>
      <c r="U573" s="658"/>
      <c r="V573" s="659"/>
      <c r="W573" s="1645"/>
      <c r="X573" s="324" t="s">
        <v>15398</v>
      </c>
      <c r="Y573" s="1645"/>
      <c r="Z573" s="1656"/>
      <c r="AA573" s="1645"/>
      <c r="AB573" s="1646"/>
      <c r="AC573" s="1647"/>
      <c r="AD573" s="719">
        <v>560</v>
      </c>
      <c r="AE573" s="711" t="s">
        <v>15399</v>
      </c>
      <c r="AF573" s="735" t="s">
        <v>15400</v>
      </c>
      <c r="AG573" s="735" t="s">
        <v>15401</v>
      </c>
      <c r="AH573" s="735" t="s">
        <v>15402</v>
      </c>
      <c r="AI573" s="735" t="s">
        <v>15403</v>
      </c>
      <c r="AJ573" s="735" t="s">
        <v>15404</v>
      </c>
      <c r="AK573" s="736" t="s">
        <v>15405</v>
      </c>
      <c r="AL573" s="737" t="s">
        <v>15406</v>
      </c>
      <c r="AM573" s="738" t="s">
        <v>15407</v>
      </c>
      <c r="AN573" s="738" t="s">
        <v>15408</v>
      </c>
      <c r="AO573" s="674" t="s">
        <v>15409</v>
      </c>
      <c r="AP573" s="712" t="s">
        <v>15410</v>
      </c>
      <c r="AQ573" s="669"/>
      <c r="AR573" s="669"/>
      <c r="AS573" s="669"/>
      <c r="AT573" s="651" t="s">
        <v>15411</v>
      </c>
      <c r="AU573" s="595" t="s">
        <v>15412</v>
      </c>
      <c r="AV573" s="595" t="s">
        <v>15413</v>
      </c>
      <c r="AW573" s="609" t="s">
        <v>15414</v>
      </c>
      <c r="AX573" s="609" t="s">
        <v>15415</v>
      </c>
      <c r="AY573" s="753" t="s">
        <v>15416</v>
      </c>
    </row>
    <row r="574" spans="2:51" ht="15" hidden="1" customHeight="1" outlineLevel="1">
      <c r="B574" s="643" t="s">
        <v>15417</v>
      </c>
      <c r="C574" s="653"/>
      <c r="D574" s="653"/>
      <c r="E574" s="653"/>
      <c r="F574" s="653"/>
      <c r="G574" s="653"/>
      <c r="H574" s="654"/>
      <c r="I574" s="655"/>
      <c r="J574" s="656"/>
      <c r="K574" s="656"/>
      <c r="L574" s="674">
        <f t="shared" si="56"/>
        <v>0</v>
      </c>
      <c r="M574" s="671"/>
      <c r="N574" s="676"/>
      <c r="O574" s="676"/>
      <c r="P574" s="676"/>
      <c r="Q574" s="651">
        <f t="shared" si="57"/>
        <v>0</v>
      </c>
      <c r="R574" s="661">
        <f t="shared" si="58"/>
        <v>0</v>
      </c>
      <c r="S574" s="661">
        <f t="shared" si="59"/>
        <v>0</v>
      </c>
      <c r="T574" s="658"/>
      <c r="U574" s="658"/>
      <c r="V574" s="659"/>
      <c r="W574" s="1645"/>
      <c r="X574" s="324" t="s">
        <v>15418</v>
      </c>
      <c r="Y574" s="1645"/>
      <c r="Z574" s="1656"/>
      <c r="AA574" s="1645"/>
      <c r="AB574" s="1646"/>
      <c r="AC574" s="1647"/>
      <c r="AD574" s="719">
        <v>561</v>
      </c>
      <c r="AE574" s="711" t="s">
        <v>15419</v>
      </c>
      <c r="AF574" s="735" t="s">
        <v>15420</v>
      </c>
      <c r="AG574" s="735" t="s">
        <v>15421</v>
      </c>
      <c r="AH574" s="735" t="s">
        <v>15422</v>
      </c>
      <c r="AI574" s="735" t="s">
        <v>15423</v>
      </c>
      <c r="AJ574" s="735" t="s">
        <v>15424</v>
      </c>
      <c r="AK574" s="736" t="s">
        <v>15425</v>
      </c>
      <c r="AL574" s="737" t="s">
        <v>15426</v>
      </c>
      <c r="AM574" s="738" t="s">
        <v>15427</v>
      </c>
      <c r="AN574" s="738" t="s">
        <v>15428</v>
      </c>
      <c r="AO574" s="674" t="s">
        <v>15429</v>
      </c>
      <c r="AP574" s="712" t="s">
        <v>15430</v>
      </c>
      <c r="AQ574" s="669"/>
      <c r="AR574" s="669"/>
      <c r="AS574" s="669"/>
      <c r="AT574" s="651" t="s">
        <v>15431</v>
      </c>
      <c r="AU574" s="595" t="s">
        <v>15432</v>
      </c>
      <c r="AV574" s="595" t="s">
        <v>15433</v>
      </c>
      <c r="AW574" s="609" t="s">
        <v>15434</v>
      </c>
      <c r="AX574" s="609" t="s">
        <v>15435</v>
      </c>
      <c r="AY574" s="753" t="s">
        <v>15436</v>
      </c>
    </row>
    <row r="575" spans="2:51" ht="15" hidden="1" customHeight="1" outlineLevel="1">
      <c r="B575" s="643" t="s">
        <v>15437</v>
      </c>
      <c r="C575" s="653"/>
      <c r="D575" s="653"/>
      <c r="E575" s="653"/>
      <c r="F575" s="653"/>
      <c r="G575" s="653"/>
      <c r="H575" s="654"/>
      <c r="I575" s="655"/>
      <c r="J575" s="656"/>
      <c r="K575" s="656"/>
      <c r="L575" s="674">
        <f t="shared" si="56"/>
        <v>0</v>
      </c>
      <c r="M575" s="671"/>
      <c r="N575" s="676"/>
      <c r="O575" s="676"/>
      <c r="P575" s="676"/>
      <c r="Q575" s="651">
        <f t="shared" si="57"/>
        <v>0</v>
      </c>
      <c r="R575" s="661">
        <f t="shared" si="58"/>
        <v>0</v>
      </c>
      <c r="S575" s="661">
        <f t="shared" si="59"/>
        <v>0</v>
      </c>
      <c r="T575" s="658"/>
      <c r="U575" s="658"/>
      <c r="V575" s="659"/>
      <c r="W575" s="1645"/>
      <c r="X575" s="324" t="s">
        <v>15438</v>
      </c>
      <c r="Y575" s="1645"/>
      <c r="Z575" s="1656"/>
      <c r="AA575" s="1645"/>
      <c r="AB575" s="1646"/>
      <c r="AC575" s="1647"/>
      <c r="AD575" s="719">
        <v>562</v>
      </c>
      <c r="AE575" s="711" t="s">
        <v>15439</v>
      </c>
      <c r="AF575" s="735" t="s">
        <v>15440</v>
      </c>
      <c r="AG575" s="735" t="s">
        <v>15441</v>
      </c>
      <c r="AH575" s="735" t="s">
        <v>15442</v>
      </c>
      <c r="AI575" s="735" t="s">
        <v>15443</v>
      </c>
      <c r="AJ575" s="735" t="s">
        <v>15444</v>
      </c>
      <c r="AK575" s="736" t="s">
        <v>15445</v>
      </c>
      <c r="AL575" s="737" t="s">
        <v>15446</v>
      </c>
      <c r="AM575" s="738" t="s">
        <v>15447</v>
      </c>
      <c r="AN575" s="738" t="s">
        <v>15448</v>
      </c>
      <c r="AO575" s="674" t="s">
        <v>15449</v>
      </c>
      <c r="AP575" s="712" t="s">
        <v>15450</v>
      </c>
      <c r="AQ575" s="669"/>
      <c r="AR575" s="669"/>
      <c r="AS575" s="669"/>
      <c r="AT575" s="651" t="s">
        <v>15451</v>
      </c>
      <c r="AU575" s="595" t="s">
        <v>15452</v>
      </c>
      <c r="AV575" s="595" t="s">
        <v>15453</v>
      </c>
      <c r="AW575" s="609" t="s">
        <v>15454</v>
      </c>
      <c r="AX575" s="609" t="s">
        <v>15455</v>
      </c>
      <c r="AY575" s="753" t="s">
        <v>15456</v>
      </c>
    </row>
    <row r="576" spans="2:51" ht="15" hidden="1" customHeight="1" outlineLevel="1">
      <c r="B576" s="643" t="s">
        <v>15457</v>
      </c>
      <c r="C576" s="653"/>
      <c r="D576" s="653"/>
      <c r="E576" s="653"/>
      <c r="F576" s="653"/>
      <c r="G576" s="653"/>
      <c r="H576" s="654"/>
      <c r="I576" s="655"/>
      <c r="J576" s="656"/>
      <c r="K576" s="656"/>
      <c r="L576" s="674">
        <f t="shared" si="56"/>
        <v>0</v>
      </c>
      <c r="M576" s="671"/>
      <c r="N576" s="676"/>
      <c r="O576" s="676"/>
      <c r="P576" s="676"/>
      <c r="Q576" s="651">
        <f t="shared" si="57"/>
        <v>0</v>
      </c>
      <c r="R576" s="661">
        <f t="shared" si="58"/>
        <v>0</v>
      </c>
      <c r="S576" s="661">
        <f t="shared" si="59"/>
        <v>0</v>
      </c>
      <c r="T576" s="658"/>
      <c r="U576" s="658"/>
      <c r="V576" s="659"/>
      <c r="W576" s="1645"/>
      <c r="X576" s="324" t="s">
        <v>15458</v>
      </c>
      <c r="Y576" s="1645"/>
      <c r="Z576" s="1656"/>
      <c r="AA576" s="1645"/>
      <c r="AB576" s="1646"/>
      <c r="AC576" s="1647"/>
      <c r="AD576" s="719">
        <v>563</v>
      </c>
      <c r="AE576" s="711" t="s">
        <v>15459</v>
      </c>
      <c r="AF576" s="735" t="s">
        <v>15460</v>
      </c>
      <c r="AG576" s="735" t="s">
        <v>15461</v>
      </c>
      <c r="AH576" s="735" t="s">
        <v>15462</v>
      </c>
      <c r="AI576" s="735" t="s">
        <v>15463</v>
      </c>
      <c r="AJ576" s="735" t="s">
        <v>15464</v>
      </c>
      <c r="AK576" s="736" t="s">
        <v>15465</v>
      </c>
      <c r="AL576" s="737" t="s">
        <v>15466</v>
      </c>
      <c r="AM576" s="738" t="s">
        <v>15467</v>
      </c>
      <c r="AN576" s="738" t="s">
        <v>15468</v>
      </c>
      <c r="AO576" s="674" t="s">
        <v>15469</v>
      </c>
      <c r="AP576" s="712" t="s">
        <v>15470</v>
      </c>
      <c r="AQ576" s="669"/>
      <c r="AR576" s="669"/>
      <c r="AS576" s="669"/>
      <c r="AT576" s="651" t="s">
        <v>15471</v>
      </c>
      <c r="AU576" s="595" t="s">
        <v>15472</v>
      </c>
      <c r="AV576" s="595" t="s">
        <v>15473</v>
      </c>
      <c r="AW576" s="609" t="s">
        <v>15474</v>
      </c>
      <c r="AX576" s="609" t="s">
        <v>15475</v>
      </c>
      <c r="AY576" s="753" t="s">
        <v>15476</v>
      </c>
    </row>
    <row r="577" spans="2:51" ht="15" hidden="1" customHeight="1" outlineLevel="1">
      <c r="B577" s="643" t="s">
        <v>15477</v>
      </c>
      <c r="C577" s="653"/>
      <c r="D577" s="653"/>
      <c r="E577" s="653"/>
      <c r="F577" s="653"/>
      <c r="G577" s="653"/>
      <c r="H577" s="654"/>
      <c r="I577" s="655"/>
      <c r="J577" s="656"/>
      <c r="K577" s="656"/>
      <c r="L577" s="674">
        <f t="shared" si="56"/>
        <v>0</v>
      </c>
      <c r="M577" s="671"/>
      <c r="N577" s="676"/>
      <c r="O577" s="676"/>
      <c r="P577" s="676"/>
      <c r="Q577" s="651">
        <f t="shared" si="57"/>
        <v>0</v>
      </c>
      <c r="R577" s="661">
        <f t="shared" si="58"/>
        <v>0</v>
      </c>
      <c r="S577" s="661">
        <f t="shared" si="59"/>
        <v>0</v>
      </c>
      <c r="T577" s="658"/>
      <c r="U577" s="658"/>
      <c r="V577" s="659"/>
      <c r="W577" s="1645"/>
      <c r="X577" s="324" t="s">
        <v>15478</v>
      </c>
      <c r="Y577" s="1645"/>
      <c r="Z577" s="1656"/>
      <c r="AA577" s="1645"/>
      <c r="AB577" s="1646"/>
      <c r="AC577" s="1647"/>
      <c r="AD577" s="719">
        <v>564</v>
      </c>
      <c r="AE577" s="711" t="s">
        <v>15479</v>
      </c>
      <c r="AF577" s="735" t="s">
        <v>15480</v>
      </c>
      <c r="AG577" s="735" t="s">
        <v>15481</v>
      </c>
      <c r="AH577" s="735" t="s">
        <v>15482</v>
      </c>
      <c r="AI577" s="735" t="s">
        <v>15483</v>
      </c>
      <c r="AJ577" s="735" t="s">
        <v>15484</v>
      </c>
      <c r="AK577" s="736" t="s">
        <v>15485</v>
      </c>
      <c r="AL577" s="737" t="s">
        <v>15486</v>
      </c>
      <c r="AM577" s="738" t="s">
        <v>15487</v>
      </c>
      <c r="AN577" s="738" t="s">
        <v>15488</v>
      </c>
      <c r="AO577" s="674" t="s">
        <v>15489</v>
      </c>
      <c r="AP577" s="712" t="s">
        <v>15490</v>
      </c>
      <c r="AQ577" s="669"/>
      <c r="AR577" s="669"/>
      <c r="AS577" s="669"/>
      <c r="AT577" s="651" t="s">
        <v>15491</v>
      </c>
      <c r="AU577" s="595" t="s">
        <v>15492</v>
      </c>
      <c r="AV577" s="595" t="s">
        <v>15493</v>
      </c>
      <c r="AW577" s="609" t="s">
        <v>15494</v>
      </c>
      <c r="AX577" s="609" t="s">
        <v>15495</v>
      </c>
      <c r="AY577" s="753" t="s">
        <v>15496</v>
      </c>
    </row>
    <row r="578" spans="2:51" ht="15" hidden="1" customHeight="1" outlineLevel="1">
      <c r="B578" s="643" t="s">
        <v>15497</v>
      </c>
      <c r="C578" s="653"/>
      <c r="D578" s="653"/>
      <c r="E578" s="653"/>
      <c r="F578" s="653"/>
      <c r="G578" s="653"/>
      <c r="H578" s="654"/>
      <c r="I578" s="655"/>
      <c r="J578" s="656"/>
      <c r="K578" s="656"/>
      <c r="L578" s="674">
        <f t="shared" si="56"/>
        <v>0</v>
      </c>
      <c r="M578" s="671"/>
      <c r="N578" s="676"/>
      <c r="O578" s="676"/>
      <c r="P578" s="676"/>
      <c r="Q578" s="651">
        <f t="shared" si="57"/>
        <v>0</v>
      </c>
      <c r="R578" s="661">
        <f t="shared" si="58"/>
        <v>0</v>
      </c>
      <c r="S578" s="661">
        <f t="shared" si="59"/>
        <v>0</v>
      </c>
      <c r="T578" s="658"/>
      <c r="U578" s="658"/>
      <c r="V578" s="659"/>
      <c r="W578" s="1645"/>
      <c r="X578" s="324" t="s">
        <v>15498</v>
      </c>
      <c r="Y578" s="1645"/>
      <c r="Z578" s="1656"/>
      <c r="AA578" s="1645"/>
      <c r="AB578" s="1646"/>
      <c r="AC578" s="1647"/>
      <c r="AD578" s="719">
        <v>565</v>
      </c>
      <c r="AE578" s="711" t="s">
        <v>15499</v>
      </c>
      <c r="AF578" s="735" t="s">
        <v>15500</v>
      </c>
      <c r="AG578" s="735" t="s">
        <v>15501</v>
      </c>
      <c r="AH578" s="735" t="s">
        <v>15502</v>
      </c>
      <c r="AI578" s="735" t="s">
        <v>15503</v>
      </c>
      <c r="AJ578" s="735" t="s">
        <v>15504</v>
      </c>
      <c r="AK578" s="736" t="s">
        <v>15505</v>
      </c>
      <c r="AL578" s="737" t="s">
        <v>15506</v>
      </c>
      <c r="AM578" s="738" t="s">
        <v>15507</v>
      </c>
      <c r="AN578" s="738" t="s">
        <v>15508</v>
      </c>
      <c r="AO578" s="674" t="s">
        <v>15509</v>
      </c>
      <c r="AP578" s="712" t="s">
        <v>15510</v>
      </c>
      <c r="AQ578" s="669"/>
      <c r="AR578" s="669"/>
      <c r="AS578" s="669"/>
      <c r="AT578" s="651" t="s">
        <v>15511</v>
      </c>
      <c r="AU578" s="595" t="s">
        <v>15512</v>
      </c>
      <c r="AV578" s="595" t="s">
        <v>15513</v>
      </c>
      <c r="AW578" s="609" t="s">
        <v>15514</v>
      </c>
      <c r="AX578" s="609" t="s">
        <v>15515</v>
      </c>
      <c r="AY578" s="753" t="s">
        <v>15516</v>
      </c>
    </row>
    <row r="579" spans="2:51" ht="15" hidden="1" customHeight="1" outlineLevel="1">
      <c r="B579" s="643" t="s">
        <v>15517</v>
      </c>
      <c r="C579" s="653"/>
      <c r="D579" s="653"/>
      <c r="E579" s="653"/>
      <c r="F579" s="653"/>
      <c r="G579" s="653"/>
      <c r="H579" s="654"/>
      <c r="I579" s="655"/>
      <c r="J579" s="656"/>
      <c r="K579" s="656"/>
      <c r="L579" s="674">
        <f t="shared" si="56"/>
        <v>0</v>
      </c>
      <c r="M579" s="671"/>
      <c r="N579" s="676"/>
      <c r="O579" s="676"/>
      <c r="P579" s="676"/>
      <c r="Q579" s="651">
        <f t="shared" si="57"/>
        <v>0</v>
      </c>
      <c r="R579" s="661">
        <f t="shared" si="58"/>
        <v>0</v>
      </c>
      <c r="S579" s="661">
        <f t="shared" si="59"/>
        <v>0</v>
      </c>
      <c r="T579" s="658"/>
      <c r="U579" s="658"/>
      <c r="V579" s="659"/>
      <c r="W579" s="1645"/>
      <c r="X579" s="324" t="s">
        <v>15518</v>
      </c>
      <c r="Y579" s="1645"/>
      <c r="Z579" s="1656"/>
      <c r="AA579" s="1645"/>
      <c r="AB579" s="1646"/>
      <c r="AC579" s="1647"/>
      <c r="AD579" s="719">
        <v>566</v>
      </c>
      <c r="AE579" s="711" t="s">
        <v>15519</v>
      </c>
      <c r="AF579" s="735" t="s">
        <v>15520</v>
      </c>
      <c r="AG579" s="735" t="s">
        <v>15521</v>
      </c>
      <c r="AH579" s="735" t="s">
        <v>15522</v>
      </c>
      <c r="AI579" s="735" t="s">
        <v>15523</v>
      </c>
      <c r="AJ579" s="735" t="s">
        <v>15524</v>
      </c>
      <c r="AK579" s="736" t="s">
        <v>15525</v>
      </c>
      <c r="AL579" s="737" t="s">
        <v>15526</v>
      </c>
      <c r="AM579" s="738" t="s">
        <v>15527</v>
      </c>
      <c r="AN579" s="738" t="s">
        <v>15528</v>
      </c>
      <c r="AO579" s="674" t="s">
        <v>15529</v>
      </c>
      <c r="AP579" s="712" t="s">
        <v>15530</v>
      </c>
      <c r="AQ579" s="669"/>
      <c r="AR579" s="669"/>
      <c r="AS579" s="669"/>
      <c r="AT579" s="651" t="s">
        <v>15531</v>
      </c>
      <c r="AU579" s="595" t="s">
        <v>15532</v>
      </c>
      <c r="AV579" s="595" t="s">
        <v>15533</v>
      </c>
      <c r="AW579" s="609" t="s">
        <v>15534</v>
      </c>
      <c r="AX579" s="609" t="s">
        <v>15535</v>
      </c>
      <c r="AY579" s="753" t="s">
        <v>15536</v>
      </c>
    </row>
    <row r="580" spans="2:51" ht="15" hidden="1" customHeight="1" outlineLevel="1">
      <c r="B580" s="643" t="s">
        <v>15537</v>
      </c>
      <c r="C580" s="653"/>
      <c r="D580" s="653"/>
      <c r="E580" s="653"/>
      <c r="F580" s="653"/>
      <c r="G580" s="653"/>
      <c r="H580" s="654"/>
      <c r="I580" s="655"/>
      <c r="J580" s="656"/>
      <c r="K580" s="656"/>
      <c r="L580" s="674">
        <f t="shared" si="56"/>
        <v>0</v>
      </c>
      <c r="M580" s="671"/>
      <c r="N580" s="676"/>
      <c r="O580" s="676"/>
      <c r="P580" s="676"/>
      <c r="Q580" s="651">
        <f t="shared" si="57"/>
        <v>0</v>
      </c>
      <c r="R580" s="661">
        <f t="shared" si="58"/>
        <v>0</v>
      </c>
      <c r="S580" s="661">
        <f t="shared" si="59"/>
        <v>0</v>
      </c>
      <c r="T580" s="658"/>
      <c r="U580" s="658"/>
      <c r="V580" s="659"/>
      <c r="W580" s="1645"/>
      <c r="X580" s="324" t="s">
        <v>15538</v>
      </c>
      <c r="Y580" s="1645"/>
      <c r="Z580" s="1656"/>
      <c r="AA580" s="1645"/>
      <c r="AB580" s="1646"/>
      <c r="AC580" s="1647"/>
      <c r="AD580" s="719">
        <v>567</v>
      </c>
      <c r="AE580" s="711" t="s">
        <v>15539</v>
      </c>
      <c r="AF580" s="735" t="s">
        <v>15540</v>
      </c>
      <c r="AG580" s="735" t="s">
        <v>15541</v>
      </c>
      <c r="AH580" s="735" t="s">
        <v>15542</v>
      </c>
      <c r="AI580" s="735" t="s">
        <v>15543</v>
      </c>
      <c r="AJ580" s="735" t="s">
        <v>15544</v>
      </c>
      <c r="AK580" s="736" t="s">
        <v>15545</v>
      </c>
      <c r="AL580" s="737" t="s">
        <v>15546</v>
      </c>
      <c r="AM580" s="738" t="s">
        <v>15547</v>
      </c>
      <c r="AN580" s="738" t="s">
        <v>15548</v>
      </c>
      <c r="AO580" s="674" t="s">
        <v>15549</v>
      </c>
      <c r="AP580" s="712" t="s">
        <v>15550</v>
      </c>
      <c r="AQ580" s="669"/>
      <c r="AR580" s="669"/>
      <c r="AS580" s="669"/>
      <c r="AT580" s="651" t="s">
        <v>15551</v>
      </c>
      <c r="AU580" s="595" t="s">
        <v>15552</v>
      </c>
      <c r="AV580" s="595" t="s">
        <v>15553</v>
      </c>
      <c r="AW580" s="609" t="s">
        <v>15554</v>
      </c>
      <c r="AX580" s="609" t="s">
        <v>15555</v>
      </c>
      <c r="AY580" s="753" t="s">
        <v>15556</v>
      </c>
    </row>
    <row r="581" spans="2:51" ht="15" hidden="1" customHeight="1" outlineLevel="1">
      <c r="B581" s="643" t="s">
        <v>15557</v>
      </c>
      <c r="C581" s="653"/>
      <c r="D581" s="653"/>
      <c r="E581" s="653"/>
      <c r="F581" s="653"/>
      <c r="G581" s="653"/>
      <c r="H581" s="654"/>
      <c r="I581" s="655"/>
      <c r="J581" s="656"/>
      <c r="K581" s="656"/>
      <c r="L581" s="674">
        <f t="shared" si="56"/>
        <v>0</v>
      </c>
      <c r="M581" s="671"/>
      <c r="N581" s="676"/>
      <c r="O581" s="676"/>
      <c r="P581" s="676"/>
      <c r="Q581" s="651">
        <f t="shared" si="57"/>
        <v>0</v>
      </c>
      <c r="R581" s="661">
        <f t="shared" si="58"/>
        <v>0</v>
      </c>
      <c r="S581" s="661">
        <f t="shared" si="59"/>
        <v>0</v>
      </c>
      <c r="T581" s="658"/>
      <c r="U581" s="658"/>
      <c r="V581" s="659"/>
      <c r="W581" s="1645"/>
      <c r="X581" s="324" t="s">
        <v>15558</v>
      </c>
      <c r="Y581" s="1645"/>
      <c r="Z581" s="1656"/>
      <c r="AA581" s="1645"/>
      <c r="AB581" s="1646"/>
      <c r="AC581" s="1647"/>
      <c r="AD581" s="719">
        <v>568</v>
      </c>
      <c r="AE581" s="711" t="s">
        <v>15559</v>
      </c>
      <c r="AF581" s="735" t="s">
        <v>15560</v>
      </c>
      <c r="AG581" s="735" t="s">
        <v>15561</v>
      </c>
      <c r="AH581" s="735" t="s">
        <v>15562</v>
      </c>
      <c r="AI581" s="735" t="s">
        <v>15563</v>
      </c>
      <c r="AJ581" s="735" t="s">
        <v>15564</v>
      </c>
      <c r="AK581" s="736" t="s">
        <v>15565</v>
      </c>
      <c r="AL581" s="737" t="s">
        <v>15566</v>
      </c>
      <c r="AM581" s="738" t="s">
        <v>15567</v>
      </c>
      <c r="AN581" s="738" t="s">
        <v>15568</v>
      </c>
      <c r="AO581" s="674" t="s">
        <v>15569</v>
      </c>
      <c r="AP581" s="712" t="s">
        <v>15570</v>
      </c>
      <c r="AQ581" s="669"/>
      <c r="AR581" s="669"/>
      <c r="AS581" s="669"/>
      <c r="AT581" s="651" t="s">
        <v>15571</v>
      </c>
      <c r="AU581" s="595" t="s">
        <v>15572</v>
      </c>
      <c r="AV581" s="595" t="s">
        <v>15573</v>
      </c>
      <c r="AW581" s="609" t="s">
        <v>15574</v>
      </c>
      <c r="AX581" s="609" t="s">
        <v>15575</v>
      </c>
      <c r="AY581" s="753" t="s">
        <v>15576</v>
      </c>
    </row>
    <row r="582" spans="2:51" ht="15" hidden="1" customHeight="1" outlineLevel="1">
      <c r="B582" s="643" t="s">
        <v>15577</v>
      </c>
      <c r="C582" s="653"/>
      <c r="D582" s="653"/>
      <c r="E582" s="653"/>
      <c r="F582" s="653"/>
      <c r="G582" s="653"/>
      <c r="H582" s="654"/>
      <c r="I582" s="655"/>
      <c r="J582" s="656"/>
      <c r="K582" s="656"/>
      <c r="L582" s="674">
        <f t="shared" si="56"/>
        <v>0</v>
      </c>
      <c r="M582" s="671"/>
      <c r="N582" s="676"/>
      <c r="O582" s="676"/>
      <c r="P582" s="676"/>
      <c r="Q582" s="651">
        <f t="shared" si="57"/>
        <v>0</v>
      </c>
      <c r="R582" s="661">
        <f t="shared" si="58"/>
        <v>0</v>
      </c>
      <c r="S582" s="661">
        <f t="shared" si="59"/>
        <v>0</v>
      </c>
      <c r="T582" s="658"/>
      <c r="U582" s="658"/>
      <c r="V582" s="659"/>
      <c r="W582" s="1645"/>
      <c r="X582" s="324" t="s">
        <v>15578</v>
      </c>
      <c r="Y582" s="1645"/>
      <c r="Z582" s="1656"/>
      <c r="AA582" s="1645"/>
      <c r="AB582" s="1646"/>
      <c r="AC582" s="1647"/>
      <c r="AD582" s="719">
        <v>569</v>
      </c>
      <c r="AE582" s="711" t="s">
        <v>15579</v>
      </c>
      <c r="AF582" s="735" t="s">
        <v>15580</v>
      </c>
      <c r="AG582" s="735" t="s">
        <v>15581</v>
      </c>
      <c r="AH582" s="735" t="s">
        <v>15582</v>
      </c>
      <c r="AI582" s="735" t="s">
        <v>15583</v>
      </c>
      <c r="AJ582" s="735" t="s">
        <v>15584</v>
      </c>
      <c r="AK582" s="736" t="s">
        <v>15585</v>
      </c>
      <c r="AL582" s="737" t="s">
        <v>15586</v>
      </c>
      <c r="AM582" s="738" t="s">
        <v>15587</v>
      </c>
      <c r="AN582" s="738" t="s">
        <v>15588</v>
      </c>
      <c r="AO582" s="674" t="s">
        <v>15589</v>
      </c>
      <c r="AP582" s="712" t="s">
        <v>15590</v>
      </c>
      <c r="AQ582" s="669"/>
      <c r="AR582" s="669"/>
      <c r="AS582" s="669"/>
      <c r="AT582" s="651" t="s">
        <v>15591</v>
      </c>
      <c r="AU582" s="595" t="s">
        <v>15592</v>
      </c>
      <c r="AV582" s="595" t="s">
        <v>15593</v>
      </c>
      <c r="AW582" s="609" t="s">
        <v>15594</v>
      </c>
      <c r="AX582" s="609" t="s">
        <v>15595</v>
      </c>
      <c r="AY582" s="753" t="s">
        <v>15596</v>
      </c>
    </row>
    <row r="583" spans="2:51" ht="15" hidden="1" customHeight="1" outlineLevel="1">
      <c r="B583" s="643" t="s">
        <v>15597</v>
      </c>
      <c r="C583" s="653"/>
      <c r="D583" s="653"/>
      <c r="E583" s="653"/>
      <c r="F583" s="653"/>
      <c r="G583" s="653"/>
      <c r="H583" s="654"/>
      <c r="I583" s="655"/>
      <c r="J583" s="656"/>
      <c r="K583" s="656"/>
      <c r="L583" s="674">
        <f t="shared" si="56"/>
        <v>0</v>
      </c>
      <c r="M583" s="671"/>
      <c r="N583" s="676"/>
      <c r="O583" s="676"/>
      <c r="P583" s="676"/>
      <c r="Q583" s="651">
        <f t="shared" si="57"/>
        <v>0</v>
      </c>
      <c r="R583" s="661">
        <f t="shared" si="58"/>
        <v>0</v>
      </c>
      <c r="S583" s="661">
        <f t="shared" si="59"/>
        <v>0</v>
      </c>
      <c r="T583" s="658"/>
      <c r="U583" s="658"/>
      <c r="V583" s="659"/>
      <c r="W583" s="1645"/>
      <c r="X583" s="324" t="s">
        <v>15598</v>
      </c>
      <c r="Y583" s="1645"/>
      <c r="Z583" s="1656"/>
      <c r="AA583" s="1645"/>
      <c r="AB583" s="1646"/>
      <c r="AC583" s="1647"/>
      <c r="AD583" s="719">
        <v>570</v>
      </c>
      <c r="AE583" s="711" t="s">
        <v>15599</v>
      </c>
      <c r="AF583" s="735" t="s">
        <v>15600</v>
      </c>
      <c r="AG583" s="735" t="s">
        <v>15601</v>
      </c>
      <c r="AH583" s="735" t="s">
        <v>15602</v>
      </c>
      <c r="AI583" s="735" t="s">
        <v>15603</v>
      </c>
      <c r="AJ583" s="735" t="s">
        <v>15604</v>
      </c>
      <c r="AK583" s="736" t="s">
        <v>15605</v>
      </c>
      <c r="AL583" s="737" t="s">
        <v>15606</v>
      </c>
      <c r="AM583" s="738" t="s">
        <v>15607</v>
      </c>
      <c r="AN583" s="738" t="s">
        <v>15608</v>
      </c>
      <c r="AO583" s="674" t="s">
        <v>15609</v>
      </c>
      <c r="AP583" s="712" t="s">
        <v>15610</v>
      </c>
      <c r="AQ583" s="669"/>
      <c r="AR583" s="669"/>
      <c r="AS583" s="669"/>
      <c r="AT583" s="651" t="s">
        <v>15611</v>
      </c>
      <c r="AU583" s="595" t="s">
        <v>15612</v>
      </c>
      <c r="AV583" s="595" t="s">
        <v>15613</v>
      </c>
      <c r="AW583" s="609" t="s">
        <v>15614</v>
      </c>
      <c r="AX583" s="609" t="s">
        <v>15615</v>
      </c>
      <c r="AY583" s="753" t="s">
        <v>15616</v>
      </c>
    </row>
    <row r="584" spans="2:51" ht="15" hidden="1" customHeight="1" outlineLevel="1">
      <c r="B584" s="643" t="s">
        <v>15617</v>
      </c>
      <c r="C584" s="653"/>
      <c r="D584" s="653"/>
      <c r="E584" s="653"/>
      <c r="F584" s="653"/>
      <c r="G584" s="653"/>
      <c r="H584" s="654"/>
      <c r="I584" s="655"/>
      <c r="J584" s="656"/>
      <c r="K584" s="656"/>
      <c r="L584" s="674">
        <f t="shared" si="56"/>
        <v>0</v>
      </c>
      <c r="M584" s="671"/>
      <c r="N584" s="676"/>
      <c r="O584" s="676"/>
      <c r="P584" s="676"/>
      <c r="Q584" s="651">
        <f t="shared" si="57"/>
        <v>0</v>
      </c>
      <c r="R584" s="661">
        <f t="shared" si="58"/>
        <v>0</v>
      </c>
      <c r="S584" s="661">
        <f t="shared" si="59"/>
        <v>0</v>
      </c>
      <c r="T584" s="658"/>
      <c r="U584" s="658"/>
      <c r="V584" s="659"/>
      <c r="W584" s="1645"/>
      <c r="X584" s="324" t="s">
        <v>15618</v>
      </c>
      <c r="Y584" s="1645"/>
      <c r="Z584" s="1656"/>
      <c r="AA584" s="1645"/>
      <c r="AB584" s="1646"/>
      <c r="AC584" s="1647"/>
      <c r="AD584" s="719">
        <v>571</v>
      </c>
      <c r="AE584" s="711" t="s">
        <v>15619</v>
      </c>
      <c r="AF584" s="735" t="s">
        <v>15620</v>
      </c>
      <c r="AG584" s="735" t="s">
        <v>15621</v>
      </c>
      <c r="AH584" s="735" t="s">
        <v>15622</v>
      </c>
      <c r="AI584" s="735" t="s">
        <v>15623</v>
      </c>
      <c r="AJ584" s="735" t="s">
        <v>15624</v>
      </c>
      <c r="AK584" s="736" t="s">
        <v>15625</v>
      </c>
      <c r="AL584" s="737" t="s">
        <v>15626</v>
      </c>
      <c r="AM584" s="738" t="s">
        <v>15627</v>
      </c>
      <c r="AN584" s="738" t="s">
        <v>15628</v>
      </c>
      <c r="AO584" s="674" t="s">
        <v>15629</v>
      </c>
      <c r="AP584" s="712" t="s">
        <v>15630</v>
      </c>
      <c r="AQ584" s="669"/>
      <c r="AR584" s="669"/>
      <c r="AS584" s="669"/>
      <c r="AT584" s="651" t="s">
        <v>15631</v>
      </c>
      <c r="AU584" s="595" t="s">
        <v>15632</v>
      </c>
      <c r="AV584" s="595" t="s">
        <v>15633</v>
      </c>
      <c r="AW584" s="609" t="s">
        <v>15634</v>
      </c>
      <c r="AX584" s="609" t="s">
        <v>15635</v>
      </c>
      <c r="AY584" s="753" t="s">
        <v>15636</v>
      </c>
    </row>
    <row r="585" spans="2:51" ht="15" hidden="1" customHeight="1" outlineLevel="1">
      <c r="B585" s="643" t="s">
        <v>15637</v>
      </c>
      <c r="C585" s="653"/>
      <c r="D585" s="653"/>
      <c r="E585" s="653"/>
      <c r="F585" s="653"/>
      <c r="G585" s="653"/>
      <c r="H585" s="654"/>
      <c r="I585" s="655"/>
      <c r="J585" s="656"/>
      <c r="K585" s="656"/>
      <c r="L585" s="674">
        <f t="shared" si="56"/>
        <v>0</v>
      </c>
      <c r="M585" s="671"/>
      <c r="N585" s="676"/>
      <c r="O585" s="676"/>
      <c r="P585" s="676"/>
      <c r="Q585" s="651">
        <f t="shared" si="57"/>
        <v>0</v>
      </c>
      <c r="R585" s="661">
        <f t="shared" si="58"/>
        <v>0</v>
      </c>
      <c r="S585" s="661">
        <f t="shared" si="59"/>
        <v>0</v>
      </c>
      <c r="T585" s="658"/>
      <c r="U585" s="658"/>
      <c r="V585" s="659"/>
      <c r="W585" s="1645"/>
      <c r="X585" s="324" t="s">
        <v>15638</v>
      </c>
      <c r="Y585" s="1645"/>
      <c r="Z585" s="1656"/>
      <c r="AA585" s="1645"/>
      <c r="AB585" s="1646"/>
      <c r="AC585" s="1647"/>
      <c r="AD585" s="719">
        <v>572</v>
      </c>
      <c r="AE585" s="711" t="s">
        <v>15639</v>
      </c>
      <c r="AF585" s="735" t="s">
        <v>15640</v>
      </c>
      <c r="AG585" s="735" t="s">
        <v>15641</v>
      </c>
      <c r="AH585" s="735" t="s">
        <v>15642</v>
      </c>
      <c r="AI585" s="735" t="s">
        <v>15643</v>
      </c>
      <c r="AJ585" s="735" t="s">
        <v>15644</v>
      </c>
      <c r="AK585" s="736" t="s">
        <v>15645</v>
      </c>
      <c r="AL585" s="737" t="s">
        <v>15646</v>
      </c>
      <c r="AM585" s="738" t="s">
        <v>15647</v>
      </c>
      <c r="AN585" s="738" t="s">
        <v>15648</v>
      </c>
      <c r="AO585" s="674" t="s">
        <v>15649</v>
      </c>
      <c r="AP585" s="712" t="s">
        <v>15650</v>
      </c>
      <c r="AQ585" s="669"/>
      <c r="AR585" s="669"/>
      <c r="AS585" s="669"/>
      <c r="AT585" s="651" t="s">
        <v>15651</v>
      </c>
      <c r="AU585" s="595" t="s">
        <v>15652</v>
      </c>
      <c r="AV585" s="595" t="s">
        <v>15653</v>
      </c>
      <c r="AW585" s="609" t="s">
        <v>15654</v>
      </c>
      <c r="AX585" s="609" t="s">
        <v>15655</v>
      </c>
      <c r="AY585" s="753" t="s">
        <v>15656</v>
      </c>
    </row>
    <row r="586" spans="2:51" ht="15" hidden="1" customHeight="1" outlineLevel="1">
      <c r="B586" s="643" t="s">
        <v>15657</v>
      </c>
      <c r="C586" s="653"/>
      <c r="D586" s="653"/>
      <c r="E586" s="653"/>
      <c r="F586" s="653"/>
      <c r="G586" s="653"/>
      <c r="H586" s="654"/>
      <c r="I586" s="655"/>
      <c r="J586" s="656"/>
      <c r="K586" s="656"/>
      <c r="L586" s="674">
        <f t="shared" si="56"/>
        <v>0</v>
      </c>
      <c r="M586" s="671"/>
      <c r="N586" s="676"/>
      <c r="O586" s="676"/>
      <c r="P586" s="676"/>
      <c r="Q586" s="651">
        <f t="shared" si="57"/>
        <v>0</v>
      </c>
      <c r="R586" s="661">
        <f t="shared" si="58"/>
        <v>0</v>
      </c>
      <c r="S586" s="661">
        <f t="shared" si="59"/>
        <v>0</v>
      </c>
      <c r="T586" s="658"/>
      <c r="U586" s="658"/>
      <c r="V586" s="659"/>
      <c r="W586" s="1645"/>
      <c r="X586" s="324" t="s">
        <v>15658</v>
      </c>
      <c r="Y586" s="1645"/>
      <c r="Z586" s="1656"/>
      <c r="AA586" s="1645"/>
      <c r="AB586" s="1646"/>
      <c r="AC586" s="1647"/>
      <c r="AD586" s="719">
        <v>573</v>
      </c>
      <c r="AE586" s="711" t="s">
        <v>15659</v>
      </c>
      <c r="AF586" s="735" t="s">
        <v>15660</v>
      </c>
      <c r="AG586" s="735" t="s">
        <v>15661</v>
      </c>
      <c r="AH586" s="735" t="s">
        <v>15662</v>
      </c>
      <c r="AI586" s="735" t="s">
        <v>15663</v>
      </c>
      <c r="AJ586" s="735" t="s">
        <v>15664</v>
      </c>
      <c r="AK586" s="736" t="s">
        <v>15665</v>
      </c>
      <c r="AL586" s="737" t="s">
        <v>15666</v>
      </c>
      <c r="AM586" s="738" t="s">
        <v>15667</v>
      </c>
      <c r="AN586" s="738" t="s">
        <v>15668</v>
      </c>
      <c r="AO586" s="674" t="s">
        <v>15669</v>
      </c>
      <c r="AP586" s="712" t="s">
        <v>15670</v>
      </c>
      <c r="AQ586" s="669"/>
      <c r="AR586" s="669"/>
      <c r="AS586" s="669"/>
      <c r="AT586" s="651" t="s">
        <v>15671</v>
      </c>
      <c r="AU586" s="595" t="s">
        <v>15672</v>
      </c>
      <c r="AV586" s="595" t="s">
        <v>15673</v>
      </c>
      <c r="AW586" s="609" t="s">
        <v>15674</v>
      </c>
      <c r="AX586" s="609" t="s">
        <v>15675</v>
      </c>
      <c r="AY586" s="753" t="s">
        <v>15676</v>
      </c>
    </row>
    <row r="587" spans="2:51" ht="15" hidden="1" customHeight="1" outlineLevel="1">
      <c r="B587" s="643" t="s">
        <v>15677</v>
      </c>
      <c r="C587" s="653"/>
      <c r="D587" s="653"/>
      <c r="E587" s="653"/>
      <c r="F587" s="653"/>
      <c r="G587" s="653"/>
      <c r="H587" s="654"/>
      <c r="I587" s="655"/>
      <c r="J587" s="656"/>
      <c r="K587" s="656"/>
      <c r="L587" s="674">
        <f t="shared" si="56"/>
        <v>0</v>
      </c>
      <c r="M587" s="671"/>
      <c r="N587" s="676"/>
      <c r="O587" s="676"/>
      <c r="P587" s="676"/>
      <c r="Q587" s="651">
        <f t="shared" si="57"/>
        <v>0</v>
      </c>
      <c r="R587" s="661">
        <f t="shared" si="58"/>
        <v>0</v>
      </c>
      <c r="S587" s="661">
        <f t="shared" si="59"/>
        <v>0</v>
      </c>
      <c r="T587" s="658"/>
      <c r="U587" s="658"/>
      <c r="V587" s="659"/>
      <c r="W587" s="1645"/>
      <c r="X587" s="324" t="s">
        <v>15678</v>
      </c>
      <c r="Y587" s="1645"/>
      <c r="Z587" s="1656"/>
      <c r="AA587" s="1645"/>
      <c r="AB587" s="1646"/>
      <c r="AC587" s="1647"/>
      <c r="AD587" s="719">
        <v>574</v>
      </c>
      <c r="AE587" s="711" t="s">
        <v>15679</v>
      </c>
      <c r="AF587" s="735" t="s">
        <v>15680</v>
      </c>
      <c r="AG587" s="735" t="s">
        <v>15681</v>
      </c>
      <c r="AH587" s="735" t="s">
        <v>15682</v>
      </c>
      <c r="AI587" s="735" t="s">
        <v>15683</v>
      </c>
      <c r="AJ587" s="735" t="s">
        <v>15684</v>
      </c>
      <c r="AK587" s="736" t="s">
        <v>15685</v>
      </c>
      <c r="AL587" s="737" t="s">
        <v>15686</v>
      </c>
      <c r="AM587" s="738" t="s">
        <v>15687</v>
      </c>
      <c r="AN587" s="738" t="s">
        <v>15688</v>
      </c>
      <c r="AO587" s="674" t="s">
        <v>15689</v>
      </c>
      <c r="AP587" s="712" t="s">
        <v>15690</v>
      </c>
      <c r="AQ587" s="669"/>
      <c r="AR587" s="669"/>
      <c r="AS587" s="669"/>
      <c r="AT587" s="651" t="s">
        <v>15691</v>
      </c>
      <c r="AU587" s="595" t="s">
        <v>15692</v>
      </c>
      <c r="AV587" s="595" t="s">
        <v>15693</v>
      </c>
      <c r="AW587" s="609" t="s">
        <v>15694</v>
      </c>
      <c r="AX587" s="609" t="s">
        <v>15695</v>
      </c>
      <c r="AY587" s="753" t="s">
        <v>15696</v>
      </c>
    </row>
    <row r="588" spans="2:51" ht="15" hidden="1" customHeight="1" outlineLevel="1">
      <c r="B588" s="643" t="s">
        <v>15697</v>
      </c>
      <c r="C588" s="653"/>
      <c r="D588" s="653"/>
      <c r="E588" s="653"/>
      <c r="F588" s="653"/>
      <c r="G588" s="653"/>
      <c r="H588" s="654"/>
      <c r="I588" s="655"/>
      <c r="J588" s="656"/>
      <c r="K588" s="656"/>
      <c r="L588" s="674">
        <f t="shared" si="56"/>
        <v>0</v>
      </c>
      <c r="M588" s="671"/>
      <c r="N588" s="676"/>
      <c r="O588" s="676"/>
      <c r="P588" s="676"/>
      <c r="Q588" s="651">
        <f t="shared" si="57"/>
        <v>0</v>
      </c>
      <c r="R588" s="661">
        <f t="shared" si="58"/>
        <v>0</v>
      </c>
      <c r="S588" s="661">
        <f t="shared" si="59"/>
        <v>0</v>
      </c>
      <c r="T588" s="658"/>
      <c r="U588" s="658"/>
      <c r="V588" s="659"/>
      <c r="W588" s="1645"/>
      <c r="X588" s="324" t="s">
        <v>15698</v>
      </c>
      <c r="Y588" s="1645"/>
      <c r="Z588" s="1656"/>
      <c r="AA588" s="1645"/>
      <c r="AB588" s="1646"/>
      <c r="AC588" s="1647"/>
      <c r="AD588" s="719">
        <v>575</v>
      </c>
      <c r="AE588" s="711" t="s">
        <v>15699</v>
      </c>
      <c r="AF588" s="735" t="s">
        <v>15700</v>
      </c>
      <c r="AG588" s="735" t="s">
        <v>15701</v>
      </c>
      <c r="AH588" s="735" t="s">
        <v>15702</v>
      </c>
      <c r="AI588" s="735" t="s">
        <v>15703</v>
      </c>
      <c r="AJ588" s="735" t="s">
        <v>15704</v>
      </c>
      <c r="AK588" s="736" t="s">
        <v>15705</v>
      </c>
      <c r="AL588" s="737" t="s">
        <v>15706</v>
      </c>
      <c r="AM588" s="738" t="s">
        <v>15707</v>
      </c>
      <c r="AN588" s="738" t="s">
        <v>15708</v>
      </c>
      <c r="AO588" s="674" t="s">
        <v>15709</v>
      </c>
      <c r="AP588" s="712" t="s">
        <v>15710</v>
      </c>
      <c r="AQ588" s="669"/>
      <c r="AR588" s="669"/>
      <c r="AS588" s="669"/>
      <c r="AT588" s="651" t="s">
        <v>15711</v>
      </c>
      <c r="AU588" s="595" t="s">
        <v>15712</v>
      </c>
      <c r="AV588" s="595" t="s">
        <v>15713</v>
      </c>
      <c r="AW588" s="609" t="s">
        <v>15714</v>
      </c>
      <c r="AX588" s="609" t="s">
        <v>15715</v>
      </c>
      <c r="AY588" s="753" t="s">
        <v>15716</v>
      </c>
    </row>
    <row r="589" spans="2:51" ht="15" hidden="1" customHeight="1" outlineLevel="1">
      <c r="B589" s="643" t="s">
        <v>15717</v>
      </c>
      <c r="C589" s="653"/>
      <c r="D589" s="653"/>
      <c r="E589" s="653"/>
      <c r="F589" s="653"/>
      <c r="G589" s="653"/>
      <c r="H589" s="654"/>
      <c r="I589" s="655"/>
      <c r="J589" s="656"/>
      <c r="K589" s="656"/>
      <c r="L589" s="674">
        <f t="shared" si="56"/>
        <v>0</v>
      </c>
      <c r="M589" s="671"/>
      <c r="N589" s="676"/>
      <c r="O589" s="676"/>
      <c r="P589" s="676"/>
      <c r="Q589" s="651">
        <f t="shared" si="57"/>
        <v>0</v>
      </c>
      <c r="R589" s="661">
        <f t="shared" si="58"/>
        <v>0</v>
      </c>
      <c r="S589" s="661">
        <f t="shared" si="59"/>
        <v>0</v>
      </c>
      <c r="T589" s="658"/>
      <c r="U589" s="658"/>
      <c r="V589" s="659"/>
      <c r="W589" s="1645"/>
      <c r="X589" s="324" t="s">
        <v>15718</v>
      </c>
      <c r="Y589" s="1645"/>
      <c r="Z589" s="1656"/>
      <c r="AA589" s="1645"/>
      <c r="AB589" s="1646"/>
      <c r="AC589" s="1647"/>
      <c r="AD589" s="719">
        <v>576</v>
      </c>
      <c r="AE589" s="711" t="s">
        <v>15719</v>
      </c>
      <c r="AF589" s="735" t="s">
        <v>15720</v>
      </c>
      <c r="AG589" s="735" t="s">
        <v>15721</v>
      </c>
      <c r="AH589" s="735" t="s">
        <v>15722</v>
      </c>
      <c r="AI589" s="735" t="s">
        <v>15723</v>
      </c>
      <c r="AJ589" s="735" t="s">
        <v>15724</v>
      </c>
      <c r="AK589" s="736" t="s">
        <v>15725</v>
      </c>
      <c r="AL589" s="737" t="s">
        <v>15726</v>
      </c>
      <c r="AM589" s="738" t="s">
        <v>15727</v>
      </c>
      <c r="AN589" s="738" t="s">
        <v>15728</v>
      </c>
      <c r="AO589" s="674" t="s">
        <v>15729</v>
      </c>
      <c r="AP589" s="712" t="s">
        <v>15730</v>
      </c>
      <c r="AQ589" s="669"/>
      <c r="AR589" s="669"/>
      <c r="AS589" s="669"/>
      <c r="AT589" s="651" t="s">
        <v>15731</v>
      </c>
      <c r="AU589" s="595" t="s">
        <v>15732</v>
      </c>
      <c r="AV589" s="595" t="s">
        <v>15733</v>
      </c>
      <c r="AW589" s="609" t="s">
        <v>15734</v>
      </c>
      <c r="AX589" s="609" t="s">
        <v>15735</v>
      </c>
      <c r="AY589" s="753" t="s">
        <v>15736</v>
      </c>
    </row>
    <row r="590" spans="2:51" ht="15" hidden="1" customHeight="1" outlineLevel="1">
      <c r="B590" s="643" t="s">
        <v>15737</v>
      </c>
      <c r="C590" s="653"/>
      <c r="D590" s="653"/>
      <c r="E590" s="653"/>
      <c r="F590" s="653"/>
      <c r="G590" s="653"/>
      <c r="H590" s="654"/>
      <c r="I590" s="655"/>
      <c r="J590" s="656"/>
      <c r="K590" s="656"/>
      <c r="L590" s="674">
        <f t="shared" si="56"/>
        <v>0</v>
      </c>
      <c r="M590" s="671"/>
      <c r="N590" s="676"/>
      <c r="O590" s="676"/>
      <c r="P590" s="676"/>
      <c r="Q590" s="651">
        <f t="shared" si="57"/>
        <v>0</v>
      </c>
      <c r="R590" s="661">
        <f t="shared" si="58"/>
        <v>0</v>
      </c>
      <c r="S590" s="661">
        <f t="shared" si="59"/>
        <v>0</v>
      </c>
      <c r="T590" s="658"/>
      <c r="U590" s="658"/>
      <c r="V590" s="659"/>
      <c r="W590" s="1645"/>
      <c r="X590" s="324" t="s">
        <v>15738</v>
      </c>
      <c r="Y590" s="1645"/>
      <c r="Z590" s="1656"/>
      <c r="AA590" s="1645"/>
      <c r="AB590" s="1646"/>
      <c r="AC590" s="1647"/>
      <c r="AD590" s="719">
        <v>577</v>
      </c>
      <c r="AE590" s="711" t="s">
        <v>15739</v>
      </c>
      <c r="AF590" s="735" t="s">
        <v>15740</v>
      </c>
      <c r="AG590" s="735" t="s">
        <v>15741</v>
      </c>
      <c r="AH590" s="735" t="s">
        <v>15742</v>
      </c>
      <c r="AI590" s="735" t="s">
        <v>15743</v>
      </c>
      <c r="AJ590" s="735" t="s">
        <v>15744</v>
      </c>
      <c r="AK590" s="736" t="s">
        <v>15745</v>
      </c>
      <c r="AL590" s="737" t="s">
        <v>15746</v>
      </c>
      <c r="AM590" s="738" t="s">
        <v>15747</v>
      </c>
      <c r="AN590" s="738" t="s">
        <v>15748</v>
      </c>
      <c r="AO590" s="674" t="s">
        <v>15749</v>
      </c>
      <c r="AP590" s="712" t="s">
        <v>15750</v>
      </c>
      <c r="AQ590" s="669"/>
      <c r="AR590" s="669"/>
      <c r="AS590" s="669"/>
      <c r="AT590" s="651" t="s">
        <v>15751</v>
      </c>
      <c r="AU590" s="595" t="s">
        <v>15752</v>
      </c>
      <c r="AV590" s="595" t="s">
        <v>15753</v>
      </c>
      <c r="AW590" s="609" t="s">
        <v>15754</v>
      </c>
      <c r="AX590" s="609" t="s">
        <v>15755</v>
      </c>
      <c r="AY590" s="753" t="s">
        <v>15756</v>
      </c>
    </row>
    <row r="591" spans="2:51" ht="15" hidden="1" customHeight="1" outlineLevel="1">
      <c r="B591" s="643" t="s">
        <v>15757</v>
      </c>
      <c r="C591" s="653"/>
      <c r="D591" s="653"/>
      <c r="E591" s="653"/>
      <c r="F591" s="653"/>
      <c r="G591" s="653"/>
      <c r="H591" s="654"/>
      <c r="I591" s="655"/>
      <c r="J591" s="656"/>
      <c r="K591" s="656"/>
      <c r="L591" s="674">
        <f t="shared" si="56"/>
        <v>0</v>
      </c>
      <c r="M591" s="671"/>
      <c r="N591" s="676"/>
      <c r="O591" s="676"/>
      <c r="P591" s="676"/>
      <c r="Q591" s="651">
        <f t="shared" si="57"/>
        <v>0</v>
      </c>
      <c r="R591" s="661">
        <f t="shared" si="58"/>
        <v>0</v>
      </c>
      <c r="S591" s="661">
        <f t="shared" si="59"/>
        <v>0</v>
      </c>
      <c r="T591" s="658"/>
      <c r="U591" s="658"/>
      <c r="V591" s="659"/>
      <c r="W591" s="1645"/>
      <c r="X591" s="324" t="s">
        <v>15758</v>
      </c>
      <c r="Y591" s="1645"/>
      <c r="Z591" s="1656"/>
      <c r="AA591" s="1645"/>
      <c r="AB591" s="1646"/>
      <c r="AC591" s="1647"/>
      <c r="AD591" s="719">
        <v>578</v>
      </c>
      <c r="AE591" s="711" t="s">
        <v>15759</v>
      </c>
      <c r="AF591" s="735" t="s">
        <v>15760</v>
      </c>
      <c r="AG591" s="735" t="s">
        <v>15761</v>
      </c>
      <c r="AH591" s="735" t="s">
        <v>15762</v>
      </c>
      <c r="AI591" s="735" t="s">
        <v>15763</v>
      </c>
      <c r="AJ591" s="735" t="s">
        <v>15764</v>
      </c>
      <c r="AK591" s="736" t="s">
        <v>15765</v>
      </c>
      <c r="AL591" s="737" t="s">
        <v>15766</v>
      </c>
      <c r="AM591" s="738" t="s">
        <v>15767</v>
      </c>
      <c r="AN591" s="738" t="s">
        <v>15768</v>
      </c>
      <c r="AO591" s="674" t="s">
        <v>15769</v>
      </c>
      <c r="AP591" s="712" t="s">
        <v>15770</v>
      </c>
      <c r="AQ591" s="669"/>
      <c r="AR591" s="669"/>
      <c r="AS591" s="669"/>
      <c r="AT591" s="651" t="s">
        <v>15771</v>
      </c>
      <c r="AU591" s="595" t="s">
        <v>15772</v>
      </c>
      <c r="AV591" s="595" t="s">
        <v>15773</v>
      </c>
      <c r="AW591" s="609" t="s">
        <v>15774</v>
      </c>
      <c r="AX591" s="609" t="s">
        <v>15775</v>
      </c>
      <c r="AY591" s="753" t="s">
        <v>15776</v>
      </c>
    </row>
    <row r="592" spans="2:51" ht="15" hidden="1" customHeight="1" outlineLevel="1">
      <c r="B592" s="643" t="s">
        <v>15777</v>
      </c>
      <c r="C592" s="653"/>
      <c r="D592" s="653"/>
      <c r="E592" s="653"/>
      <c r="F592" s="653"/>
      <c r="G592" s="653"/>
      <c r="H592" s="654"/>
      <c r="I592" s="655"/>
      <c r="J592" s="656"/>
      <c r="K592" s="656"/>
      <c r="L592" s="674">
        <f t="shared" si="56"/>
        <v>0</v>
      </c>
      <c r="M592" s="671"/>
      <c r="N592" s="676"/>
      <c r="O592" s="676"/>
      <c r="P592" s="676"/>
      <c r="Q592" s="651">
        <f t="shared" si="57"/>
        <v>0</v>
      </c>
      <c r="R592" s="661">
        <f t="shared" si="58"/>
        <v>0</v>
      </c>
      <c r="S592" s="661">
        <f t="shared" si="59"/>
        <v>0</v>
      </c>
      <c r="T592" s="658"/>
      <c r="U592" s="658"/>
      <c r="V592" s="659"/>
      <c r="W592" s="1645"/>
      <c r="X592" s="324" t="s">
        <v>15778</v>
      </c>
      <c r="Y592" s="1645"/>
      <c r="Z592" s="1656"/>
      <c r="AA592" s="1645"/>
      <c r="AB592" s="1646"/>
      <c r="AC592" s="1647"/>
      <c r="AD592" s="719">
        <v>579</v>
      </c>
      <c r="AE592" s="711" t="s">
        <v>15779</v>
      </c>
      <c r="AF592" s="735" t="s">
        <v>15780</v>
      </c>
      <c r="AG592" s="735" t="s">
        <v>15781</v>
      </c>
      <c r="AH592" s="735" t="s">
        <v>15782</v>
      </c>
      <c r="AI592" s="735" t="s">
        <v>15783</v>
      </c>
      <c r="AJ592" s="735" t="s">
        <v>15784</v>
      </c>
      <c r="AK592" s="736" t="s">
        <v>15785</v>
      </c>
      <c r="AL592" s="737" t="s">
        <v>15786</v>
      </c>
      <c r="AM592" s="738" t="s">
        <v>15787</v>
      </c>
      <c r="AN592" s="738" t="s">
        <v>15788</v>
      </c>
      <c r="AO592" s="674" t="s">
        <v>15789</v>
      </c>
      <c r="AP592" s="712" t="s">
        <v>15790</v>
      </c>
      <c r="AQ592" s="669"/>
      <c r="AR592" s="669"/>
      <c r="AS592" s="669"/>
      <c r="AT592" s="651" t="s">
        <v>15791</v>
      </c>
      <c r="AU592" s="595" t="s">
        <v>15792</v>
      </c>
      <c r="AV592" s="595" t="s">
        <v>15793</v>
      </c>
      <c r="AW592" s="609" t="s">
        <v>15794</v>
      </c>
      <c r="AX592" s="609" t="s">
        <v>15795</v>
      </c>
      <c r="AY592" s="753" t="s">
        <v>15796</v>
      </c>
    </row>
    <row r="593" spans="2:51" ht="15" hidden="1" customHeight="1" outlineLevel="1">
      <c r="B593" s="643" t="s">
        <v>15797</v>
      </c>
      <c r="C593" s="653"/>
      <c r="D593" s="653"/>
      <c r="E593" s="653"/>
      <c r="F593" s="653"/>
      <c r="G593" s="653"/>
      <c r="H593" s="654"/>
      <c r="I593" s="655"/>
      <c r="J593" s="656"/>
      <c r="K593" s="656"/>
      <c r="L593" s="674">
        <f t="shared" si="56"/>
        <v>0</v>
      </c>
      <c r="M593" s="671"/>
      <c r="N593" s="676"/>
      <c r="O593" s="676"/>
      <c r="P593" s="676"/>
      <c r="Q593" s="651">
        <f t="shared" si="57"/>
        <v>0</v>
      </c>
      <c r="R593" s="661">
        <f t="shared" si="58"/>
        <v>0</v>
      </c>
      <c r="S593" s="661">
        <f t="shared" si="59"/>
        <v>0</v>
      </c>
      <c r="T593" s="658"/>
      <c r="U593" s="658"/>
      <c r="V593" s="659"/>
      <c r="W593" s="1645"/>
      <c r="X593" s="324" t="s">
        <v>15798</v>
      </c>
      <c r="Y593" s="1645"/>
      <c r="Z593" s="1656"/>
      <c r="AA593" s="1645"/>
      <c r="AB593" s="1646"/>
      <c r="AC593" s="1647"/>
      <c r="AD593" s="719">
        <v>580</v>
      </c>
      <c r="AE593" s="711" t="s">
        <v>15799</v>
      </c>
      <c r="AF593" s="735" t="s">
        <v>15800</v>
      </c>
      <c r="AG593" s="735" t="s">
        <v>15801</v>
      </c>
      <c r="AH593" s="735" t="s">
        <v>15802</v>
      </c>
      <c r="AI593" s="735" t="s">
        <v>15803</v>
      </c>
      <c r="AJ593" s="735" t="s">
        <v>15804</v>
      </c>
      <c r="AK593" s="736" t="s">
        <v>15805</v>
      </c>
      <c r="AL593" s="737" t="s">
        <v>15806</v>
      </c>
      <c r="AM593" s="738" t="s">
        <v>15807</v>
      </c>
      <c r="AN593" s="738" t="s">
        <v>15808</v>
      </c>
      <c r="AO593" s="674" t="s">
        <v>15809</v>
      </c>
      <c r="AP593" s="712" t="s">
        <v>15810</v>
      </c>
      <c r="AQ593" s="669"/>
      <c r="AR593" s="669"/>
      <c r="AS593" s="669"/>
      <c r="AT593" s="651" t="s">
        <v>15811</v>
      </c>
      <c r="AU593" s="595" t="s">
        <v>15812</v>
      </c>
      <c r="AV593" s="595" t="s">
        <v>15813</v>
      </c>
      <c r="AW593" s="609" t="s">
        <v>15814</v>
      </c>
      <c r="AX593" s="609" t="s">
        <v>15815</v>
      </c>
      <c r="AY593" s="753" t="s">
        <v>15816</v>
      </c>
    </row>
    <row r="594" spans="2:51" ht="15" hidden="1" customHeight="1" outlineLevel="1">
      <c r="B594" s="643" t="s">
        <v>15817</v>
      </c>
      <c r="C594" s="653"/>
      <c r="D594" s="653"/>
      <c r="E594" s="653"/>
      <c r="F594" s="653"/>
      <c r="G594" s="653"/>
      <c r="H594" s="654"/>
      <c r="I594" s="655"/>
      <c r="J594" s="656"/>
      <c r="K594" s="656"/>
      <c r="L594" s="674">
        <f t="shared" si="56"/>
        <v>0</v>
      </c>
      <c r="M594" s="671"/>
      <c r="N594" s="676"/>
      <c r="O594" s="676"/>
      <c r="P594" s="676"/>
      <c r="Q594" s="651">
        <f t="shared" si="57"/>
        <v>0</v>
      </c>
      <c r="R594" s="661">
        <f t="shared" si="58"/>
        <v>0</v>
      </c>
      <c r="S594" s="661">
        <f t="shared" si="59"/>
        <v>0</v>
      </c>
      <c r="T594" s="658"/>
      <c r="U594" s="658"/>
      <c r="V594" s="659"/>
      <c r="W594" s="1645"/>
      <c r="X594" s="324" t="s">
        <v>15818</v>
      </c>
      <c r="Y594" s="1645"/>
      <c r="Z594" s="1656"/>
      <c r="AA594" s="1645"/>
      <c r="AB594" s="1646"/>
      <c r="AC594" s="1647"/>
      <c r="AD594" s="719">
        <v>581</v>
      </c>
      <c r="AE594" s="711" t="s">
        <v>15819</v>
      </c>
      <c r="AF594" s="735" t="s">
        <v>15820</v>
      </c>
      <c r="AG594" s="735" t="s">
        <v>15821</v>
      </c>
      <c r="AH594" s="735" t="s">
        <v>15822</v>
      </c>
      <c r="AI594" s="735" t="s">
        <v>15823</v>
      </c>
      <c r="AJ594" s="735" t="s">
        <v>15824</v>
      </c>
      <c r="AK594" s="736" t="s">
        <v>15825</v>
      </c>
      <c r="AL594" s="737" t="s">
        <v>15826</v>
      </c>
      <c r="AM594" s="738" t="s">
        <v>15827</v>
      </c>
      <c r="AN594" s="738" t="s">
        <v>15828</v>
      </c>
      <c r="AO594" s="674" t="s">
        <v>15829</v>
      </c>
      <c r="AP594" s="712" t="s">
        <v>15830</v>
      </c>
      <c r="AQ594" s="669"/>
      <c r="AR594" s="669"/>
      <c r="AS594" s="669"/>
      <c r="AT594" s="651" t="s">
        <v>15831</v>
      </c>
      <c r="AU594" s="595" t="s">
        <v>15832</v>
      </c>
      <c r="AV594" s="595" t="s">
        <v>15833</v>
      </c>
      <c r="AW594" s="609" t="s">
        <v>15834</v>
      </c>
      <c r="AX594" s="609" t="s">
        <v>15835</v>
      </c>
      <c r="AY594" s="753" t="s">
        <v>15836</v>
      </c>
    </row>
    <row r="595" spans="2:51" ht="15" hidden="1" customHeight="1" outlineLevel="1">
      <c r="B595" s="643" t="s">
        <v>15837</v>
      </c>
      <c r="C595" s="653"/>
      <c r="D595" s="653"/>
      <c r="E595" s="653"/>
      <c r="F595" s="653"/>
      <c r="G595" s="653"/>
      <c r="H595" s="654"/>
      <c r="I595" s="655"/>
      <c r="J595" s="656"/>
      <c r="K595" s="656"/>
      <c r="L595" s="674">
        <f t="shared" si="56"/>
        <v>0</v>
      </c>
      <c r="M595" s="671"/>
      <c r="N595" s="676"/>
      <c r="O595" s="676"/>
      <c r="P595" s="676"/>
      <c r="Q595" s="651">
        <f t="shared" si="57"/>
        <v>0</v>
      </c>
      <c r="R595" s="661">
        <f t="shared" si="58"/>
        <v>0</v>
      </c>
      <c r="S595" s="661">
        <f t="shared" si="59"/>
        <v>0</v>
      </c>
      <c r="T595" s="658"/>
      <c r="U595" s="658"/>
      <c r="V595" s="659"/>
      <c r="W595" s="1645"/>
      <c r="X595" s="324" t="s">
        <v>15838</v>
      </c>
      <c r="Y595" s="1645"/>
      <c r="Z595" s="1656"/>
      <c r="AA595" s="1645"/>
      <c r="AB595" s="1646"/>
      <c r="AC595" s="1647"/>
      <c r="AD595" s="719">
        <v>582</v>
      </c>
      <c r="AE595" s="711" t="s">
        <v>15839</v>
      </c>
      <c r="AF595" s="735" t="s">
        <v>15840</v>
      </c>
      <c r="AG595" s="735" t="s">
        <v>15841</v>
      </c>
      <c r="AH595" s="735" t="s">
        <v>15842</v>
      </c>
      <c r="AI595" s="735" t="s">
        <v>15843</v>
      </c>
      <c r="AJ595" s="735" t="s">
        <v>15844</v>
      </c>
      <c r="AK595" s="736" t="s">
        <v>15845</v>
      </c>
      <c r="AL595" s="737" t="s">
        <v>15846</v>
      </c>
      <c r="AM595" s="738" t="s">
        <v>15847</v>
      </c>
      <c r="AN595" s="738" t="s">
        <v>15848</v>
      </c>
      <c r="AO595" s="674" t="s">
        <v>15849</v>
      </c>
      <c r="AP595" s="712" t="s">
        <v>15850</v>
      </c>
      <c r="AQ595" s="669"/>
      <c r="AR595" s="669"/>
      <c r="AS595" s="669"/>
      <c r="AT595" s="651" t="s">
        <v>15851</v>
      </c>
      <c r="AU595" s="595" t="s">
        <v>15852</v>
      </c>
      <c r="AV595" s="595" t="s">
        <v>15853</v>
      </c>
      <c r="AW595" s="609" t="s">
        <v>15854</v>
      </c>
      <c r="AX595" s="609" t="s">
        <v>15855</v>
      </c>
      <c r="AY595" s="753" t="s">
        <v>15856</v>
      </c>
    </row>
    <row r="596" spans="2:51" ht="15" hidden="1" customHeight="1" outlineLevel="1">
      <c r="B596" s="643" t="s">
        <v>15857</v>
      </c>
      <c r="C596" s="653"/>
      <c r="D596" s="653"/>
      <c r="E596" s="653"/>
      <c r="F596" s="653"/>
      <c r="G596" s="653"/>
      <c r="H596" s="654"/>
      <c r="I596" s="655"/>
      <c r="J596" s="656"/>
      <c r="K596" s="656"/>
      <c r="L596" s="674">
        <f t="shared" si="56"/>
        <v>0</v>
      </c>
      <c r="M596" s="671"/>
      <c r="N596" s="676"/>
      <c r="O596" s="676"/>
      <c r="P596" s="676"/>
      <c r="Q596" s="651">
        <f t="shared" si="57"/>
        <v>0</v>
      </c>
      <c r="R596" s="661">
        <f t="shared" si="58"/>
        <v>0</v>
      </c>
      <c r="S596" s="661">
        <f t="shared" si="59"/>
        <v>0</v>
      </c>
      <c r="T596" s="658"/>
      <c r="U596" s="658"/>
      <c r="V596" s="659"/>
      <c r="W596" s="1645"/>
      <c r="X596" s="324" t="s">
        <v>15858</v>
      </c>
      <c r="Y596" s="1645"/>
      <c r="Z596" s="1656"/>
      <c r="AA596" s="1645"/>
      <c r="AB596" s="1646"/>
      <c r="AC596" s="1647"/>
      <c r="AD596" s="719">
        <v>583</v>
      </c>
      <c r="AE596" s="711" t="s">
        <v>15859</v>
      </c>
      <c r="AF596" s="735" t="s">
        <v>15860</v>
      </c>
      <c r="AG596" s="735" t="s">
        <v>15861</v>
      </c>
      <c r="AH596" s="735" t="s">
        <v>15862</v>
      </c>
      <c r="AI596" s="735" t="s">
        <v>15863</v>
      </c>
      <c r="AJ596" s="735" t="s">
        <v>15864</v>
      </c>
      <c r="AK596" s="736" t="s">
        <v>15865</v>
      </c>
      <c r="AL596" s="737" t="s">
        <v>15866</v>
      </c>
      <c r="AM596" s="738" t="s">
        <v>15867</v>
      </c>
      <c r="AN596" s="738" t="s">
        <v>15868</v>
      </c>
      <c r="AO596" s="674" t="s">
        <v>15869</v>
      </c>
      <c r="AP596" s="712" t="s">
        <v>15870</v>
      </c>
      <c r="AQ596" s="669"/>
      <c r="AR596" s="669"/>
      <c r="AS596" s="669"/>
      <c r="AT596" s="651" t="s">
        <v>15871</v>
      </c>
      <c r="AU596" s="595" t="s">
        <v>15872</v>
      </c>
      <c r="AV596" s="595" t="s">
        <v>15873</v>
      </c>
      <c r="AW596" s="609" t="s">
        <v>15874</v>
      </c>
      <c r="AX596" s="609" t="s">
        <v>15875</v>
      </c>
      <c r="AY596" s="753" t="s">
        <v>15876</v>
      </c>
    </row>
    <row r="597" spans="2:51" ht="15" hidden="1" customHeight="1" outlineLevel="1">
      <c r="B597" s="643" t="s">
        <v>15877</v>
      </c>
      <c r="C597" s="653"/>
      <c r="D597" s="653"/>
      <c r="E597" s="653"/>
      <c r="F597" s="653"/>
      <c r="G597" s="653"/>
      <c r="H597" s="654"/>
      <c r="I597" s="655"/>
      <c r="J597" s="656"/>
      <c r="K597" s="656"/>
      <c r="L597" s="674">
        <f t="shared" si="56"/>
        <v>0</v>
      </c>
      <c r="M597" s="671"/>
      <c r="N597" s="676"/>
      <c r="O597" s="676"/>
      <c r="P597" s="676"/>
      <c r="Q597" s="651">
        <f t="shared" si="57"/>
        <v>0</v>
      </c>
      <c r="R597" s="661">
        <f t="shared" si="58"/>
        <v>0</v>
      </c>
      <c r="S597" s="661">
        <f t="shared" si="59"/>
        <v>0</v>
      </c>
      <c r="T597" s="658"/>
      <c r="U597" s="658"/>
      <c r="V597" s="659"/>
      <c r="W597" s="1645"/>
      <c r="X597" s="324" t="s">
        <v>15878</v>
      </c>
      <c r="Y597" s="1645"/>
      <c r="Z597" s="1656"/>
      <c r="AA597" s="1645"/>
      <c r="AB597" s="1646"/>
      <c r="AC597" s="1647"/>
      <c r="AD597" s="719">
        <v>584</v>
      </c>
      <c r="AE597" s="711" t="s">
        <v>15879</v>
      </c>
      <c r="AF597" s="735" t="s">
        <v>15880</v>
      </c>
      <c r="AG597" s="735" t="s">
        <v>15881</v>
      </c>
      <c r="AH597" s="735" t="s">
        <v>15882</v>
      </c>
      <c r="AI597" s="735" t="s">
        <v>15883</v>
      </c>
      <c r="AJ597" s="735" t="s">
        <v>15884</v>
      </c>
      <c r="AK597" s="736" t="s">
        <v>15885</v>
      </c>
      <c r="AL597" s="737" t="s">
        <v>15886</v>
      </c>
      <c r="AM597" s="738" t="s">
        <v>15887</v>
      </c>
      <c r="AN597" s="738" t="s">
        <v>15888</v>
      </c>
      <c r="AO597" s="674" t="s">
        <v>15889</v>
      </c>
      <c r="AP597" s="712" t="s">
        <v>15890</v>
      </c>
      <c r="AQ597" s="669"/>
      <c r="AR597" s="669"/>
      <c r="AS597" s="669"/>
      <c r="AT597" s="651" t="s">
        <v>15891</v>
      </c>
      <c r="AU597" s="595" t="s">
        <v>15892</v>
      </c>
      <c r="AV597" s="595" t="s">
        <v>15893</v>
      </c>
      <c r="AW597" s="609" t="s">
        <v>15894</v>
      </c>
      <c r="AX597" s="609" t="s">
        <v>15895</v>
      </c>
      <c r="AY597" s="753" t="s">
        <v>15896</v>
      </c>
    </row>
    <row r="598" spans="2:51" ht="15" hidden="1" customHeight="1" outlineLevel="1">
      <c r="B598" s="643" t="s">
        <v>15897</v>
      </c>
      <c r="C598" s="653"/>
      <c r="D598" s="653"/>
      <c r="E598" s="653"/>
      <c r="F598" s="653"/>
      <c r="G598" s="653"/>
      <c r="H598" s="654"/>
      <c r="I598" s="655"/>
      <c r="J598" s="656"/>
      <c r="K598" s="656"/>
      <c r="L598" s="674">
        <f t="shared" si="56"/>
        <v>0</v>
      </c>
      <c r="M598" s="671"/>
      <c r="N598" s="676"/>
      <c r="O598" s="676"/>
      <c r="P598" s="676"/>
      <c r="Q598" s="651">
        <f t="shared" si="57"/>
        <v>0</v>
      </c>
      <c r="R598" s="661">
        <f t="shared" si="58"/>
        <v>0</v>
      </c>
      <c r="S598" s="661">
        <f t="shared" si="59"/>
        <v>0</v>
      </c>
      <c r="T598" s="658"/>
      <c r="U598" s="658"/>
      <c r="V598" s="659"/>
      <c r="W598" s="1645"/>
      <c r="X598" s="324" t="s">
        <v>15898</v>
      </c>
      <c r="Y598" s="1645"/>
      <c r="Z598" s="1656"/>
      <c r="AA598" s="1645"/>
      <c r="AB598" s="1646"/>
      <c r="AC598" s="1647"/>
      <c r="AD598" s="719">
        <v>585</v>
      </c>
      <c r="AE598" s="711" t="s">
        <v>15899</v>
      </c>
      <c r="AF598" s="735" t="s">
        <v>15900</v>
      </c>
      <c r="AG598" s="735" t="s">
        <v>15901</v>
      </c>
      <c r="AH598" s="735" t="s">
        <v>15902</v>
      </c>
      <c r="AI598" s="735" t="s">
        <v>15903</v>
      </c>
      <c r="AJ598" s="735" t="s">
        <v>15904</v>
      </c>
      <c r="AK598" s="736" t="s">
        <v>15905</v>
      </c>
      <c r="AL598" s="737" t="s">
        <v>15906</v>
      </c>
      <c r="AM598" s="738" t="s">
        <v>15907</v>
      </c>
      <c r="AN598" s="738" t="s">
        <v>15908</v>
      </c>
      <c r="AO598" s="674" t="s">
        <v>15909</v>
      </c>
      <c r="AP598" s="712" t="s">
        <v>15910</v>
      </c>
      <c r="AQ598" s="669"/>
      <c r="AR598" s="669"/>
      <c r="AS598" s="669"/>
      <c r="AT598" s="651" t="s">
        <v>15911</v>
      </c>
      <c r="AU598" s="595" t="s">
        <v>15912</v>
      </c>
      <c r="AV598" s="595" t="s">
        <v>15913</v>
      </c>
      <c r="AW598" s="609" t="s">
        <v>15914</v>
      </c>
      <c r="AX598" s="609" t="s">
        <v>15915</v>
      </c>
      <c r="AY598" s="753" t="s">
        <v>15916</v>
      </c>
    </row>
    <row r="599" spans="2:51" ht="15" hidden="1" customHeight="1" outlineLevel="1">
      <c r="B599" s="643" t="s">
        <v>15917</v>
      </c>
      <c r="C599" s="653"/>
      <c r="D599" s="653"/>
      <c r="E599" s="653"/>
      <c r="F599" s="653"/>
      <c r="G599" s="653"/>
      <c r="H599" s="654"/>
      <c r="I599" s="655"/>
      <c r="J599" s="656"/>
      <c r="K599" s="656"/>
      <c r="L599" s="674">
        <f t="shared" si="56"/>
        <v>0</v>
      </c>
      <c r="M599" s="671"/>
      <c r="N599" s="676"/>
      <c r="O599" s="676"/>
      <c r="P599" s="676"/>
      <c r="Q599" s="651">
        <f t="shared" si="57"/>
        <v>0</v>
      </c>
      <c r="R599" s="661">
        <f t="shared" si="58"/>
        <v>0</v>
      </c>
      <c r="S599" s="661">
        <f t="shared" si="59"/>
        <v>0</v>
      </c>
      <c r="T599" s="658"/>
      <c r="U599" s="658"/>
      <c r="V599" s="659"/>
      <c r="W599" s="1645"/>
      <c r="X599" s="324" t="s">
        <v>15918</v>
      </c>
      <c r="Y599" s="1645"/>
      <c r="Z599" s="1656"/>
      <c r="AA599" s="1645"/>
      <c r="AB599" s="1646"/>
      <c r="AC599" s="1647"/>
      <c r="AD599" s="719">
        <v>586</v>
      </c>
      <c r="AE599" s="711" t="s">
        <v>15919</v>
      </c>
      <c r="AF599" s="735" t="s">
        <v>15920</v>
      </c>
      <c r="AG599" s="735" t="s">
        <v>15921</v>
      </c>
      <c r="AH599" s="735" t="s">
        <v>15922</v>
      </c>
      <c r="AI599" s="735" t="s">
        <v>15923</v>
      </c>
      <c r="AJ599" s="735" t="s">
        <v>15924</v>
      </c>
      <c r="AK599" s="736" t="s">
        <v>15925</v>
      </c>
      <c r="AL599" s="737" t="s">
        <v>15926</v>
      </c>
      <c r="AM599" s="738" t="s">
        <v>15927</v>
      </c>
      <c r="AN599" s="738" t="s">
        <v>15928</v>
      </c>
      <c r="AO599" s="674" t="s">
        <v>15929</v>
      </c>
      <c r="AP599" s="712" t="s">
        <v>15930</v>
      </c>
      <c r="AQ599" s="669"/>
      <c r="AR599" s="669"/>
      <c r="AS599" s="669"/>
      <c r="AT599" s="651" t="s">
        <v>15931</v>
      </c>
      <c r="AU599" s="595" t="s">
        <v>15932</v>
      </c>
      <c r="AV599" s="595" t="s">
        <v>15933</v>
      </c>
      <c r="AW599" s="609" t="s">
        <v>15934</v>
      </c>
      <c r="AX599" s="609" t="s">
        <v>15935</v>
      </c>
      <c r="AY599" s="753" t="s">
        <v>15936</v>
      </c>
    </row>
    <row r="600" spans="2:51" ht="15" hidden="1" customHeight="1" outlineLevel="1">
      <c r="B600" s="643" t="s">
        <v>15937</v>
      </c>
      <c r="C600" s="653"/>
      <c r="D600" s="653"/>
      <c r="E600" s="653"/>
      <c r="F600" s="653"/>
      <c r="G600" s="653"/>
      <c r="H600" s="654"/>
      <c r="I600" s="655"/>
      <c r="J600" s="656"/>
      <c r="K600" s="656"/>
      <c r="L600" s="674">
        <f t="shared" si="56"/>
        <v>0</v>
      </c>
      <c r="M600" s="671"/>
      <c r="N600" s="676"/>
      <c r="O600" s="676"/>
      <c r="P600" s="676"/>
      <c r="Q600" s="651">
        <f t="shared" si="57"/>
        <v>0</v>
      </c>
      <c r="R600" s="661">
        <f t="shared" si="58"/>
        <v>0</v>
      </c>
      <c r="S600" s="661">
        <f t="shared" si="59"/>
        <v>0</v>
      </c>
      <c r="T600" s="658"/>
      <c r="U600" s="658"/>
      <c r="V600" s="659"/>
      <c r="W600" s="1645"/>
      <c r="X600" s="324" t="s">
        <v>15938</v>
      </c>
      <c r="Y600" s="1645"/>
      <c r="Z600" s="1656"/>
      <c r="AA600" s="1645"/>
      <c r="AB600" s="1646"/>
      <c r="AC600" s="1647"/>
      <c r="AD600" s="719">
        <v>587</v>
      </c>
      <c r="AE600" s="711" t="s">
        <v>15939</v>
      </c>
      <c r="AF600" s="735" t="s">
        <v>15940</v>
      </c>
      <c r="AG600" s="735" t="s">
        <v>15941</v>
      </c>
      <c r="AH600" s="735" t="s">
        <v>15942</v>
      </c>
      <c r="AI600" s="735" t="s">
        <v>15943</v>
      </c>
      <c r="AJ600" s="735" t="s">
        <v>15944</v>
      </c>
      <c r="AK600" s="736" t="s">
        <v>15945</v>
      </c>
      <c r="AL600" s="737" t="s">
        <v>15946</v>
      </c>
      <c r="AM600" s="738" t="s">
        <v>15947</v>
      </c>
      <c r="AN600" s="738" t="s">
        <v>15948</v>
      </c>
      <c r="AO600" s="674" t="s">
        <v>15949</v>
      </c>
      <c r="AP600" s="712" t="s">
        <v>15950</v>
      </c>
      <c r="AQ600" s="669"/>
      <c r="AR600" s="669"/>
      <c r="AS600" s="669"/>
      <c r="AT600" s="651" t="s">
        <v>15951</v>
      </c>
      <c r="AU600" s="595" t="s">
        <v>15952</v>
      </c>
      <c r="AV600" s="595" t="s">
        <v>15953</v>
      </c>
      <c r="AW600" s="609" t="s">
        <v>15954</v>
      </c>
      <c r="AX600" s="609" t="s">
        <v>15955</v>
      </c>
      <c r="AY600" s="753" t="s">
        <v>15956</v>
      </c>
    </row>
    <row r="601" spans="2:51" ht="15" hidden="1" customHeight="1" outlineLevel="1">
      <c r="B601" s="643" t="s">
        <v>15957</v>
      </c>
      <c r="C601" s="653"/>
      <c r="D601" s="653"/>
      <c r="E601" s="653"/>
      <c r="F601" s="653"/>
      <c r="G601" s="653"/>
      <c r="H601" s="654"/>
      <c r="I601" s="655"/>
      <c r="J601" s="656"/>
      <c r="K601" s="656"/>
      <c r="L601" s="674">
        <f t="shared" si="56"/>
        <v>0</v>
      </c>
      <c r="M601" s="671"/>
      <c r="N601" s="676"/>
      <c r="O601" s="676"/>
      <c r="P601" s="676"/>
      <c r="Q601" s="651">
        <f t="shared" si="57"/>
        <v>0</v>
      </c>
      <c r="R601" s="661">
        <f t="shared" si="58"/>
        <v>0</v>
      </c>
      <c r="S601" s="661">
        <f t="shared" si="59"/>
        <v>0</v>
      </c>
      <c r="T601" s="658"/>
      <c r="U601" s="658"/>
      <c r="V601" s="659"/>
      <c r="W601" s="1645"/>
      <c r="X601" s="324" t="s">
        <v>15958</v>
      </c>
      <c r="Y601" s="1645"/>
      <c r="Z601" s="1656"/>
      <c r="AA601" s="1645"/>
      <c r="AB601" s="1646"/>
      <c r="AC601" s="1647"/>
      <c r="AD601" s="719">
        <v>588</v>
      </c>
      <c r="AE601" s="711" t="s">
        <v>15959</v>
      </c>
      <c r="AF601" s="735" t="s">
        <v>15960</v>
      </c>
      <c r="AG601" s="735" t="s">
        <v>15961</v>
      </c>
      <c r="AH601" s="735" t="s">
        <v>15962</v>
      </c>
      <c r="AI601" s="735" t="s">
        <v>15963</v>
      </c>
      <c r="AJ601" s="735" t="s">
        <v>15964</v>
      </c>
      <c r="AK601" s="736" t="s">
        <v>15965</v>
      </c>
      <c r="AL601" s="737" t="s">
        <v>15966</v>
      </c>
      <c r="AM601" s="738" t="s">
        <v>15967</v>
      </c>
      <c r="AN601" s="738" t="s">
        <v>15968</v>
      </c>
      <c r="AO601" s="674" t="s">
        <v>15969</v>
      </c>
      <c r="AP601" s="712" t="s">
        <v>15970</v>
      </c>
      <c r="AQ601" s="669"/>
      <c r="AR601" s="669"/>
      <c r="AS601" s="669"/>
      <c r="AT601" s="651" t="s">
        <v>15971</v>
      </c>
      <c r="AU601" s="595" t="s">
        <v>15972</v>
      </c>
      <c r="AV601" s="595" t="s">
        <v>15973</v>
      </c>
      <c r="AW601" s="609" t="s">
        <v>15974</v>
      </c>
      <c r="AX601" s="609" t="s">
        <v>15975</v>
      </c>
      <c r="AY601" s="753" t="s">
        <v>15976</v>
      </c>
    </row>
    <row r="602" spans="2:51" ht="15" hidden="1" customHeight="1" outlineLevel="1">
      <c r="B602" s="643" t="s">
        <v>15977</v>
      </c>
      <c r="C602" s="653"/>
      <c r="D602" s="653"/>
      <c r="E602" s="653"/>
      <c r="F602" s="653"/>
      <c r="G602" s="653"/>
      <c r="H602" s="654"/>
      <c r="I602" s="655"/>
      <c r="J602" s="656"/>
      <c r="K602" s="656"/>
      <c r="L602" s="674">
        <f t="shared" si="56"/>
        <v>0</v>
      </c>
      <c r="M602" s="671"/>
      <c r="N602" s="676"/>
      <c r="O602" s="676"/>
      <c r="P602" s="676"/>
      <c r="Q602" s="651">
        <f t="shared" si="57"/>
        <v>0</v>
      </c>
      <c r="R602" s="661">
        <f t="shared" si="58"/>
        <v>0</v>
      </c>
      <c r="S602" s="661">
        <f t="shared" si="59"/>
        <v>0</v>
      </c>
      <c r="T602" s="658"/>
      <c r="U602" s="658"/>
      <c r="V602" s="659"/>
      <c r="W602" s="1645"/>
      <c r="X602" s="324" t="s">
        <v>15978</v>
      </c>
      <c r="Y602" s="1645"/>
      <c r="Z602" s="1656"/>
      <c r="AA602" s="1645"/>
      <c r="AB602" s="1646"/>
      <c r="AC602" s="1647"/>
      <c r="AD602" s="719">
        <v>589</v>
      </c>
      <c r="AE602" s="711" t="s">
        <v>15979</v>
      </c>
      <c r="AF602" s="735" t="s">
        <v>15980</v>
      </c>
      <c r="AG602" s="735" t="s">
        <v>15981</v>
      </c>
      <c r="AH602" s="735" t="s">
        <v>15982</v>
      </c>
      <c r="AI602" s="735" t="s">
        <v>15983</v>
      </c>
      <c r="AJ602" s="735" t="s">
        <v>15984</v>
      </c>
      <c r="AK602" s="736" t="s">
        <v>15985</v>
      </c>
      <c r="AL602" s="737" t="s">
        <v>15986</v>
      </c>
      <c r="AM602" s="738" t="s">
        <v>15987</v>
      </c>
      <c r="AN602" s="738" t="s">
        <v>15988</v>
      </c>
      <c r="AO602" s="674" t="s">
        <v>15989</v>
      </c>
      <c r="AP602" s="712" t="s">
        <v>15990</v>
      </c>
      <c r="AQ602" s="669"/>
      <c r="AR602" s="669"/>
      <c r="AS602" s="669"/>
      <c r="AT602" s="651" t="s">
        <v>15991</v>
      </c>
      <c r="AU602" s="595" t="s">
        <v>15992</v>
      </c>
      <c r="AV602" s="595" t="s">
        <v>15993</v>
      </c>
      <c r="AW602" s="609" t="s">
        <v>15994</v>
      </c>
      <c r="AX602" s="609" t="s">
        <v>15995</v>
      </c>
      <c r="AY602" s="753" t="s">
        <v>15996</v>
      </c>
    </row>
    <row r="603" spans="2:51" ht="15" hidden="1" customHeight="1" outlineLevel="1">
      <c r="B603" s="643" t="s">
        <v>15997</v>
      </c>
      <c r="C603" s="653"/>
      <c r="D603" s="653"/>
      <c r="E603" s="653"/>
      <c r="F603" s="653"/>
      <c r="G603" s="653"/>
      <c r="H603" s="654"/>
      <c r="I603" s="655"/>
      <c r="J603" s="656"/>
      <c r="K603" s="656"/>
      <c r="L603" s="674">
        <f t="shared" si="56"/>
        <v>0</v>
      </c>
      <c r="M603" s="671"/>
      <c r="N603" s="676"/>
      <c r="O603" s="676"/>
      <c r="P603" s="676"/>
      <c r="Q603" s="651">
        <f t="shared" si="57"/>
        <v>0</v>
      </c>
      <c r="R603" s="661">
        <f t="shared" si="58"/>
        <v>0</v>
      </c>
      <c r="S603" s="661">
        <f t="shared" si="59"/>
        <v>0</v>
      </c>
      <c r="T603" s="658"/>
      <c r="U603" s="658"/>
      <c r="V603" s="659"/>
      <c r="W603" s="1645"/>
      <c r="X603" s="324" t="s">
        <v>15998</v>
      </c>
      <c r="Y603" s="1645"/>
      <c r="Z603" s="1656"/>
      <c r="AA603" s="1645"/>
      <c r="AB603" s="1646"/>
      <c r="AC603" s="1647"/>
      <c r="AD603" s="719">
        <v>590</v>
      </c>
      <c r="AE603" s="711" t="s">
        <v>15999</v>
      </c>
      <c r="AF603" s="735" t="s">
        <v>16000</v>
      </c>
      <c r="AG603" s="735" t="s">
        <v>16001</v>
      </c>
      <c r="AH603" s="735" t="s">
        <v>16002</v>
      </c>
      <c r="AI603" s="735" t="s">
        <v>16003</v>
      </c>
      <c r="AJ603" s="735" t="s">
        <v>16004</v>
      </c>
      <c r="AK603" s="736" t="s">
        <v>16005</v>
      </c>
      <c r="AL603" s="737" t="s">
        <v>16006</v>
      </c>
      <c r="AM603" s="738" t="s">
        <v>16007</v>
      </c>
      <c r="AN603" s="738" t="s">
        <v>16008</v>
      </c>
      <c r="AO603" s="674" t="s">
        <v>16009</v>
      </c>
      <c r="AP603" s="712" t="s">
        <v>16010</v>
      </c>
      <c r="AQ603" s="669"/>
      <c r="AR603" s="669"/>
      <c r="AS603" s="669"/>
      <c r="AT603" s="651" t="s">
        <v>16011</v>
      </c>
      <c r="AU603" s="595" t="s">
        <v>16012</v>
      </c>
      <c r="AV603" s="595" t="s">
        <v>16013</v>
      </c>
      <c r="AW603" s="609" t="s">
        <v>16014</v>
      </c>
      <c r="AX603" s="609" t="s">
        <v>16015</v>
      </c>
      <c r="AY603" s="753" t="s">
        <v>16016</v>
      </c>
    </row>
    <row r="604" spans="2:51" ht="15" hidden="1" customHeight="1" outlineLevel="1">
      <c r="B604" s="643" t="s">
        <v>16017</v>
      </c>
      <c r="C604" s="653"/>
      <c r="D604" s="653"/>
      <c r="E604" s="653"/>
      <c r="F604" s="653"/>
      <c r="G604" s="653"/>
      <c r="H604" s="654"/>
      <c r="I604" s="655"/>
      <c r="J604" s="656"/>
      <c r="K604" s="656"/>
      <c r="L604" s="674">
        <f t="shared" si="56"/>
        <v>0</v>
      </c>
      <c r="M604" s="671"/>
      <c r="N604" s="676"/>
      <c r="O604" s="676"/>
      <c r="P604" s="676"/>
      <c r="Q604" s="651">
        <f t="shared" si="57"/>
        <v>0</v>
      </c>
      <c r="R604" s="661">
        <f t="shared" si="58"/>
        <v>0</v>
      </c>
      <c r="S604" s="661">
        <f t="shared" si="59"/>
        <v>0</v>
      </c>
      <c r="T604" s="658"/>
      <c r="U604" s="658"/>
      <c r="V604" s="659"/>
      <c r="W604" s="1645"/>
      <c r="X604" s="324" t="s">
        <v>16018</v>
      </c>
      <c r="Y604" s="1645"/>
      <c r="Z604" s="1656"/>
      <c r="AA604" s="1645"/>
      <c r="AB604" s="1646"/>
      <c r="AC604" s="1647"/>
      <c r="AD604" s="719">
        <v>591</v>
      </c>
      <c r="AE604" s="711" t="s">
        <v>16019</v>
      </c>
      <c r="AF604" s="735" t="s">
        <v>16020</v>
      </c>
      <c r="AG604" s="735" t="s">
        <v>16021</v>
      </c>
      <c r="AH604" s="735" t="s">
        <v>16022</v>
      </c>
      <c r="AI604" s="735" t="s">
        <v>16023</v>
      </c>
      <c r="AJ604" s="735" t="s">
        <v>16024</v>
      </c>
      <c r="AK604" s="736" t="s">
        <v>16025</v>
      </c>
      <c r="AL604" s="737" t="s">
        <v>16026</v>
      </c>
      <c r="AM604" s="738" t="s">
        <v>16027</v>
      </c>
      <c r="AN604" s="738" t="s">
        <v>16028</v>
      </c>
      <c r="AO604" s="674" t="s">
        <v>16029</v>
      </c>
      <c r="AP604" s="712" t="s">
        <v>16030</v>
      </c>
      <c r="AQ604" s="669"/>
      <c r="AR604" s="669"/>
      <c r="AS604" s="669"/>
      <c r="AT604" s="651" t="s">
        <v>16031</v>
      </c>
      <c r="AU604" s="595" t="s">
        <v>16032</v>
      </c>
      <c r="AV604" s="595" t="s">
        <v>16033</v>
      </c>
      <c r="AW604" s="609" t="s">
        <v>16034</v>
      </c>
      <c r="AX604" s="609" t="s">
        <v>16035</v>
      </c>
      <c r="AY604" s="753" t="s">
        <v>16036</v>
      </c>
    </row>
    <row r="605" spans="2:51" ht="15" hidden="1" customHeight="1" outlineLevel="1">
      <c r="B605" s="643" t="s">
        <v>16037</v>
      </c>
      <c r="C605" s="653"/>
      <c r="D605" s="653"/>
      <c r="E605" s="653"/>
      <c r="F605" s="653"/>
      <c r="G605" s="653"/>
      <c r="H605" s="654"/>
      <c r="I605" s="655"/>
      <c r="J605" s="656"/>
      <c r="K605" s="656"/>
      <c r="L605" s="674">
        <f t="shared" si="56"/>
        <v>0</v>
      </c>
      <c r="M605" s="671"/>
      <c r="N605" s="676"/>
      <c r="O605" s="676"/>
      <c r="P605" s="676"/>
      <c r="Q605" s="651">
        <f t="shared" si="57"/>
        <v>0</v>
      </c>
      <c r="R605" s="661">
        <f t="shared" si="58"/>
        <v>0</v>
      </c>
      <c r="S605" s="661">
        <f t="shared" si="59"/>
        <v>0</v>
      </c>
      <c r="T605" s="658"/>
      <c r="U605" s="658"/>
      <c r="V605" s="659"/>
      <c r="W605" s="1645"/>
      <c r="X605" s="324" t="s">
        <v>16038</v>
      </c>
      <c r="Y605" s="1645"/>
      <c r="Z605" s="1656"/>
      <c r="AA605" s="1645"/>
      <c r="AB605" s="1646"/>
      <c r="AC605" s="1647"/>
      <c r="AD605" s="719">
        <v>592</v>
      </c>
      <c r="AE605" s="711" t="s">
        <v>16039</v>
      </c>
      <c r="AF605" s="735" t="s">
        <v>16040</v>
      </c>
      <c r="AG605" s="735" t="s">
        <v>16041</v>
      </c>
      <c r="AH605" s="735" t="s">
        <v>16042</v>
      </c>
      <c r="AI605" s="735" t="s">
        <v>16043</v>
      </c>
      <c r="AJ605" s="735" t="s">
        <v>16044</v>
      </c>
      <c r="AK605" s="736" t="s">
        <v>16045</v>
      </c>
      <c r="AL605" s="737" t="s">
        <v>16046</v>
      </c>
      <c r="AM605" s="738" t="s">
        <v>16047</v>
      </c>
      <c r="AN605" s="738" t="s">
        <v>16048</v>
      </c>
      <c r="AO605" s="674" t="s">
        <v>16049</v>
      </c>
      <c r="AP605" s="712" t="s">
        <v>16050</v>
      </c>
      <c r="AQ605" s="669"/>
      <c r="AR605" s="669"/>
      <c r="AS605" s="669"/>
      <c r="AT605" s="651" t="s">
        <v>16051</v>
      </c>
      <c r="AU605" s="595" t="s">
        <v>16052</v>
      </c>
      <c r="AV605" s="595" t="s">
        <v>16053</v>
      </c>
      <c r="AW605" s="609" t="s">
        <v>16054</v>
      </c>
      <c r="AX605" s="609" t="s">
        <v>16055</v>
      </c>
      <c r="AY605" s="753" t="s">
        <v>16056</v>
      </c>
    </row>
    <row r="606" spans="2:51" ht="15" hidden="1" customHeight="1" outlineLevel="1">
      <c r="B606" s="643" t="s">
        <v>16057</v>
      </c>
      <c r="C606" s="653"/>
      <c r="D606" s="653"/>
      <c r="E606" s="653"/>
      <c r="F606" s="653"/>
      <c r="G606" s="653"/>
      <c r="H606" s="654"/>
      <c r="I606" s="655"/>
      <c r="J606" s="656"/>
      <c r="K606" s="656"/>
      <c r="L606" s="674">
        <f t="shared" si="56"/>
        <v>0</v>
      </c>
      <c r="M606" s="671"/>
      <c r="N606" s="676"/>
      <c r="O606" s="676"/>
      <c r="P606" s="676"/>
      <c r="Q606" s="651">
        <f t="shared" si="57"/>
        <v>0</v>
      </c>
      <c r="R606" s="661">
        <f t="shared" si="58"/>
        <v>0</v>
      </c>
      <c r="S606" s="661">
        <f t="shared" si="59"/>
        <v>0</v>
      </c>
      <c r="T606" s="658"/>
      <c r="U606" s="658"/>
      <c r="V606" s="659"/>
      <c r="W606" s="1645"/>
      <c r="X606" s="324" t="s">
        <v>16058</v>
      </c>
      <c r="Y606" s="1645"/>
      <c r="Z606" s="1656"/>
      <c r="AA606" s="1645"/>
      <c r="AB606" s="1646"/>
      <c r="AC606" s="1647"/>
      <c r="AD606" s="719">
        <v>593</v>
      </c>
      <c r="AE606" s="711" t="s">
        <v>16059</v>
      </c>
      <c r="AF606" s="735" t="s">
        <v>16060</v>
      </c>
      <c r="AG606" s="735" t="s">
        <v>16061</v>
      </c>
      <c r="AH606" s="735" t="s">
        <v>16062</v>
      </c>
      <c r="AI606" s="735" t="s">
        <v>16063</v>
      </c>
      <c r="AJ606" s="735" t="s">
        <v>16064</v>
      </c>
      <c r="AK606" s="736" t="s">
        <v>16065</v>
      </c>
      <c r="AL606" s="737" t="s">
        <v>16066</v>
      </c>
      <c r="AM606" s="738" t="s">
        <v>16067</v>
      </c>
      <c r="AN606" s="738" t="s">
        <v>16068</v>
      </c>
      <c r="AO606" s="674" t="s">
        <v>16069</v>
      </c>
      <c r="AP606" s="712" t="s">
        <v>16070</v>
      </c>
      <c r="AQ606" s="669"/>
      <c r="AR606" s="669"/>
      <c r="AS606" s="669"/>
      <c r="AT606" s="651" t="s">
        <v>16071</v>
      </c>
      <c r="AU606" s="595" t="s">
        <v>16072</v>
      </c>
      <c r="AV606" s="595" t="s">
        <v>16073</v>
      </c>
      <c r="AW606" s="609" t="s">
        <v>16074</v>
      </c>
      <c r="AX606" s="609" t="s">
        <v>16075</v>
      </c>
      <c r="AY606" s="753" t="s">
        <v>16076</v>
      </c>
    </row>
    <row r="607" spans="2:51" ht="15" hidden="1" customHeight="1" outlineLevel="1">
      <c r="B607" s="643" t="s">
        <v>16077</v>
      </c>
      <c r="C607" s="653"/>
      <c r="D607" s="653"/>
      <c r="E607" s="653"/>
      <c r="F607" s="653"/>
      <c r="G607" s="653"/>
      <c r="H607" s="654"/>
      <c r="I607" s="655"/>
      <c r="J607" s="656"/>
      <c r="K607" s="656"/>
      <c r="L607" s="674">
        <f t="shared" si="56"/>
        <v>0</v>
      </c>
      <c r="M607" s="671"/>
      <c r="N607" s="676"/>
      <c r="O607" s="676"/>
      <c r="P607" s="676"/>
      <c r="Q607" s="651">
        <f t="shared" si="57"/>
        <v>0</v>
      </c>
      <c r="R607" s="661">
        <f t="shared" si="58"/>
        <v>0</v>
      </c>
      <c r="S607" s="661">
        <f t="shared" si="59"/>
        <v>0</v>
      </c>
      <c r="T607" s="658"/>
      <c r="U607" s="658"/>
      <c r="V607" s="659"/>
      <c r="W607" s="1645"/>
      <c r="X607" s="324" t="s">
        <v>16078</v>
      </c>
      <c r="Y607" s="1645"/>
      <c r="Z607" s="1656"/>
      <c r="AA607" s="1645"/>
      <c r="AB607" s="1646"/>
      <c r="AC607" s="1647"/>
      <c r="AD607" s="719">
        <v>594</v>
      </c>
      <c r="AE607" s="711" t="s">
        <v>16079</v>
      </c>
      <c r="AF607" s="735" t="s">
        <v>16080</v>
      </c>
      <c r="AG607" s="735" t="s">
        <v>16081</v>
      </c>
      <c r="AH607" s="735" t="s">
        <v>16082</v>
      </c>
      <c r="AI607" s="735" t="s">
        <v>16083</v>
      </c>
      <c r="AJ607" s="735" t="s">
        <v>16084</v>
      </c>
      <c r="AK607" s="736" t="s">
        <v>16085</v>
      </c>
      <c r="AL607" s="737" t="s">
        <v>16086</v>
      </c>
      <c r="AM607" s="738" t="s">
        <v>16087</v>
      </c>
      <c r="AN607" s="738" t="s">
        <v>16088</v>
      </c>
      <c r="AO607" s="674" t="s">
        <v>16089</v>
      </c>
      <c r="AP607" s="712" t="s">
        <v>16090</v>
      </c>
      <c r="AQ607" s="669"/>
      <c r="AR607" s="669"/>
      <c r="AS607" s="669"/>
      <c r="AT607" s="651" t="s">
        <v>16091</v>
      </c>
      <c r="AU607" s="595" t="s">
        <v>16092</v>
      </c>
      <c r="AV607" s="595" t="s">
        <v>16093</v>
      </c>
      <c r="AW607" s="609" t="s">
        <v>16094</v>
      </c>
      <c r="AX607" s="609" t="s">
        <v>16095</v>
      </c>
      <c r="AY607" s="753" t="s">
        <v>16096</v>
      </c>
    </row>
    <row r="608" spans="2:51" ht="15" hidden="1" customHeight="1" outlineLevel="1">
      <c r="B608" s="643" t="s">
        <v>16097</v>
      </c>
      <c r="C608" s="653"/>
      <c r="D608" s="653"/>
      <c r="E608" s="653"/>
      <c r="F608" s="653"/>
      <c r="G608" s="653"/>
      <c r="H608" s="654"/>
      <c r="I608" s="655"/>
      <c r="J608" s="656"/>
      <c r="K608" s="656"/>
      <c r="L608" s="674">
        <f t="shared" ref="L608:L614" si="60">I608*J608</f>
        <v>0</v>
      </c>
      <c r="M608" s="671"/>
      <c r="N608" s="676"/>
      <c r="O608" s="676"/>
      <c r="P608" s="676"/>
      <c r="Q608" s="651">
        <f t="shared" ref="Q608:Q614" si="61">IF(M608=0,0,((1+M608)*(1+C$824))-1)</f>
        <v>0</v>
      </c>
      <c r="R608" s="661">
        <f t="shared" ref="R608:R614" si="62">Q608*K608</f>
        <v>0</v>
      </c>
      <c r="S608" s="661">
        <f t="shared" ref="S608:S614" si="63" xml:space="preserve"> M608*K608</f>
        <v>0</v>
      </c>
      <c r="T608" s="658"/>
      <c r="U608" s="658"/>
      <c r="V608" s="659"/>
      <c r="W608" s="1645"/>
      <c r="X608" s="324" t="s">
        <v>16098</v>
      </c>
      <c r="Y608" s="1645"/>
      <c r="Z608" s="1656"/>
      <c r="AA608" s="1645"/>
      <c r="AB608" s="1646"/>
      <c r="AC608" s="1647"/>
      <c r="AD608" s="719">
        <v>595</v>
      </c>
      <c r="AE608" s="711" t="s">
        <v>16099</v>
      </c>
      <c r="AF608" s="735" t="s">
        <v>16100</v>
      </c>
      <c r="AG608" s="735" t="s">
        <v>16101</v>
      </c>
      <c r="AH608" s="735" t="s">
        <v>16102</v>
      </c>
      <c r="AI608" s="735" t="s">
        <v>16103</v>
      </c>
      <c r="AJ608" s="735" t="s">
        <v>16104</v>
      </c>
      <c r="AK608" s="736" t="s">
        <v>16105</v>
      </c>
      <c r="AL608" s="737" t="s">
        <v>16106</v>
      </c>
      <c r="AM608" s="738" t="s">
        <v>16107</v>
      </c>
      <c r="AN608" s="738" t="s">
        <v>16108</v>
      </c>
      <c r="AO608" s="674" t="s">
        <v>16109</v>
      </c>
      <c r="AP608" s="712" t="s">
        <v>16110</v>
      </c>
      <c r="AQ608" s="669"/>
      <c r="AR608" s="669"/>
      <c r="AS608" s="669"/>
      <c r="AT608" s="651" t="s">
        <v>16111</v>
      </c>
      <c r="AU608" s="595" t="s">
        <v>16112</v>
      </c>
      <c r="AV608" s="595" t="s">
        <v>16113</v>
      </c>
      <c r="AW608" s="609" t="s">
        <v>16114</v>
      </c>
      <c r="AX608" s="609" t="s">
        <v>16115</v>
      </c>
      <c r="AY608" s="753" t="s">
        <v>16116</v>
      </c>
    </row>
    <row r="609" spans="2:51" ht="15" hidden="1" customHeight="1" outlineLevel="1">
      <c r="B609" s="643" t="s">
        <v>16117</v>
      </c>
      <c r="C609" s="653"/>
      <c r="D609" s="653"/>
      <c r="E609" s="653"/>
      <c r="F609" s="653"/>
      <c r="G609" s="653"/>
      <c r="H609" s="654"/>
      <c r="I609" s="655"/>
      <c r="J609" s="656"/>
      <c r="K609" s="656"/>
      <c r="L609" s="674">
        <f t="shared" si="60"/>
        <v>0</v>
      </c>
      <c r="M609" s="671"/>
      <c r="N609" s="676"/>
      <c r="O609" s="676"/>
      <c r="P609" s="676"/>
      <c r="Q609" s="651">
        <f t="shared" si="61"/>
        <v>0</v>
      </c>
      <c r="R609" s="661">
        <f t="shared" si="62"/>
        <v>0</v>
      </c>
      <c r="S609" s="661">
        <f t="shared" si="63"/>
        <v>0</v>
      </c>
      <c r="T609" s="658"/>
      <c r="U609" s="658"/>
      <c r="V609" s="659"/>
      <c r="W609" s="1645"/>
      <c r="X609" s="324" t="s">
        <v>16118</v>
      </c>
      <c r="Y609" s="1645"/>
      <c r="Z609" s="1656"/>
      <c r="AA609" s="1645"/>
      <c r="AB609" s="1646"/>
      <c r="AC609" s="1647"/>
      <c r="AD609" s="719">
        <v>596</v>
      </c>
      <c r="AE609" s="711" t="s">
        <v>16119</v>
      </c>
      <c r="AF609" s="735" t="s">
        <v>16120</v>
      </c>
      <c r="AG609" s="735" t="s">
        <v>16121</v>
      </c>
      <c r="AH609" s="735" t="s">
        <v>16122</v>
      </c>
      <c r="AI609" s="735" t="s">
        <v>16123</v>
      </c>
      <c r="AJ609" s="735" t="s">
        <v>16124</v>
      </c>
      <c r="AK609" s="736" t="s">
        <v>16125</v>
      </c>
      <c r="AL609" s="737" t="s">
        <v>16126</v>
      </c>
      <c r="AM609" s="738" t="s">
        <v>16127</v>
      </c>
      <c r="AN609" s="738" t="s">
        <v>16128</v>
      </c>
      <c r="AO609" s="674" t="s">
        <v>16129</v>
      </c>
      <c r="AP609" s="712" t="s">
        <v>16130</v>
      </c>
      <c r="AQ609" s="669"/>
      <c r="AR609" s="669"/>
      <c r="AS609" s="669"/>
      <c r="AT609" s="651" t="s">
        <v>16131</v>
      </c>
      <c r="AU609" s="595" t="s">
        <v>16132</v>
      </c>
      <c r="AV609" s="595" t="s">
        <v>16133</v>
      </c>
      <c r="AW609" s="609" t="s">
        <v>16134</v>
      </c>
      <c r="AX609" s="609" t="s">
        <v>16135</v>
      </c>
      <c r="AY609" s="753" t="s">
        <v>16136</v>
      </c>
    </row>
    <row r="610" spans="2:51" ht="15" hidden="1" customHeight="1" outlineLevel="1">
      <c r="B610" s="643" t="s">
        <v>16137</v>
      </c>
      <c r="C610" s="653"/>
      <c r="D610" s="653"/>
      <c r="E610" s="653"/>
      <c r="F610" s="653"/>
      <c r="G610" s="653"/>
      <c r="H610" s="654"/>
      <c r="I610" s="655"/>
      <c r="J610" s="656"/>
      <c r="K610" s="656"/>
      <c r="L610" s="674">
        <f t="shared" si="60"/>
        <v>0</v>
      </c>
      <c r="M610" s="671"/>
      <c r="N610" s="676"/>
      <c r="O610" s="676"/>
      <c r="P610" s="676"/>
      <c r="Q610" s="651">
        <f t="shared" si="61"/>
        <v>0</v>
      </c>
      <c r="R610" s="661">
        <f t="shared" si="62"/>
        <v>0</v>
      </c>
      <c r="S610" s="661">
        <f t="shared" si="63"/>
        <v>0</v>
      </c>
      <c r="T610" s="658"/>
      <c r="U610" s="658"/>
      <c r="V610" s="659"/>
      <c r="W610" s="1645"/>
      <c r="X610" s="324" t="s">
        <v>16138</v>
      </c>
      <c r="Y610" s="1645"/>
      <c r="Z610" s="1656"/>
      <c r="AA610" s="1645"/>
      <c r="AB610" s="1646"/>
      <c r="AC610" s="1647"/>
      <c r="AD610" s="719">
        <v>597</v>
      </c>
      <c r="AE610" s="711" t="s">
        <v>16139</v>
      </c>
      <c r="AF610" s="735" t="s">
        <v>16140</v>
      </c>
      <c r="AG610" s="735" t="s">
        <v>16141</v>
      </c>
      <c r="AH610" s="735" t="s">
        <v>16142</v>
      </c>
      <c r="AI610" s="735" t="s">
        <v>16143</v>
      </c>
      <c r="AJ610" s="735" t="s">
        <v>16144</v>
      </c>
      <c r="AK610" s="736" t="s">
        <v>16145</v>
      </c>
      <c r="AL610" s="737" t="s">
        <v>16146</v>
      </c>
      <c r="AM610" s="738" t="s">
        <v>16147</v>
      </c>
      <c r="AN610" s="738" t="s">
        <v>16148</v>
      </c>
      <c r="AO610" s="674" t="s">
        <v>16149</v>
      </c>
      <c r="AP610" s="712" t="s">
        <v>16150</v>
      </c>
      <c r="AQ610" s="669"/>
      <c r="AR610" s="669"/>
      <c r="AS610" s="669"/>
      <c r="AT610" s="651" t="s">
        <v>16151</v>
      </c>
      <c r="AU610" s="595" t="s">
        <v>16152</v>
      </c>
      <c r="AV610" s="595" t="s">
        <v>16153</v>
      </c>
      <c r="AW610" s="609" t="s">
        <v>16154</v>
      </c>
      <c r="AX610" s="609" t="s">
        <v>16155</v>
      </c>
      <c r="AY610" s="753" t="s">
        <v>16156</v>
      </c>
    </row>
    <row r="611" spans="2:51" ht="15" hidden="1" customHeight="1" outlineLevel="1">
      <c r="B611" s="643" t="s">
        <v>16157</v>
      </c>
      <c r="C611" s="653"/>
      <c r="D611" s="653"/>
      <c r="E611" s="653"/>
      <c r="F611" s="653"/>
      <c r="G611" s="653"/>
      <c r="H611" s="654"/>
      <c r="I611" s="655"/>
      <c r="J611" s="656"/>
      <c r="K611" s="656"/>
      <c r="L611" s="674">
        <f t="shared" si="60"/>
        <v>0</v>
      </c>
      <c r="M611" s="671"/>
      <c r="N611" s="676"/>
      <c r="O611" s="676"/>
      <c r="P611" s="676"/>
      <c r="Q611" s="651">
        <f t="shared" si="61"/>
        <v>0</v>
      </c>
      <c r="R611" s="661">
        <f t="shared" si="62"/>
        <v>0</v>
      </c>
      <c r="S611" s="661">
        <f t="shared" si="63"/>
        <v>0</v>
      </c>
      <c r="T611" s="658"/>
      <c r="U611" s="658"/>
      <c r="V611" s="659"/>
      <c r="W611" s="1645"/>
      <c r="X611" s="324" t="s">
        <v>16158</v>
      </c>
      <c r="Y611" s="1645"/>
      <c r="Z611" s="1656"/>
      <c r="AA611" s="1645"/>
      <c r="AB611" s="1646"/>
      <c r="AC611" s="1647"/>
      <c r="AD611" s="719">
        <v>598</v>
      </c>
      <c r="AE611" s="711" t="s">
        <v>16159</v>
      </c>
      <c r="AF611" s="735" t="s">
        <v>16160</v>
      </c>
      <c r="AG611" s="735" t="s">
        <v>16161</v>
      </c>
      <c r="AH611" s="735" t="s">
        <v>16162</v>
      </c>
      <c r="AI611" s="735" t="s">
        <v>16163</v>
      </c>
      <c r="AJ611" s="735" t="s">
        <v>16164</v>
      </c>
      <c r="AK611" s="736" t="s">
        <v>16165</v>
      </c>
      <c r="AL611" s="737" t="s">
        <v>16166</v>
      </c>
      <c r="AM611" s="738" t="s">
        <v>16167</v>
      </c>
      <c r="AN611" s="738" t="s">
        <v>16168</v>
      </c>
      <c r="AO611" s="674" t="s">
        <v>16169</v>
      </c>
      <c r="AP611" s="712" t="s">
        <v>16170</v>
      </c>
      <c r="AQ611" s="669"/>
      <c r="AR611" s="669"/>
      <c r="AS611" s="669"/>
      <c r="AT611" s="651" t="s">
        <v>16171</v>
      </c>
      <c r="AU611" s="595" t="s">
        <v>16172</v>
      </c>
      <c r="AV611" s="595" t="s">
        <v>16173</v>
      </c>
      <c r="AW611" s="609" t="s">
        <v>16174</v>
      </c>
      <c r="AX611" s="609" t="s">
        <v>16175</v>
      </c>
      <c r="AY611" s="753" t="s">
        <v>16176</v>
      </c>
    </row>
    <row r="612" spans="2:51" ht="15" hidden="1" customHeight="1" outlineLevel="1">
      <c r="B612" s="643" t="s">
        <v>16177</v>
      </c>
      <c r="C612" s="653"/>
      <c r="D612" s="653"/>
      <c r="E612" s="653"/>
      <c r="F612" s="653"/>
      <c r="G612" s="653"/>
      <c r="H612" s="654"/>
      <c r="I612" s="655"/>
      <c r="J612" s="656"/>
      <c r="K612" s="656"/>
      <c r="L612" s="674">
        <f t="shared" si="60"/>
        <v>0</v>
      </c>
      <c r="M612" s="671"/>
      <c r="N612" s="676"/>
      <c r="O612" s="676"/>
      <c r="P612" s="676"/>
      <c r="Q612" s="651">
        <f t="shared" si="61"/>
        <v>0</v>
      </c>
      <c r="R612" s="661">
        <f t="shared" si="62"/>
        <v>0</v>
      </c>
      <c r="S612" s="661">
        <f t="shared" si="63"/>
        <v>0</v>
      </c>
      <c r="T612" s="658"/>
      <c r="U612" s="658"/>
      <c r="V612" s="659"/>
      <c r="W612" s="1645"/>
      <c r="X612" s="324" t="s">
        <v>16178</v>
      </c>
      <c r="Y612" s="1645"/>
      <c r="Z612" s="1656"/>
      <c r="AA612" s="1645"/>
      <c r="AB612" s="1646"/>
      <c r="AC612" s="1647"/>
      <c r="AD612" s="719">
        <v>599</v>
      </c>
      <c r="AE612" s="711" t="s">
        <v>16179</v>
      </c>
      <c r="AF612" s="735" t="s">
        <v>16180</v>
      </c>
      <c r="AG612" s="735" t="s">
        <v>16181</v>
      </c>
      <c r="AH612" s="735" t="s">
        <v>16182</v>
      </c>
      <c r="AI612" s="735" t="s">
        <v>16183</v>
      </c>
      <c r="AJ612" s="735" t="s">
        <v>16184</v>
      </c>
      <c r="AK612" s="736" t="s">
        <v>16185</v>
      </c>
      <c r="AL612" s="737" t="s">
        <v>16186</v>
      </c>
      <c r="AM612" s="738" t="s">
        <v>16187</v>
      </c>
      <c r="AN612" s="738" t="s">
        <v>16188</v>
      </c>
      <c r="AO612" s="674" t="s">
        <v>16189</v>
      </c>
      <c r="AP612" s="712" t="s">
        <v>16190</v>
      </c>
      <c r="AQ612" s="669"/>
      <c r="AR612" s="669"/>
      <c r="AS612" s="669"/>
      <c r="AT612" s="651" t="s">
        <v>16191</v>
      </c>
      <c r="AU612" s="595" t="s">
        <v>16192</v>
      </c>
      <c r="AV612" s="595" t="s">
        <v>16193</v>
      </c>
      <c r="AW612" s="609" t="s">
        <v>16194</v>
      </c>
      <c r="AX612" s="609" t="s">
        <v>16195</v>
      </c>
      <c r="AY612" s="753" t="s">
        <v>16196</v>
      </c>
    </row>
    <row r="613" spans="2:51" ht="15" hidden="1" customHeight="1" outlineLevel="1">
      <c r="B613" s="643" t="s">
        <v>16197</v>
      </c>
      <c r="C613" s="653"/>
      <c r="D613" s="653"/>
      <c r="E613" s="653"/>
      <c r="F613" s="653"/>
      <c r="G613" s="653"/>
      <c r="H613" s="654"/>
      <c r="I613" s="655"/>
      <c r="J613" s="656"/>
      <c r="K613" s="656"/>
      <c r="L613" s="674">
        <f t="shared" si="60"/>
        <v>0</v>
      </c>
      <c r="M613" s="671"/>
      <c r="N613" s="676"/>
      <c r="O613" s="676"/>
      <c r="P613" s="676"/>
      <c r="Q613" s="651">
        <f t="shared" si="61"/>
        <v>0</v>
      </c>
      <c r="R613" s="661">
        <f t="shared" si="62"/>
        <v>0</v>
      </c>
      <c r="S613" s="661">
        <f t="shared" si="63"/>
        <v>0</v>
      </c>
      <c r="T613" s="658"/>
      <c r="U613" s="658"/>
      <c r="V613" s="659"/>
      <c r="W613" s="1645"/>
      <c r="X613" s="324" t="s">
        <v>16198</v>
      </c>
      <c r="Y613" s="1645"/>
      <c r="Z613" s="1656"/>
      <c r="AA613" s="1645"/>
      <c r="AB613" s="1646"/>
      <c r="AC613" s="1647"/>
      <c r="AD613" s="719">
        <v>600</v>
      </c>
      <c r="AE613" s="711" t="s">
        <v>16199</v>
      </c>
      <c r="AF613" s="735" t="s">
        <v>16200</v>
      </c>
      <c r="AG613" s="735" t="s">
        <v>16201</v>
      </c>
      <c r="AH613" s="735" t="s">
        <v>16202</v>
      </c>
      <c r="AI613" s="735" t="s">
        <v>16203</v>
      </c>
      <c r="AJ613" s="735" t="s">
        <v>16204</v>
      </c>
      <c r="AK613" s="736" t="s">
        <v>16205</v>
      </c>
      <c r="AL613" s="737" t="s">
        <v>16206</v>
      </c>
      <c r="AM613" s="738" t="s">
        <v>16207</v>
      </c>
      <c r="AN613" s="738" t="s">
        <v>16208</v>
      </c>
      <c r="AO613" s="674" t="s">
        <v>16209</v>
      </c>
      <c r="AP613" s="712" t="s">
        <v>16210</v>
      </c>
      <c r="AQ613" s="669"/>
      <c r="AR613" s="669"/>
      <c r="AS613" s="669"/>
      <c r="AT613" s="651" t="s">
        <v>16211</v>
      </c>
      <c r="AU613" s="595" t="s">
        <v>16212</v>
      </c>
      <c r="AV613" s="595" t="s">
        <v>16213</v>
      </c>
      <c r="AW613" s="609" t="s">
        <v>16214</v>
      </c>
      <c r="AX613" s="609" t="s">
        <v>16215</v>
      </c>
      <c r="AY613" s="753" t="s">
        <v>16216</v>
      </c>
    </row>
    <row r="614" spans="2:51" ht="15" hidden="1" customHeight="1" outlineLevel="1">
      <c r="B614" s="643" t="s">
        <v>16217</v>
      </c>
      <c r="C614" s="653"/>
      <c r="D614" s="653"/>
      <c r="E614" s="653"/>
      <c r="F614" s="653"/>
      <c r="G614" s="653"/>
      <c r="H614" s="654"/>
      <c r="I614" s="655"/>
      <c r="J614" s="656"/>
      <c r="K614" s="656"/>
      <c r="L614" s="674">
        <f t="shared" si="60"/>
        <v>0</v>
      </c>
      <c r="M614" s="671"/>
      <c r="N614" s="676"/>
      <c r="O614" s="676"/>
      <c r="P614" s="676"/>
      <c r="Q614" s="651">
        <f t="shared" si="61"/>
        <v>0</v>
      </c>
      <c r="R614" s="661">
        <f t="shared" si="62"/>
        <v>0</v>
      </c>
      <c r="S614" s="661">
        <f t="shared" si="63"/>
        <v>0</v>
      </c>
      <c r="T614" s="658"/>
      <c r="U614" s="658"/>
      <c r="V614" s="659"/>
      <c r="W614" s="1645"/>
      <c r="X614" s="324" t="s">
        <v>16218</v>
      </c>
      <c r="Y614" s="1645"/>
      <c r="Z614" s="1656"/>
      <c r="AA614" s="1645"/>
      <c r="AB614" s="1646"/>
      <c r="AC614" s="1647"/>
      <c r="AD614" s="719">
        <v>601</v>
      </c>
      <c r="AE614" s="711" t="s">
        <v>16219</v>
      </c>
      <c r="AF614" s="735" t="s">
        <v>16220</v>
      </c>
      <c r="AG614" s="735" t="s">
        <v>16221</v>
      </c>
      <c r="AH614" s="735" t="s">
        <v>16222</v>
      </c>
      <c r="AI614" s="735" t="s">
        <v>16223</v>
      </c>
      <c r="AJ614" s="735" t="s">
        <v>16224</v>
      </c>
      <c r="AK614" s="736" t="s">
        <v>16225</v>
      </c>
      <c r="AL614" s="737" t="s">
        <v>16226</v>
      </c>
      <c r="AM614" s="738" t="s">
        <v>16227</v>
      </c>
      <c r="AN614" s="738" t="s">
        <v>16228</v>
      </c>
      <c r="AO614" s="674" t="s">
        <v>16229</v>
      </c>
      <c r="AP614" s="712" t="s">
        <v>16230</v>
      </c>
      <c r="AQ614" s="669"/>
      <c r="AR614" s="669"/>
      <c r="AS614" s="669"/>
      <c r="AT614" s="651" t="s">
        <v>16231</v>
      </c>
      <c r="AU614" s="595" t="s">
        <v>16232</v>
      </c>
      <c r="AV614" s="595" t="s">
        <v>16233</v>
      </c>
      <c r="AW614" s="609" t="s">
        <v>16234</v>
      </c>
      <c r="AX614" s="609" t="s">
        <v>16235</v>
      </c>
      <c r="AY614" s="753" t="s">
        <v>16236</v>
      </c>
    </row>
    <row r="615" spans="2:51" collapsed="1">
      <c r="B615" s="643" t="s">
        <v>16237</v>
      </c>
      <c r="C615" s="653"/>
      <c r="D615" s="653"/>
      <c r="E615" s="653"/>
      <c r="F615" s="653"/>
      <c r="G615" s="653"/>
      <c r="H615" s="654"/>
      <c r="I615" s="655"/>
      <c r="J615" s="656"/>
      <c r="K615" s="656"/>
      <c r="L615" s="674">
        <f>I615*J615</f>
        <v>0</v>
      </c>
      <c r="M615" s="671"/>
      <c r="N615" s="676"/>
      <c r="O615" s="676"/>
      <c r="P615" s="676"/>
      <c r="Q615" s="651">
        <f>IF(M615=0,0,((1+M615)*(1+C$824))-1)</f>
        <v>0</v>
      </c>
      <c r="R615" s="661">
        <f>Q615*K615</f>
        <v>0</v>
      </c>
      <c r="S615" s="661">
        <f xml:space="preserve"> M615*K615</f>
        <v>0</v>
      </c>
      <c r="T615" s="658"/>
      <c r="U615" s="658"/>
      <c r="V615" s="659"/>
      <c r="W615" s="1645"/>
      <c r="X615" s="324" t="s">
        <v>16238</v>
      </c>
      <c r="Y615" s="1645"/>
      <c r="Z615" s="1656"/>
      <c r="AA615" s="1645"/>
      <c r="AB615" s="1646"/>
      <c r="AC615" s="1647"/>
      <c r="AD615" s="719">
        <v>602</v>
      </c>
      <c r="AE615" s="711" t="s">
        <v>16239</v>
      </c>
      <c r="AF615" s="735" t="s">
        <v>16240</v>
      </c>
      <c r="AG615" s="735" t="s">
        <v>16241</v>
      </c>
      <c r="AH615" s="735" t="s">
        <v>16242</v>
      </c>
      <c r="AI615" s="735" t="s">
        <v>16243</v>
      </c>
      <c r="AJ615" s="735" t="s">
        <v>16244</v>
      </c>
      <c r="AK615" s="736" t="s">
        <v>16245</v>
      </c>
      <c r="AL615" s="737" t="s">
        <v>16246</v>
      </c>
      <c r="AM615" s="738" t="s">
        <v>16247</v>
      </c>
      <c r="AN615" s="738" t="s">
        <v>16248</v>
      </c>
      <c r="AO615" s="674" t="s">
        <v>16249</v>
      </c>
      <c r="AP615" s="712" t="s">
        <v>16250</v>
      </c>
      <c r="AQ615" s="669"/>
      <c r="AR615" s="669"/>
      <c r="AS615" s="669"/>
      <c r="AT615" s="651" t="s">
        <v>16251</v>
      </c>
      <c r="AU615" s="595" t="s">
        <v>16252</v>
      </c>
      <c r="AV615" s="595" t="s">
        <v>16253</v>
      </c>
      <c r="AW615" s="609" t="s">
        <v>16254</v>
      </c>
      <c r="AX615" s="609" t="s">
        <v>16255</v>
      </c>
      <c r="AY615" s="753" t="s">
        <v>16256</v>
      </c>
    </row>
    <row r="616" spans="2:51" ht="15.75" thickBot="1">
      <c r="B616" s="657" t="s">
        <v>16257</v>
      </c>
      <c r="C616" s="644"/>
      <c r="D616" s="672"/>
      <c r="E616" s="672"/>
      <c r="F616" s="672"/>
      <c r="G616" s="672"/>
      <c r="H616" s="672"/>
      <c r="I616" s="644"/>
      <c r="J616" s="645">
        <f>SUM(J416:J615)</f>
        <v>3356.4369999999999</v>
      </c>
      <c r="K616" s="645">
        <f>SUM(K416:K615)</f>
        <v>3356.4369999999999</v>
      </c>
      <c r="L616" s="646">
        <f>SUM(L416:L615)</f>
        <v>57715.762199999997</v>
      </c>
      <c r="M616" s="677"/>
      <c r="N616" s="677"/>
      <c r="O616" s="677"/>
      <c r="P616" s="677"/>
      <c r="Q616" s="1658"/>
      <c r="R616" s="645">
        <f>SUM(R416:R615)</f>
        <v>126.82923884649958</v>
      </c>
      <c r="S616" s="645">
        <f>SUM(S416:S615)</f>
        <v>77.221383100000011</v>
      </c>
      <c r="T616" s="645">
        <f>SUM(T416:T615)</f>
        <v>10.941999999999998</v>
      </c>
      <c r="U616" s="645">
        <f>SUM(U416:U615)</f>
        <v>-3114.1969999999997</v>
      </c>
      <c r="V616" s="662">
        <f>SUM(V416:V615)</f>
        <v>-4307.3609999999999</v>
      </c>
      <c r="W616" s="1645"/>
      <c r="X616" s="325" t="s">
        <v>16258</v>
      </c>
      <c r="Y616" s="1645"/>
      <c r="Z616" s="1657"/>
      <c r="AA616" s="1645"/>
      <c r="AB616" s="1646"/>
      <c r="AC616" s="1647"/>
      <c r="AD616" s="720">
        <v>603</v>
      </c>
      <c r="AE616" s="721" t="s">
        <v>16257</v>
      </c>
      <c r="AF616" s="644"/>
      <c r="AG616" s="741"/>
      <c r="AH616" s="741"/>
      <c r="AI616" s="741"/>
      <c r="AJ616" s="741"/>
      <c r="AK616" s="741"/>
      <c r="AL616" s="644"/>
      <c r="AM616" s="746" t="s">
        <v>16259</v>
      </c>
      <c r="AN616" s="746" t="s">
        <v>16260</v>
      </c>
      <c r="AO616" s="646" t="s">
        <v>16261</v>
      </c>
      <c r="AP616" s="644"/>
      <c r="AQ616" s="644"/>
      <c r="AR616" s="644"/>
      <c r="AS616" s="644"/>
      <c r="AT616" s="644"/>
      <c r="AU616" s="746" t="s">
        <v>16262</v>
      </c>
      <c r="AV616" s="746" t="s">
        <v>16263</v>
      </c>
      <c r="AW616" s="746" t="s">
        <v>16264</v>
      </c>
      <c r="AX616" s="746" t="s">
        <v>16265</v>
      </c>
      <c r="AY616" s="750" t="s">
        <v>16266</v>
      </c>
    </row>
    <row r="617" spans="2:51" ht="15.75" thickBot="1">
      <c r="B617" s="142"/>
      <c r="C617" s="302"/>
      <c r="D617" s="302"/>
      <c r="E617" s="302"/>
      <c r="F617" s="302"/>
      <c r="G617" s="302"/>
      <c r="H617" s="302"/>
      <c r="I617" s="302"/>
      <c r="J617" s="303"/>
      <c r="K617" s="303"/>
      <c r="L617" s="303"/>
      <c r="M617" s="302"/>
      <c r="N617" s="302"/>
      <c r="O617" s="302"/>
      <c r="P617" s="302"/>
      <c r="Q617" s="302"/>
      <c r="R617" s="303"/>
      <c r="S617" s="303"/>
      <c r="T617" s="680"/>
      <c r="U617" s="680"/>
      <c r="V617" s="680"/>
      <c r="W617" s="1645"/>
      <c r="X617" s="1645"/>
      <c r="Y617" s="1645"/>
      <c r="Z617" s="1645"/>
      <c r="AA617" s="1645"/>
      <c r="AB617" s="1646"/>
      <c r="AC617" s="1647"/>
      <c r="AD617" s="307"/>
      <c r="AE617" s="705"/>
      <c r="AF617" s="302"/>
      <c r="AG617" s="302"/>
      <c r="AH617" s="302"/>
      <c r="AI617" s="302"/>
      <c r="AJ617" s="302"/>
      <c r="AK617" s="302"/>
      <c r="AL617" s="302"/>
      <c r="AM617" s="303"/>
      <c r="AN617" s="303"/>
      <c r="AO617" s="303"/>
      <c r="AP617" s="302"/>
      <c r="AQ617" s="302"/>
      <c r="AR617" s="140"/>
      <c r="AS617" s="302"/>
      <c r="AT617" s="304"/>
      <c r="AU617" s="305"/>
      <c r="AV617" s="305"/>
      <c r="AW617" s="308"/>
      <c r="AX617" s="308"/>
      <c r="AY617" s="308"/>
    </row>
    <row r="618" spans="2:51" ht="15.75" thickBot="1">
      <c r="B618" s="328" t="s">
        <v>16267</v>
      </c>
      <c r="C618" s="306"/>
      <c r="D618" s="306"/>
      <c r="E618" s="306"/>
      <c r="F618" s="306"/>
      <c r="G618" s="306"/>
      <c r="H618" s="306"/>
      <c r="I618" s="302"/>
      <c r="J618" s="303"/>
      <c r="K618" s="303"/>
      <c r="L618" s="303"/>
      <c r="M618" s="302"/>
      <c r="N618" s="302"/>
      <c r="O618" s="302"/>
      <c r="P618" s="302"/>
      <c r="Q618" s="302"/>
      <c r="R618" s="303"/>
      <c r="S618" s="303"/>
      <c r="T618" s="680"/>
      <c r="U618" s="680"/>
      <c r="V618" s="680"/>
      <c r="W618" s="1645"/>
      <c r="X618" s="1645"/>
      <c r="Y618" s="1645"/>
      <c r="Z618" s="1645"/>
      <c r="AA618" s="1645"/>
      <c r="AB618" s="1646"/>
      <c r="AC618" s="1647"/>
      <c r="AD618" s="1487" t="s">
        <v>16268</v>
      </c>
      <c r="AE618" s="422" t="s">
        <v>16267</v>
      </c>
      <c r="AF618" s="306"/>
      <c r="AG618" s="306"/>
      <c r="AH618" s="306"/>
      <c r="AI618" s="306"/>
      <c r="AJ618" s="306"/>
      <c r="AK618" s="306"/>
      <c r="AL618" s="302"/>
      <c r="AM618" s="303"/>
      <c r="AN618" s="303"/>
      <c r="AO618" s="303"/>
      <c r="AP618" s="302"/>
      <c r="AQ618" s="302"/>
      <c r="AR618" s="140"/>
      <c r="AS618" s="302"/>
      <c r="AT618" s="304"/>
      <c r="AU618" s="305"/>
      <c r="AV618" s="305"/>
      <c r="AW618" s="308"/>
      <c r="AX618" s="308"/>
      <c r="AY618" s="308"/>
    </row>
    <row r="619" spans="2:51">
      <c r="B619" s="1764" t="s">
        <v>3613</v>
      </c>
      <c r="C619" s="1761" t="s">
        <v>3614</v>
      </c>
      <c r="D619" s="1761" t="s">
        <v>3414</v>
      </c>
      <c r="E619" s="1761" t="s">
        <v>3415</v>
      </c>
      <c r="F619" s="1761" t="s">
        <v>3439</v>
      </c>
      <c r="G619" s="1761"/>
      <c r="H619" s="1761"/>
      <c r="I619" s="1761">
        <v>4.4000000000000004</v>
      </c>
      <c r="J619" s="1761">
        <v>105.334</v>
      </c>
      <c r="K619" s="1761">
        <v>105.334</v>
      </c>
      <c r="L619" s="647">
        <f>I619*J619</f>
        <v>463.46960000000007</v>
      </c>
      <c r="M619" s="675"/>
      <c r="N619" s="1775">
        <v>2.2499999999999999E-2</v>
      </c>
      <c r="O619" s="675"/>
      <c r="P619" s="675"/>
      <c r="Q619" s="649">
        <f>IF(N619=0,0,((1+N619)*(1+C$825))-1)</f>
        <v>2.9657499999999892E-2</v>
      </c>
      <c r="R619" s="660">
        <f>Q619*K619</f>
        <v>3.1239431049999888</v>
      </c>
      <c r="S619" s="660">
        <f xml:space="preserve"> N619*K619</f>
        <v>2.370015</v>
      </c>
      <c r="T619" s="1761">
        <v>0</v>
      </c>
      <c r="U619" s="1761">
        <v>0</v>
      </c>
      <c r="V619" s="1773">
        <v>0</v>
      </c>
      <c r="W619" s="1645"/>
      <c r="X619" s="323" t="s">
        <v>16269</v>
      </c>
      <c r="Y619" s="1645"/>
      <c r="Z619" s="1655"/>
      <c r="AA619" s="1645"/>
      <c r="AB619" s="1646"/>
      <c r="AC619" s="1647"/>
      <c r="AD619" s="716">
        <v>604</v>
      </c>
      <c r="AE619" s="717" t="s">
        <v>16270</v>
      </c>
      <c r="AF619" s="731" t="s">
        <v>16271</v>
      </c>
      <c r="AG619" s="731" t="s">
        <v>16272</v>
      </c>
      <c r="AH619" s="731" t="s">
        <v>16273</v>
      </c>
      <c r="AI619" s="731" t="s">
        <v>16274</v>
      </c>
      <c r="AJ619" s="731" t="s">
        <v>16275</v>
      </c>
      <c r="AK619" s="732" t="s">
        <v>16276</v>
      </c>
      <c r="AL619" s="733" t="s">
        <v>16277</v>
      </c>
      <c r="AM619" s="734" t="s">
        <v>16278</v>
      </c>
      <c r="AN619" s="734" t="s">
        <v>16279</v>
      </c>
      <c r="AO619" s="647" t="s">
        <v>16280</v>
      </c>
      <c r="AP619" s="670"/>
      <c r="AQ619" s="718" t="s">
        <v>16281</v>
      </c>
      <c r="AR619" s="670"/>
      <c r="AS619" s="670"/>
      <c r="AT619" s="649" t="s">
        <v>16282</v>
      </c>
      <c r="AU619" s="476" t="s">
        <v>16283</v>
      </c>
      <c r="AV619" s="476" t="s">
        <v>16284</v>
      </c>
      <c r="AW619" s="608" t="s">
        <v>16285</v>
      </c>
      <c r="AX619" s="608" t="s">
        <v>16286</v>
      </c>
      <c r="AY619" s="752" t="s">
        <v>16287</v>
      </c>
    </row>
    <row r="620" spans="2:51" ht="15" customHeight="1" outlineLevel="1">
      <c r="B620" s="1765" t="s">
        <v>3679</v>
      </c>
      <c r="C620" s="1762" t="s">
        <v>3680</v>
      </c>
      <c r="D620" s="1762" t="s">
        <v>3414</v>
      </c>
      <c r="E620" s="1762" t="s">
        <v>3390</v>
      </c>
      <c r="F620" s="1762" t="s">
        <v>3439</v>
      </c>
      <c r="G620" s="1762"/>
      <c r="H620" s="1762"/>
      <c r="I620" s="1762">
        <v>5.0999999999999996</v>
      </c>
      <c r="J620" s="1762">
        <v>82.45</v>
      </c>
      <c r="K620" s="1762">
        <v>82.45</v>
      </c>
      <c r="L620" s="648">
        <f t="shared" ref="L620:L682" si="64">I620*J620</f>
        <v>420.495</v>
      </c>
      <c r="M620" s="676"/>
      <c r="N620" s="1776">
        <v>2.8199999999999999E-2</v>
      </c>
      <c r="O620" s="676"/>
      <c r="P620" s="676"/>
      <c r="Q620" s="651">
        <f t="shared" ref="Q620:Q682" si="65">IF(N620=0,0,((1+N620)*(1+C$825))-1)</f>
        <v>3.5397399999999912E-2</v>
      </c>
      <c r="R620" s="661">
        <f t="shared" ref="R620:R682" si="66">Q620*K620</f>
        <v>2.9185156299999928</v>
      </c>
      <c r="S620" s="661">
        <f t="shared" ref="S620:S682" si="67" xml:space="preserve"> N620*K620</f>
        <v>2.3250899999999999</v>
      </c>
      <c r="T620" s="1762">
        <v>0</v>
      </c>
      <c r="U620" s="1762">
        <v>0</v>
      </c>
      <c r="V620" s="1774">
        <v>0</v>
      </c>
      <c r="W620" s="1645"/>
      <c r="X620" s="324" t="s">
        <v>16288</v>
      </c>
      <c r="Y620" s="1645"/>
      <c r="Z620" s="1656"/>
      <c r="AA620" s="1645"/>
      <c r="AB620" s="1646"/>
      <c r="AC620" s="1647"/>
      <c r="AD620" s="719">
        <v>605</v>
      </c>
      <c r="AE620" s="711" t="s">
        <v>16289</v>
      </c>
      <c r="AF620" s="735" t="s">
        <v>16290</v>
      </c>
      <c r="AG620" s="735" t="s">
        <v>16291</v>
      </c>
      <c r="AH620" s="735" t="s">
        <v>16292</v>
      </c>
      <c r="AI620" s="735" t="s">
        <v>16293</v>
      </c>
      <c r="AJ620" s="735" t="s">
        <v>16294</v>
      </c>
      <c r="AK620" s="736" t="s">
        <v>16295</v>
      </c>
      <c r="AL620" s="737" t="s">
        <v>16296</v>
      </c>
      <c r="AM620" s="738" t="s">
        <v>16297</v>
      </c>
      <c r="AN620" s="738" t="s">
        <v>16298</v>
      </c>
      <c r="AO620" s="648" t="s">
        <v>16299</v>
      </c>
      <c r="AP620" s="669"/>
      <c r="AQ620" s="712" t="s">
        <v>16300</v>
      </c>
      <c r="AR620" s="669"/>
      <c r="AS620" s="669"/>
      <c r="AT620" s="651" t="s">
        <v>16301</v>
      </c>
      <c r="AU620" s="595" t="s">
        <v>16302</v>
      </c>
      <c r="AV620" s="595" t="s">
        <v>16303</v>
      </c>
      <c r="AW620" s="609" t="s">
        <v>16304</v>
      </c>
      <c r="AX620" s="609" t="s">
        <v>16305</v>
      </c>
      <c r="AY620" s="753" t="s">
        <v>16306</v>
      </c>
    </row>
    <row r="621" spans="2:51" ht="15" customHeight="1" outlineLevel="1">
      <c r="B621" s="1765" t="s">
        <v>3723</v>
      </c>
      <c r="C621" s="1762" t="s">
        <v>3724</v>
      </c>
      <c r="D621" s="1762" t="s">
        <v>3414</v>
      </c>
      <c r="E621" s="1762" t="s">
        <v>3415</v>
      </c>
      <c r="F621" s="1762" t="s">
        <v>3391</v>
      </c>
      <c r="G621" s="1762"/>
      <c r="H621" s="1762"/>
      <c r="I621" s="1762">
        <v>6.2</v>
      </c>
      <c r="J621" s="1762">
        <v>84.475999999999999</v>
      </c>
      <c r="K621" s="1762">
        <v>84.475999999999999</v>
      </c>
      <c r="L621" s="648">
        <f t="shared" si="64"/>
        <v>523.75120000000004</v>
      </c>
      <c r="M621" s="676"/>
      <c r="N621" s="1776">
        <v>2.92E-2</v>
      </c>
      <c r="O621" s="676"/>
      <c r="P621" s="676"/>
      <c r="Q621" s="651">
        <f t="shared" si="65"/>
        <v>3.6404399999999892E-2</v>
      </c>
      <c r="R621" s="661">
        <f t="shared" si="66"/>
        <v>3.075298094399991</v>
      </c>
      <c r="S621" s="661">
        <f t="shared" si="67"/>
        <v>2.4666991999999999</v>
      </c>
      <c r="T621" s="1762">
        <v>0</v>
      </c>
      <c r="U621" s="1762">
        <v>0</v>
      </c>
      <c r="V621" s="1774">
        <v>0</v>
      </c>
      <c r="W621" s="1645"/>
      <c r="X621" s="324" t="s">
        <v>16307</v>
      </c>
      <c r="Y621" s="1645"/>
      <c r="Z621" s="1656"/>
      <c r="AA621" s="1645"/>
      <c r="AB621" s="1646"/>
      <c r="AC621" s="1647"/>
      <c r="AD621" s="719">
        <v>606</v>
      </c>
      <c r="AE621" s="711" t="s">
        <v>16308</v>
      </c>
      <c r="AF621" s="735" t="s">
        <v>16309</v>
      </c>
      <c r="AG621" s="735" t="s">
        <v>16310</v>
      </c>
      <c r="AH621" s="735" t="s">
        <v>16311</v>
      </c>
      <c r="AI621" s="735" t="s">
        <v>16312</v>
      </c>
      <c r="AJ621" s="735" t="s">
        <v>16313</v>
      </c>
      <c r="AK621" s="736" t="s">
        <v>16314</v>
      </c>
      <c r="AL621" s="737" t="s">
        <v>16315</v>
      </c>
      <c r="AM621" s="738" t="s">
        <v>16316</v>
      </c>
      <c r="AN621" s="738" t="s">
        <v>16317</v>
      </c>
      <c r="AO621" s="648" t="s">
        <v>16318</v>
      </c>
      <c r="AP621" s="669"/>
      <c r="AQ621" s="712" t="s">
        <v>16319</v>
      </c>
      <c r="AR621" s="669"/>
      <c r="AS621" s="669"/>
      <c r="AT621" s="651" t="s">
        <v>16320</v>
      </c>
      <c r="AU621" s="595" t="s">
        <v>16321</v>
      </c>
      <c r="AV621" s="595" t="s">
        <v>16322</v>
      </c>
      <c r="AW621" s="609" t="s">
        <v>16323</v>
      </c>
      <c r="AX621" s="609" t="s">
        <v>16324</v>
      </c>
      <c r="AY621" s="753" t="s">
        <v>16325</v>
      </c>
    </row>
    <row r="622" spans="2:51" ht="15" customHeight="1" outlineLevel="1">
      <c r="B622" s="1765" t="s">
        <v>16326</v>
      </c>
      <c r="C622" s="1762" t="s">
        <v>16327</v>
      </c>
      <c r="D622" s="1762" t="s">
        <v>3414</v>
      </c>
      <c r="E622" s="1762" t="s">
        <v>3415</v>
      </c>
      <c r="F622" s="1762" t="s">
        <v>3439</v>
      </c>
      <c r="G622" s="1762"/>
      <c r="H622" s="1762"/>
      <c r="I622" s="1762">
        <v>10.1</v>
      </c>
      <c r="J622" s="1762">
        <v>36.411999999999999</v>
      </c>
      <c r="K622" s="1762">
        <v>36.411999999999999</v>
      </c>
      <c r="L622" s="648">
        <f t="shared" si="64"/>
        <v>367.76119999999997</v>
      </c>
      <c r="M622" s="676"/>
      <c r="N622" s="1776">
        <v>2.76E-2</v>
      </c>
      <c r="O622" s="676"/>
      <c r="P622" s="676"/>
      <c r="Q622" s="651">
        <f t="shared" si="65"/>
        <v>3.4793199999999969E-2</v>
      </c>
      <c r="R622" s="661">
        <f t="shared" si="66"/>
        <v>1.2668899983999988</v>
      </c>
      <c r="S622" s="661">
        <f t="shared" si="67"/>
        <v>1.0049712</v>
      </c>
      <c r="T622" s="1762">
        <v>0.26900000000000002</v>
      </c>
      <c r="U622" s="1762">
        <v>-34.734999999999999</v>
      </c>
      <c r="V622" s="1774">
        <v>-34.231000000000002</v>
      </c>
      <c r="W622" s="1645"/>
      <c r="X622" s="324" t="s">
        <v>16328</v>
      </c>
      <c r="Y622" s="1645"/>
      <c r="Z622" s="1656"/>
      <c r="AA622" s="1645"/>
      <c r="AB622" s="1646"/>
      <c r="AC622" s="1647"/>
      <c r="AD622" s="719">
        <v>607</v>
      </c>
      <c r="AE622" s="711" t="s">
        <v>16329</v>
      </c>
      <c r="AF622" s="735" t="s">
        <v>16330</v>
      </c>
      <c r="AG622" s="735" t="s">
        <v>16331</v>
      </c>
      <c r="AH622" s="735" t="s">
        <v>16332</v>
      </c>
      <c r="AI622" s="735" t="s">
        <v>16333</v>
      </c>
      <c r="AJ622" s="735" t="s">
        <v>16334</v>
      </c>
      <c r="AK622" s="736" t="s">
        <v>16335</v>
      </c>
      <c r="AL622" s="737" t="s">
        <v>16336</v>
      </c>
      <c r="AM622" s="738" t="s">
        <v>16337</v>
      </c>
      <c r="AN622" s="738" t="s">
        <v>16338</v>
      </c>
      <c r="AO622" s="648" t="s">
        <v>16339</v>
      </c>
      <c r="AP622" s="669"/>
      <c r="AQ622" s="712" t="s">
        <v>16340</v>
      </c>
      <c r="AR622" s="669"/>
      <c r="AS622" s="669"/>
      <c r="AT622" s="651" t="s">
        <v>16341</v>
      </c>
      <c r="AU622" s="595" t="s">
        <v>16342</v>
      </c>
      <c r="AV622" s="595" t="s">
        <v>16343</v>
      </c>
      <c r="AW622" s="609" t="s">
        <v>16344</v>
      </c>
      <c r="AX622" s="609" t="s">
        <v>16345</v>
      </c>
      <c r="AY622" s="753" t="s">
        <v>16346</v>
      </c>
    </row>
    <row r="623" spans="2:51" ht="15" customHeight="1" outlineLevel="1">
      <c r="B623" s="1765" t="s">
        <v>16347</v>
      </c>
      <c r="C623" s="1762" t="s">
        <v>16348</v>
      </c>
      <c r="D623" s="1762" t="s">
        <v>3414</v>
      </c>
      <c r="E623" s="1762" t="s">
        <v>3415</v>
      </c>
      <c r="F623" s="1762" t="s">
        <v>3439</v>
      </c>
      <c r="G623" s="1762"/>
      <c r="H623" s="1762"/>
      <c r="I623" s="1762">
        <v>8.6</v>
      </c>
      <c r="J623" s="1762">
        <v>310.14600000000002</v>
      </c>
      <c r="K623" s="1762">
        <v>310.14600000000002</v>
      </c>
      <c r="L623" s="648">
        <f t="shared" si="64"/>
        <v>2667.2556</v>
      </c>
      <c r="M623" s="676"/>
      <c r="N623" s="1776">
        <v>2.2800000000000001E-2</v>
      </c>
      <c r="O623" s="676"/>
      <c r="P623" s="676"/>
      <c r="Q623" s="651">
        <f t="shared" si="65"/>
        <v>2.9959599999999753E-2</v>
      </c>
      <c r="R623" s="661">
        <f t="shared" si="66"/>
        <v>9.2918501015999233</v>
      </c>
      <c r="S623" s="661">
        <f t="shared" si="67"/>
        <v>7.0713288000000007</v>
      </c>
      <c r="T623" s="1762">
        <v>3.492</v>
      </c>
      <c r="U623" s="1762">
        <v>-300.06</v>
      </c>
      <c r="V623" s="1774">
        <v>-313.59699999999998</v>
      </c>
      <c r="W623" s="1645"/>
      <c r="X623" s="324" t="s">
        <v>16349</v>
      </c>
      <c r="Y623" s="1645"/>
      <c r="Z623" s="1656"/>
      <c r="AA623" s="1645"/>
      <c r="AB623" s="1646"/>
      <c r="AC623" s="1647"/>
      <c r="AD623" s="719">
        <v>608</v>
      </c>
      <c r="AE623" s="711" t="s">
        <v>16350</v>
      </c>
      <c r="AF623" s="735" t="s">
        <v>16351</v>
      </c>
      <c r="AG623" s="735" t="s">
        <v>16352</v>
      </c>
      <c r="AH623" s="735" t="s">
        <v>16353</v>
      </c>
      <c r="AI623" s="735" t="s">
        <v>16354</v>
      </c>
      <c r="AJ623" s="735" t="s">
        <v>16355</v>
      </c>
      <c r="AK623" s="736" t="s">
        <v>16356</v>
      </c>
      <c r="AL623" s="737" t="s">
        <v>16357</v>
      </c>
      <c r="AM623" s="738" t="s">
        <v>16358</v>
      </c>
      <c r="AN623" s="738" t="s">
        <v>16359</v>
      </c>
      <c r="AO623" s="648" t="s">
        <v>16360</v>
      </c>
      <c r="AP623" s="669"/>
      <c r="AQ623" s="712" t="s">
        <v>16361</v>
      </c>
      <c r="AR623" s="669"/>
      <c r="AS623" s="669"/>
      <c r="AT623" s="651" t="s">
        <v>16362</v>
      </c>
      <c r="AU623" s="595" t="s">
        <v>16363</v>
      </c>
      <c r="AV623" s="595" t="s">
        <v>16364</v>
      </c>
      <c r="AW623" s="609" t="s">
        <v>16365</v>
      </c>
      <c r="AX623" s="609" t="s">
        <v>16366</v>
      </c>
      <c r="AY623" s="753" t="s">
        <v>16367</v>
      </c>
    </row>
    <row r="624" spans="2:51" ht="15" customHeight="1" outlineLevel="1">
      <c r="B624" s="1765" t="s">
        <v>16368</v>
      </c>
      <c r="C624" s="1762" t="s">
        <v>16369</v>
      </c>
      <c r="D624" s="1762" t="s">
        <v>3414</v>
      </c>
      <c r="E624" s="1762" t="s">
        <v>3415</v>
      </c>
      <c r="F624" s="1762" t="s">
        <v>3439</v>
      </c>
      <c r="G624" s="1762"/>
      <c r="H624" s="1762"/>
      <c r="I624" s="1762">
        <v>8</v>
      </c>
      <c r="J624" s="1762">
        <v>66.884</v>
      </c>
      <c r="K624" s="1762">
        <v>66.884</v>
      </c>
      <c r="L624" s="648">
        <f t="shared" si="64"/>
        <v>535.072</v>
      </c>
      <c r="M624" s="676"/>
      <c r="N624" s="1776">
        <v>3.5000000000000001E-3</v>
      </c>
      <c r="O624" s="676"/>
      <c r="P624" s="676"/>
      <c r="Q624" s="651">
        <f t="shared" si="65"/>
        <v>1.0524500000000048E-2</v>
      </c>
      <c r="R624" s="661">
        <f t="shared" si="66"/>
        <v>0.70392065800000314</v>
      </c>
      <c r="S624" s="661">
        <f t="shared" si="67"/>
        <v>0.234094</v>
      </c>
      <c r="T624" s="1762">
        <v>0.44900000000000001</v>
      </c>
      <c r="U624" s="1762">
        <v>-65.405000000000001</v>
      </c>
      <c r="V624" s="1774">
        <v>-68.808999999999997</v>
      </c>
      <c r="W624" s="1645"/>
      <c r="X624" s="324" t="s">
        <v>16370</v>
      </c>
      <c r="Y624" s="1645"/>
      <c r="Z624" s="1656"/>
      <c r="AA624" s="1645"/>
      <c r="AB624" s="1646"/>
      <c r="AC624" s="1647"/>
      <c r="AD624" s="719">
        <v>609</v>
      </c>
      <c r="AE624" s="711" t="s">
        <v>16371</v>
      </c>
      <c r="AF624" s="735" t="s">
        <v>16372</v>
      </c>
      <c r="AG624" s="735" t="s">
        <v>16373</v>
      </c>
      <c r="AH624" s="735" t="s">
        <v>16374</v>
      </c>
      <c r="AI624" s="735" t="s">
        <v>16375</v>
      </c>
      <c r="AJ624" s="735" t="s">
        <v>16376</v>
      </c>
      <c r="AK624" s="736" t="s">
        <v>16377</v>
      </c>
      <c r="AL624" s="737" t="s">
        <v>16378</v>
      </c>
      <c r="AM624" s="738" t="s">
        <v>16379</v>
      </c>
      <c r="AN624" s="738" t="s">
        <v>16380</v>
      </c>
      <c r="AO624" s="648" t="s">
        <v>16381</v>
      </c>
      <c r="AP624" s="669"/>
      <c r="AQ624" s="712" t="s">
        <v>16382</v>
      </c>
      <c r="AR624" s="669"/>
      <c r="AS624" s="669"/>
      <c r="AT624" s="651" t="s">
        <v>16383</v>
      </c>
      <c r="AU624" s="595" t="s">
        <v>16384</v>
      </c>
      <c r="AV624" s="595" t="s">
        <v>16385</v>
      </c>
      <c r="AW624" s="609" t="s">
        <v>16386</v>
      </c>
      <c r="AX624" s="609" t="s">
        <v>16387</v>
      </c>
      <c r="AY624" s="753" t="s">
        <v>16388</v>
      </c>
    </row>
    <row r="625" spans="2:51" ht="15" customHeight="1" outlineLevel="1">
      <c r="B625" s="1765" t="s">
        <v>16389</v>
      </c>
      <c r="C625" s="1762"/>
      <c r="D625" s="1762" t="s">
        <v>3414</v>
      </c>
      <c r="E625" s="1762" t="s">
        <v>3415</v>
      </c>
      <c r="F625" s="1762" t="s">
        <v>3439</v>
      </c>
      <c r="G625" s="1762"/>
      <c r="H625" s="1762"/>
      <c r="I625" s="1762">
        <v>3.5</v>
      </c>
      <c r="J625" s="1762">
        <v>100.578</v>
      </c>
      <c r="K625" s="1762">
        <v>100.578</v>
      </c>
      <c r="L625" s="648">
        <f t="shared" si="64"/>
        <v>352.02300000000002</v>
      </c>
      <c r="M625" s="676"/>
      <c r="N625" s="1776">
        <v>-4.7999999999999996E-3</v>
      </c>
      <c r="O625" s="676"/>
      <c r="P625" s="676"/>
      <c r="Q625" s="651">
        <f t="shared" si="65"/>
        <v>2.1663999999999017E-3</v>
      </c>
      <c r="R625" s="661">
        <f t="shared" si="66"/>
        <v>0.21789217919999013</v>
      </c>
      <c r="S625" s="661">
        <f t="shared" si="67"/>
        <v>-0.48277439999999999</v>
      </c>
      <c r="T625" s="1762">
        <v>0.312</v>
      </c>
      <c r="U625" s="1762">
        <v>-100.19</v>
      </c>
      <c r="V625" s="1774">
        <v>-102.958</v>
      </c>
      <c r="W625" s="1645"/>
      <c r="X625" s="324" t="s">
        <v>16390</v>
      </c>
      <c r="Y625" s="1645"/>
      <c r="Z625" s="1656"/>
      <c r="AA625" s="1645"/>
      <c r="AB625" s="1646"/>
      <c r="AC625" s="1647"/>
      <c r="AD625" s="719">
        <v>610</v>
      </c>
      <c r="AE625" s="711" t="s">
        <v>16391</v>
      </c>
      <c r="AF625" s="735" t="s">
        <v>16392</v>
      </c>
      <c r="AG625" s="735" t="s">
        <v>16393</v>
      </c>
      <c r="AH625" s="735" t="s">
        <v>16394</v>
      </c>
      <c r="AI625" s="735" t="s">
        <v>16395</v>
      </c>
      <c r="AJ625" s="735" t="s">
        <v>16396</v>
      </c>
      <c r="AK625" s="736" t="s">
        <v>16397</v>
      </c>
      <c r="AL625" s="737" t="s">
        <v>16398</v>
      </c>
      <c r="AM625" s="738" t="s">
        <v>16399</v>
      </c>
      <c r="AN625" s="738" t="s">
        <v>16400</v>
      </c>
      <c r="AO625" s="648" t="s">
        <v>16401</v>
      </c>
      <c r="AP625" s="669"/>
      <c r="AQ625" s="712" t="s">
        <v>16402</v>
      </c>
      <c r="AR625" s="669"/>
      <c r="AS625" s="669"/>
      <c r="AT625" s="651" t="s">
        <v>16403</v>
      </c>
      <c r="AU625" s="595" t="s">
        <v>16404</v>
      </c>
      <c r="AV625" s="595" t="s">
        <v>16405</v>
      </c>
      <c r="AW625" s="609" t="s">
        <v>16406</v>
      </c>
      <c r="AX625" s="609" t="s">
        <v>16407</v>
      </c>
      <c r="AY625" s="753" t="s">
        <v>16408</v>
      </c>
    </row>
    <row r="626" spans="2:51" ht="15" customHeight="1" outlineLevel="1">
      <c r="B626" s="1765" t="s">
        <v>16409</v>
      </c>
      <c r="C626" s="1762"/>
      <c r="D626" s="1762" t="s">
        <v>3414</v>
      </c>
      <c r="E626" s="1762" t="s">
        <v>3415</v>
      </c>
      <c r="F626" s="1762" t="s">
        <v>3439</v>
      </c>
      <c r="G626" s="1762" t="s">
        <v>12323</v>
      </c>
      <c r="H626" s="1762"/>
      <c r="I626" s="1762">
        <v>19</v>
      </c>
      <c r="J626" s="1762">
        <v>65.236999999999995</v>
      </c>
      <c r="K626" s="1762">
        <v>65.236999999999995</v>
      </c>
      <c r="L626" s="648">
        <f t="shared" si="64"/>
        <v>1239.5029999999999</v>
      </c>
      <c r="M626" s="676"/>
      <c r="N626" s="1776">
        <v>8.3999999999999995E-3</v>
      </c>
      <c r="O626" s="676"/>
      <c r="P626" s="676"/>
      <c r="Q626" s="651">
        <f t="shared" si="65"/>
        <v>1.5458799999999773E-2</v>
      </c>
      <c r="R626" s="661">
        <f t="shared" si="66"/>
        <v>1.008485735599985</v>
      </c>
      <c r="S626" s="661">
        <f t="shared" si="67"/>
        <v>0.54799079999999989</v>
      </c>
      <c r="T626" s="1762">
        <v>0.32800000000000001</v>
      </c>
      <c r="U626" s="1762">
        <v>-65.179000000000002</v>
      </c>
      <c r="V626" s="1774">
        <v>-74.885999999999996</v>
      </c>
      <c r="W626" s="1645"/>
      <c r="X626" s="324" t="s">
        <v>16410</v>
      </c>
      <c r="Y626" s="1645"/>
      <c r="Z626" s="1656"/>
      <c r="AA626" s="1645"/>
      <c r="AB626" s="1646"/>
      <c r="AC626" s="1647"/>
      <c r="AD626" s="719">
        <v>611</v>
      </c>
      <c r="AE626" s="711" t="s">
        <v>16411</v>
      </c>
      <c r="AF626" s="735" t="s">
        <v>16412</v>
      </c>
      <c r="AG626" s="735" t="s">
        <v>16413</v>
      </c>
      <c r="AH626" s="735" t="s">
        <v>16414</v>
      </c>
      <c r="AI626" s="735" t="s">
        <v>16415</v>
      </c>
      <c r="AJ626" s="735" t="s">
        <v>16416</v>
      </c>
      <c r="AK626" s="736" t="s">
        <v>16417</v>
      </c>
      <c r="AL626" s="737" t="s">
        <v>16418</v>
      </c>
      <c r="AM626" s="738" t="s">
        <v>16419</v>
      </c>
      <c r="AN626" s="738" t="s">
        <v>16420</v>
      </c>
      <c r="AO626" s="648" t="s">
        <v>16421</v>
      </c>
      <c r="AP626" s="669"/>
      <c r="AQ626" s="712" t="s">
        <v>16422</v>
      </c>
      <c r="AR626" s="669"/>
      <c r="AS626" s="669"/>
      <c r="AT626" s="651" t="s">
        <v>16423</v>
      </c>
      <c r="AU626" s="595" t="s">
        <v>16424</v>
      </c>
      <c r="AV626" s="595" t="s">
        <v>16425</v>
      </c>
      <c r="AW626" s="609" t="s">
        <v>16426</v>
      </c>
      <c r="AX626" s="609" t="s">
        <v>16427</v>
      </c>
      <c r="AY626" s="753" t="s">
        <v>16428</v>
      </c>
    </row>
    <row r="627" spans="2:51" ht="15" customHeight="1" outlineLevel="1">
      <c r="B627" s="1765" t="s">
        <v>16429</v>
      </c>
      <c r="C627" s="1762" t="s">
        <v>16430</v>
      </c>
      <c r="D627" s="1762" t="s">
        <v>3414</v>
      </c>
      <c r="E627" s="1762" t="s">
        <v>16431</v>
      </c>
      <c r="F627" s="1762" t="s">
        <v>3439</v>
      </c>
      <c r="G627" s="1762"/>
      <c r="H627" s="1762"/>
      <c r="I627" s="1762">
        <v>18.2</v>
      </c>
      <c r="J627" s="1762">
        <v>51.113</v>
      </c>
      <c r="K627" s="1762">
        <v>51.113</v>
      </c>
      <c r="L627" s="648">
        <f t="shared" si="64"/>
        <v>930.25659999999993</v>
      </c>
      <c r="M627" s="676"/>
      <c r="N627" s="1776">
        <v>1E-4</v>
      </c>
      <c r="O627" s="676"/>
      <c r="P627" s="676"/>
      <c r="Q627" s="651">
        <f t="shared" si="65"/>
        <v>7.1006999999998488E-3</v>
      </c>
      <c r="R627" s="661">
        <f t="shared" si="66"/>
        <v>0.36293807909999226</v>
      </c>
      <c r="S627" s="661">
        <f t="shared" si="67"/>
        <v>5.1113E-3</v>
      </c>
      <c r="T627" s="1762">
        <v>0.161</v>
      </c>
      <c r="U627" s="1762">
        <v>-45.823</v>
      </c>
      <c r="V627" s="1774">
        <v>-37.850999999999999</v>
      </c>
      <c r="W627" s="1645"/>
      <c r="X627" s="324" t="s">
        <v>16432</v>
      </c>
      <c r="Y627" s="1645"/>
      <c r="Z627" s="1656"/>
      <c r="AA627" s="1645"/>
      <c r="AB627" s="1646"/>
      <c r="AC627" s="1647"/>
      <c r="AD627" s="719">
        <v>612</v>
      </c>
      <c r="AE627" s="711" t="s">
        <v>16433</v>
      </c>
      <c r="AF627" s="735" t="s">
        <v>16434</v>
      </c>
      <c r="AG627" s="735" t="s">
        <v>16435</v>
      </c>
      <c r="AH627" s="735" t="s">
        <v>16436</v>
      </c>
      <c r="AI627" s="735" t="s">
        <v>16437</v>
      </c>
      <c r="AJ627" s="735" t="s">
        <v>16438</v>
      </c>
      <c r="AK627" s="736" t="s">
        <v>16439</v>
      </c>
      <c r="AL627" s="737" t="s">
        <v>16440</v>
      </c>
      <c r="AM627" s="738" t="s">
        <v>16441</v>
      </c>
      <c r="AN627" s="738" t="s">
        <v>16442</v>
      </c>
      <c r="AO627" s="648" t="s">
        <v>16443</v>
      </c>
      <c r="AP627" s="669"/>
      <c r="AQ627" s="712" t="s">
        <v>16444</v>
      </c>
      <c r="AR627" s="669"/>
      <c r="AS627" s="669"/>
      <c r="AT627" s="651" t="s">
        <v>16445</v>
      </c>
      <c r="AU627" s="595" t="s">
        <v>16446</v>
      </c>
      <c r="AV627" s="595" t="s">
        <v>16447</v>
      </c>
      <c r="AW627" s="609" t="s">
        <v>16448</v>
      </c>
      <c r="AX627" s="609" t="s">
        <v>16449</v>
      </c>
      <c r="AY627" s="753" t="s">
        <v>16450</v>
      </c>
    </row>
    <row r="628" spans="2:51" ht="15" customHeight="1" outlineLevel="1">
      <c r="B628" s="1765" t="s">
        <v>16451</v>
      </c>
      <c r="C628" s="1762" t="s">
        <v>16452</v>
      </c>
      <c r="D628" s="1762" t="s">
        <v>3414</v>
      </c>
      <c r="E628" s="1762" t="s">
        <v>16431</v>
      </c>
      <c r="F628" s="1762" t="s">
        <v>3439</v>
      </c>
      <c r="G628" s="1762"/>
      <c r="H628" s="1762"/>
      <c r="I628" s="1762">
        <v>19.7</v>
      </c>
      <c r="J628" s="1762">
        <v>50.423000000000002</v>
      </c>
      <c r="K628" s="1762">
        <v>50.423000000000002</v>
      </c>
      <c r="L628" s="648">
        <f t="shared" si="64"/>
        <v>993.33309999999994</v>
      </c>
      <c r="M628" s="676"/>
      <c r="N628" s="1776">
        <v>-1.21E-2</v>
      </c>
      <c r="O628" s="676"/>
      <c r="P628" s="676"/>
      <c r="Q628" s="651">
        <f t="shared" si="65"/>
        <v>-5.1847000000001531E-3</v>
      </c>
      <c r="R628" s="661">
        <f t="shared" si="66"/>
        <v>-0.26142812810000771</v>
      </c>
      <c r="S628" s="661">
        <f t="shared" si="67"/>
        <v>-0.6101183</v>
      </c>
      <c r="T628" s="1762">
        <v>0.42799999999999999</v>
      </c>
      <c r="U628" s="1762">
        <v>-39.295000000000002</v>
      </c>
      <c r="V628" s="1774">
        <v>-36.787999999999997</v>
      </c>
      <c r="W628" s="1645"/>
      <c r="X628" s="324" t="s">
        <v>16453</v>
      </c>
      <c r="Y628" s="1645"/>
      <c r="Z628" s="1656"/>
      <c r="AA628" s="1645"/>
      <c r="AB628" s="1646"/>
      <c r="AC628" s="1647"/>
      <c r="AD628" s="719">
        <v>613</v>
      </c>
      <c r="AE628" s="711" t="s">
        <v>16454</v>
      </c>
      <c r="AF628" s="735" t="s">
        <v>16455</v>
      </c>
      <c r="AG628" s="735" t="s">
        <v>16456</v>
      </c>
      <c r="AH628" s="735" t="s">
        <v>16457</v>
      </c>
      <c r="AI628" s="735" t="s">
        <v>16458</v>
      </c>
      <c r="AJ628" s="735" t="s">
        <v>16459</v>
      </c>
      <c r="AK628" s="736" t="s">
        <v>16460</v>
      </c>
      <c r="AL628" s="737" t="s">
        <v>16461</v>
      </c>
      <c r="AM628" s="738" t="s">
        <v>16462</v>
      </c>
      <c r="AN628" s="738" t="s">
        <v>16463</v>
      </c>
      <c r="AO628" s="648" t="s">
        <v>16464</v>
      </c>
      <c r="AP628" s="669"/>
      <c r="AQ628" s="712" t="s">
        <v>16465</v>
      </c>
      <c r="AR628" s="669"/>
      <c r="AS628" s="669"/>
      <c r="AT628" s="651" t="s">
        <v>16466</v>
      </c>
      <c r="AU628" s="595" t="s">
        <v>16467</v>
      </c>
      <c r="AV628" s="595" t="s">
        <v>16468</v>
      </c>
      <c r="AW628" s="609" t="s">
        <v>16469</v>
      </c>
      <c r="AX628" s="609" t="s">
        <v>16470</v>
      </c>
      <c r="AY628" s="753" t="s">
        <v>16471</v>
      </c>
    </row>
    <row r="629" spans="2:51" ht="15" customHeight="1" outlineLevel="1">
      <c r="B629" s="1765" t="s">
        <v>16472</v>
      </c>
      <c r="C629" s="1762"/>
      <c r="D629" s="1762" t="s">
        <v>3414</v>
      </c>
      <c r="E629" s="1762" t="s">
        <v>3415</v>
      </c>
      <c r="F629" s="1762" t="s">
        <v>3439</v>
      </c>
      <c r="G629" s="1762"/>
      <c r="H629" s="1762"/>
      <c r="I629" s="1762">
        <v>14.7</v>
      </c>
      <c r="J629" s="1762">
        <v>26.140999999999998</v>
      </c>
      <c r="K629" s="1762">
        <v>26.140999999999998</v>
      </c>
      <c r="L629" s="648">
        <f t="shared" si="64"/>
        <v>384.27269999999993</v>
      </c>
      <c r="M629" s="676"/>
      <c r="N629" s="1776">
        <v>1E-4</v>
      </c>
      <c r="O629" s="676"/>
      <c r="P629" s="676"/>
      <c r="Q629" s="651">
        <f t="shared" si="65"/>
        <v>7.1006999999998488E-3</v>
      </c>
      <c r="R629" s="661">
        <f t="shared" si="66"/>
        <v>0.18561939869999602</v>
      </c>
      <c r="S629" s="661">
        <f t="shared" si="67"/>
        <v>2.6140999999999998E-3</v>
      </c>
      <c r="T629" s="1762">
        <v>-3.7770000000000001</v>
      </c>
      <c r="U629" s="1762">
        <v>-29.917999999999999</v>
      </c>
      <c r="V629" s="1774">
        <v>-27.331</v>
      </c>
      <c r="W629" s="1645"/>
      <c r="X629" s="324" t="s">
        <v>16473</v>
      </c>
      <c r="Y629" s="1645"/>
      <c r="Z629" s="1656"/>
      <c r="AA629" s="1645"/>
      <c r="AB629" s="1646"/>
      <c r="AC629" s="1647"/>
      <c r="AD629" s="719">
        <v>614</v>
      </c>
      <c r="AE629" s="711" t="s">
        <v>16474</v>
      </c>
      <c r="AF629" s="735" t="s">
        <v>16475</v>
      </c>
      <c r="AG629" s="735" t="s">
        <v>16476</v>
      </c>
      <c r="AH629" s="735" t="s">
        <v>16477</v>
      </c>
      <c r="AI629" s="735" t="s">
        <v>16478</v>
      </c>
      <c r="AJ629" s="735" t="s">
        <v>16479</v>
      </c>
      <c r="AK629" s="736" t="s">
        <v>16480</v>
      </c>
      <c r="AL629" s="737" t="s">
        <v>16481</v>
      </c>
      <c r="AM629" s="738" t="s">
        <v>16482</v>
      </c>
      <c r="AN629" s="738" t="s">
        <v>16483</v>
      </c>
      <c r="AO629" s="648" t="s">
        <v>16484</v>
      </c>
      <c r="AP629" s="669"/>
      <c r="AQ629" s="712" t="s">
        <v>16485</v>
      </c>
      <c r="AR629" s="669"/>
      <c r="AS629" s="669"/>
      <c r="AT629" s="651" t="s">
        <v>16486</v>
      </c>
      <c r="AU629" s="595" t="s">
        <v>16487</v>
      </c>
      <c r="AV629" s="595" t="s">
        <v>16488</v>
      </c>
      <c r="AW629" s="609" t="s">
        <v>16489</v>
      </c>
      <c r="AX629" s="609" t="s">
        <v>16490</v>
      </c>
      <c r="AY629" s="753" t="s">
        <v>16491</v>
      </c>
    </row>
    <row r="630" spans="2:51" ht="15" customHeight="1" outlineLevel="1">
      <c r="B630" s="1765" t="s">
        <v>16492</v>
      </c>
      <c r="C630" s="1762"/>
      <c r="D630" s="1762" t="s">
        <v>3414</v>
      </c>
      <c r="E630" s="1762" t="s">
        <v>3415</v>
      </c>
      <c r="F630" s="1762" t="s">
        <v>3439</v>
      </c>
      <c r="G630" s="1762"/>
      <c r="H630" s="1762"/>
      <c r="I630" s="1762">
        <v>14.7</v>
      </c>
      <c r="J630" s="1762">
        <v>26.148</v>
      </c>
      <c r="K630" s="1762">
        <v>26.148</v>
      </c>
      <c r="L630" s="648">
        <f t="shared" si="64"/>
        <v>384.37559999999996</v>
      </c>
      <c r="M630" s="676"/>
      <c r="N630" s="1776">
        <v>1E-4</v>
      </c>
      <c r="O630" s="676"/>
      <c r="P630" s="676"/>
      <c r="Q630" s="651">
        <f t="shared" si="65"/>
        <v>7.1006999999998488E-3</v>
      </c>
      <c r="R630" s="661">
        <f t="shared" si="66"/>
        <v>0.18566910359999605</v>
      </c>
      <c r="S630" s="661">
        <f t="shared" si="67"/>
        <v>2.6148E-3</v>
      </c>
      <c r="T630" s="1762">
        <v>-3.5550000000000002</v>
      </c>
      <c r="U630" s="1762">
        <v>-29.704000000000001</v>
      </c>
      <c r="V630" s="1774">
        <v>-27.341000000000001</v>
      </c>
      <c r="W630" s="1645"/>
      <c r="X630" s="324" t="s">
        <v>16493</v>
      </c>
      <c r="Y630" s="1645"/>
      <c r="Z630" s="1656"/>
      <c r="AA630" s="1645"/>
      <c r="AB630" s="1646"/>
      <c r="AC630" s="1647"/>
      <c r="AD630" s="719">
        <v>615</v>
      </c>
      <c r="AE630" s="711" t="s">
        <v>16494</v>
      </c>
      <c r="AF630" s="735" t="s">
        <v>16495</v>
      </c>
      <c r="AG630" s="735" t="s">
        <v>16496</v>
      </c>
      <c r="AH630" s="735" t="s">
        <v>16497</v>
      </c>
      <c r="AI630" s="735" t="s">
        <v>16498</v>
      </c>
      <c r="AJ630" s="735" t="s">
        <v>16499</v>
      </c>
      <c r="AK630" s="736" t="s">
        <v>16500</v>
      </c>
      <c r="AL630" s="737" t="s">
        <v>16501</v>
      </c>
      <c r="AM630" s="738" t="s">
        <v>16502</v>
      </c>
      <c r="AN630" s="738" t="s">
        <v>16503</v>
      </c>
      <c r="AO630" s="648" t="s">
        <v>16504</v>
      </c>
      <c r="AP630" s="669"/>
      <c r="AQ630" s="712" t="s">
        <v>16505</v>
      </c>
      <c r="AR630" s="669"/>
      <c r="AS630" s="669"/>
      <c r="AT630" s="651" t="s">
        <v>16506</v>
      </c>
      <c r="AU630" s="595" t="s">
        <v>16507</v>
      </c>
      <c r="AV630" s="595" t="s">
        <v>16508</v>
      </c>
      <c r="AW630" s="609" t="s">
        <v>16509</v>
      </c>
      <c r="AX630" s="609" t="s">
        <v>16510</v>
      </c>
      <c r="AY630" s="753" t="s">
        <v>16511</v>
      </c>
    </row>
    <row r="631" spans="2:51" ht="15" customHeight="1" outlineLevel="1">
      <c r="B631" s="643" t="s">
        <v>16512</v>
      </c>
      <c r="C631" s="653"/>
      <c r="D631" s="653"/>
      <c r="E631" s="653"/>
      <c r="F631" s="653"/>
      <c r="G631" s="653"/>
      <c r="H631" s="654"/>
      <c r="I631" s="655"/>
      <c r="J631" s="656"/>
      <c r="K631" s="656"/>
      <c r="L631" s="648">
        <f t="shared" si="64"/>
        <v>0</v>
      </c>
      <c r="M631" s="676"/>
      <c r="N631" s="671"/>
      <c r="O631" s="676"/>
      <c r="P631" s="676"/>
      <c r="Q631" s="651">
        <f t="shared" si="65"/>
        <v>0</v>
      </c>
      <c r="R631" s="661">
        <f t="shared" si="66"/>
        <v>0</v>
      </c>
      <c r="S631" s="661">
        <f t="shared" si="67"/>
        <v>0</v>
      </c>
      <c r="T631" s="658"/>
      <c r="U631" s="658"/>
      <c r="V631" s="659"/>
      <c r="W631" s="1645"/>
      <c r="X631" s="324" t="s">
        <v>16513</v>
      </c>
      <c r="Y631" s="1645"/>
      <c r="Z631" s="1656"/>
      <c r="AA631" s="1645"/>
      <c r="AB631" s="1646"/>
      <c r="AC631" s="1647"/>
      <c r="AD631" s="719">
        <v>616</v>
      </c>
      <c r="AE631" s="711" t="s">
        <v>16514</v>
      </c>
      <c r="AF631" s="735" t="s">
        <v>16515</v>
      </c>
      <c r="AG631" s="735" t="s">
        <v>16516</v>
      </c>
      <c r="AH631" s="735" t="s">
        <v>16517</v>
      </c>
      <c r="AI631" s="735" t="s">
        <v>16518</v>
      </c>
      <c r="AJ631" s="735" t="s">
        <v>16519</v>
      </c>
      <c r="AK631" s="736" t="s">
        <v>16520</v>
      </c>
      <c r="AL631" s="737" t="s">
        <v>16521</v>
      </c>
      <c r="AM631" s="738" t="s">
        <v>16522</v>
      </c>
      <c r="AN631" s="738" t="s">
        <v>16523</v>
      </c>
      <c r="AO631" s="648" t="s">
        <v>16524</v>
      </c>
      <c r="AP631" s="669"/>
      <c r="AQ631" s="712" t="s">
        <v>16525</v>
      </c>
      <c r="AR631" s="669"/>
      <c r="AS631" s="669"/>
      <c r="AT631" s="651" t="s">
        <v>16526</v>
      </c>
      <c r="AU631" s="595" t="s">
        <v>16527</v>
      </c>
      <c r="AV631" s="595" t="s">
        <v>16528</v>
      </c>
      <c r="AW631" s="609" t="s">
        <v>16529</v>
      </c>
      <c r="AX631" s="609" t="s">
        <v>16530</v>
      </c>
      <c r="AY631" s="753" t="s">
        <v>16531</v>
      </c>
    </row>
    <row r="632" spans="2:51" ht="15" customHeight="1" outlineLevel="1">
      <c r="B632" s="643" t="s">
        <v>16532</v>
      </c>
      <c r="C632" s="653"/>
      <c r="D632" s="653"/>
      <c r="E632" s="653"/>
      <c r="F632" s="653"/>
      <c r="G632" s="653"/>
      <c r="H632" s="654"/>
      <c r="I632" s="655"/>
      <c r="J632" s="656"/>
      <c r="K632" s="656"/>
      <c r="L632" s="648">
        <f t="shared" si="64"/>
        <v>0</v>
      </c>
      <c r="M632" s="676"/>
      <c r="N632" s="671"/>
      <c r="O632" s="676"/>
      <c r="P632" s="676"/>
      <c r="Q632" s="651">
        <f t="shared" si="65"/>
        <v>0</v>
      </c>
      <c r="R632" s="661">
        <f t="shared" si="66"/>
        <v>0</v>
      </c>
      <c r="S632" s="661">
        <f t="shared" si="67"/>
        <v>0</v>
      </c>
      <c r="T632" s="658"/>
      <c r="U632" s="658"/>
      <c r="V632" s="659"/>
      <c r="W632" s="1645"/>
      <c r="X632" s="324" t="s">
        <v>16533</v>
      </c>
      <c r="Y632" s="1645"/>
      <c r="Z632" s="1656"/>
      <c r="AA632" s="1645"/>
      <c r="AB632" s="1646"/>
      <c r="AC632" s="1647"/>
      <c r="AD632" s="719">
        <v>617</v>
      </c>
      <c r="AE632" s="711" t="s">
        <v>16534</v>
      </c>
      <c r="AF632" s="735" t="s">
        <v>16535</v>
      </c>
      <c r="AG632" s="735" t="s">
        <v>16536</v>
      </c>
      <c r="AH632" s="735" t="s">
        <v>16537</v>
      </c>
      <c r="AI632" s="735" t="s">
        <v>16538</v>
      </c>
      <c r="AJ632" s="735" t="s">
        <v>16539</v>
      </c>
      <c r="AK632" s="736" t="s">
        <v>16540</v>
      </c>
      <c r="AL632" s="737" t="s">
        <v>16541</v>
      </c>
      <c r="AM632" s="738" t="s">
        <v>16542</v>
      </c>
      <c r="AN632" s="738" t="s">
        <v>16543</v>
      </c>
      <c r="AO632" s="648" t="s">
        <v>16544</v>
      </c>
      <c r="AP632" s="669"/>
      <c r="AQ632" s="712" t="s">
        <v>16545</v>
      </c>
      <c r="AR632" s="669"/>
      <c r="AS632" s="669"/>
      <c r="AT632" s="651" t="s">
        <v>16546</v>
      </c>
      <c r="AU632" s="595" t="s">
        <v>16547</v>
      </c>
      <c r="AV632" s="595" t="s">
        <v>16548</v>
      </c>
      <c r="AW632" s="609" t="s">
        <v>16549</v>
      </c>
      <c r="AX632" s="609" t="s">
        <v>16550</v>
      </c>
      <c r="AY632" s="753" t="s">
        <v>16551</v>
      </c>
    </row>
    <row r="633" spans="2:51" ht="15" customHeight="1" outlineLevel="1">
      <c r="B633" s="643" t="s">
        <v>16552</v>
      </c>
      <c r="C633" s="653"/>
      <c r="D633" s="653"/>
      <c r="E633" s="653"/>
      <c r="F633" s="653"/>
      <c r="G633" s="653"/>
      <c r="H633" s="654"/>
      <c r="I633" s="655"/>
      <c r="J633" s="656"/>
      <c r="K633" s="656"/>
      <c r="L633" s="648">
        <f t="shared" si="64"/>
        <v>0</v>
      </c>
      <c r="M633" s="676"/>
      <c r="N633" s="671"/>
      <c r="O633" s="676"/>
      <c r="P633" s="676"/>
      <c r="Q633" s="651">
        <f t="shared" si="65"/>
        <v>0</v>
      </c>
      <c r="R633" s="661">
        <f t="shared" si="66"/>
        <v>0</v>
      </c>
      <c r="S633" s="661">
        <f t="shared" si="67"/>
        <v>0</v>
      </c>
      <c r="T633" s="658"/>
      <c r="U633" s="658"/>
      <c r="V633" s="659"/>
      <c r="W633" s="1645"/>
      <c r="X633" s="324" t="s">
        <v>16553</v>
      </c>
      <c r="Y633" s="1645"/>
      <c r="Z633" s="1656"/>
      <c r="AA633" s="1645"/>
      <c r="AB633" s="1646"/>
      <c r="AC633" s="1647"/>
      <c r="AD633" s="719">
        <v>618</v>
      </c>
      <c r="AE633" s="711" t="s">
        <v>16554</v>
      </c>
      <c r="AF633" s="735" t="s">
        <v>16555</v>
      </c>
      <c r="AG633" s="735" t="s">
        <v>16556</v>
      </c>
      <c r="AH633" s="735" t="s">
        <v>16557</v>
      </c>
      <c r="AI633" s="735" t="s">
        <v>16558</v>
      </c>
      <c r="AJ633" s="735" t="s">
        <v>16559</v>
      </c>
      <c r="AK633" s="736" t="s">
        <v>16560</v>
      </c>
      <c r="AL633" s="737" t="s">
        <v>16561</v>
      </c>
      <c r="AM633" s="738" t="s">
        <v>16562</v>
      </c>
      <c r="AN633" s="738" t="s">
        <v>16563</v>
      </c>
      <c r="AO633" s="648" t="s">
        <v>16564</v>
      </c>
      <c r="AP633" s="669"/>
      <c r="AQ633" s="712" t="s">
        <v>16565</v>
      </c>
      <c r="AR633" s="669"/>
      <c r="AS633" s="669"/>
      <c r="AT633" s="651" t="s">
        <v>16566</v>
      </c>
      <c r="AU633" s="595" t="s">
        <v>16567</v>
      </c>
      <c r="AV633" s="595" t="s">
        <v>16568</v>
      </c>
      <c r="AW633" s="609" t="s">
        <v>16569</v>
      </c>
      <c r="AX633" s="609" t="s">
        <v>16570</v>
      </c>
      <c r="AY633" s="753" t="s">
        <v>16571</v>
      </c>
    </row>
    <row r="634" spans="2:51" ht="15" customHeight="1" outlineLevel="1">
      <c r="B634" s="643" t="s">
        <v>16572</v>
      </c>
      <c r="C634" s="653"/>
      <c r="D634" s="653"/>
      <c r="E634" s="653"/>
      <c r="F634" s="653"/>
      <c r="G634" s="653"/>
      <c r="H634" s="654"/>
      <c r="I634" s="655"/>
      <c r="J634" s="656"/>
      <c r="K634" s="656"/>
      <c r="L634" s="648">
        <f t="shared" si="64"/>
        <v>0</v>
      </c>
      <c r="M634" s="676"/>
      <c r="N634" s="671"/>
      <c r="O634" s="676"/>
      <c r="P634" s="676"/>
      <c r="Q634" s="651">
        <f t="shared" si="65"/>
        <v>0</v>
      </c>
      <c r="R634" s="661">
        <f t="shared" si="66"/>
        <v>0</v>
      </c>
      <c r="S634" s="661">
        <f t="shared" si="67"/>
        <v>0</v>
      </c>
      <c r="T634" s="658"/>
      <c r="U634" s="658"/>
      <c r="V634" s="659"/>
      <c r="W634" s="1645"/>
      <c r="X634" s="324" t="s">
        <v>16573</v>
      </c>
      <c r="Y634" s="1645"/>
      <c r="Z634" s="1656"/>
      <c r="AA634" s="1645"/>
      <c r="AB634" s="1646"/>
      <c r="AC634" s="1647"/>
      <c r="AD634" s="719">
        <v>619</v>
      </c>
      <c r="AE634" s="711" t="s">
        <v>16574</v>
      </c>
      <c r="AF634" s="735" t="s">
        <v>16575</v>
      </c>
      <c r="AG634" s="735" t="s">
        <v>16576</v>
      </c>
      <c r="AH634" s="735" t="s">
        <v>16577</v>
      </c>
      <c r="AI634" s="735" t="s">
        <v>16578</v>
      </c>
      <c r="AJ634" s="735" t="s">
        <v>16579</v>
      </c>
      <c r="AK634" s="736" t="s">
        <v>16580</v>
      </c>
      <c r="AL634" s="737" t="s">
        <v>16581</v>
      </c>
      <c r="AM634" s="738" t="s">
        <v>16582</v>
      </c>
      <c r="AN634" s="738" t="s">
        <v>16583</v>
      </c>
      <c r="AO634" s="648" t="s">
        <v>16584</v>
      </c>
      <c r="AP634" s="669"/>
      <c r="AQ634" s="712" t="s">
        <v>16585</v>
      </c>
      <c r="AR634" s="669"/>
      <c r="AS634" s="669"/>
      <c r="AT634" s="651" t="s">
        <v>16586</v>
      </c>
      <c r="AU634" s="595" t="s">
        <v>16587</v>
      </c>
      <c r="AV634" s="595" t="s">
        <v>16588</v>
      </c>
      <c r="AW634" s="609" t="s">
        <v>16589</v>
      </c>
      <c r="AX634" s="609" t="s">
        <v>16590</v>
      </c>
      <c r="AY634" s="753" t="s">
        <v>16591</v>
      </c>
    </row>
    <row r="635" spans="2:51" ht="15" customHeight="1" outlineLevel="1">
      <c r="B635" s="643" t="s">
        <v>16592</v>
      </c>
      <c r="C635" s="653"/>
      <c r="D635" s="653"/>
      <c r="E635" s="653"/>
      <c r="F635" s="653"/>
      <c r="G635" s="653"/>
      <c r="H635" s="654"/>
      <c r="I635" s="655"/>
      <c r="J635" s="656"/>
      <c r="K635" s="656"/>
      <c r="L635" s="648">
        <f t="shared" si="64"/>
        <v>0</v>
      </c>
      <c r="M635" s="676"/>
      <c r="N635" s="671"/>
      <c r="O635" s="676"/>
      <c r="P635" s="676"/>
      <c r="Q635" s="651">
        <f t="shared" si="65"/>
        <v>0</v>
      </c>
      <c r="R635" s="661">
        <f t="shared" si="66"/>
        <v>0</v>
      </c>
      <c r="S635" s="661">
        <f t="shared" si="67"/>
        <v>0</v>
      </c>
      <c r="T635" s="658"/>
      <c r="U635" s="658"/>
      <c r="V635" s="659"/>
      <c r="W635" s="1645"/>
      <c r="X635" s="324" t="s">
        <v>16593</v>
      </c>
      <c r="Y635" s="1645"/>
      <c r="Z635" s="1656"/>
      <c r="AA635" s="1645"/>
      <c r="AB635" s="1646"/>
      <c r="AC635" s="1647"/>
      <c r="AD635" s="719">
        <v>620</v>
      </c>
      <c r="AE635" s="711" t="s">
        <v>16594</v>
      </c>
      <c r="AF635" s="735" t="s">
        <v>16595</v>
      </c>
      <c r="AG635" s="735" t="s">
        <v>16596</v>
      </c>
      <c r="AH635" s="735" t="s">
        <v>16597</v>
      </c>
      <c r="AI635" s="735" t="s">
        <v>16598</v>
      </c>
      <c r="AJ635" s="735" t="s">
        <v>16599</v>
      </c>
      <c r="AK635" s="736" t="s">
        <v>16600</v>
      </c>
      <c r="AL635" s="737" t="s">
        <v>16601</v>
      </c>
      <c r="AM635" s="738" t="s">
        <v>16602</v>
      </c>
      <c r="AN635" s="738" t="s">
        <v>16603</v>
      </c>
      <c r="AO635" s="648" t="s">
        <v>16604</v>
      </c>
      <c r="AP635" s="669"/>
      <c r="AQ635" s="712" t="s">
        <v>16605</v>
      </c>
      <c r="AR635" s="669"/>
      <c r="AS635" s="669"/>
      <c r="AT635" s="651" t="s">
        <v>16606</v>
      </c>
      <c r="AU635" s="595" t="s">
        <v>16607</v>
      </c>
      <c r="AV635" s="595" t="s">
        <v>16608</v>
      </c>
      <c r="AW635" s="609" t="s">
        <v>16609</v>
      </c>
      <c r="AX635" s="609" t="s">
        <v>16610</v>
      </c>
      <c r="AY635" s="753" t="s">
        <v>16611</v>
      </c>
    </row>
    <row r="636" spans="2:51" ht="15" customHeight="1" outlineLevel="1">
      <c r="B636" s="643" t="s">
        <v>16612</v>
      </c>
      <c r="C636" s="653"/>
      <c r="D636" s="653"/>
      <c r="E636" s="653"/>
      <c r="F636" s="653"/>
      <c r="G636" s="653"/>
      <c r="H636" s="654"/>
      <c r="I636" s="655"/>
      <c r="J636" s="656"/>
      <c r="K636" s="656"/>
      <c r="L636" s="648">
        <f t="shared" si="64"/>
        <v>0</v>
      </c>
      <c r="M636" s="676"/>
      <c r="N636" s="671"/>
      <c r="O636" s="676"/>
      <c r="P636" s="676"/>
      <c r="Q636" s="651">
        <f t="shared" si="65"/>
        <v>0</v>
      </c>
      <c r="R636" s="661">
        <f t="shared" si="66"/>
        <v>0</v>
      </c>
      <c r="S636" s="661">
        <f t="shared" si="67"/>
        <v>0</v>
      </c>
      <c r="T636" s="658"/>
      <c r="U636" s="658"/>
      <c r="V636" s="659"/>
      <c r="W636" s="1645"/>
      <c r="X636" s="324" t="s">
        <v>16613</v>
      </c>
      <c r="Y636" s="1645"/>
      <c r="Z636" s="1656"/>
      <c r="AA636" s="1645"/>
      <c r="AB636" s="1646"/>
      <c r="AC636" s="1647"/>
      <c r="AD636" s="719">
        <v>621</v>
      </c>
      <c r="AE636" s="711" t="s">
        <v>16614</v>
      </c>
      <c r="AF636" s="735" t="s">
        <v>16615</v>
      </c>
      <c r="AG636" s="735" t="s">
        <v>16616</v>
      </c>
      <c r="AH636" s="735" t="s">
        <v>16617</v>
      </c>
      <c r="AI636" s="735" t="s">
        <v>16618</v>
      </c>
      <c r="AJ636" s="735" t="s">
        <v>16619</v>
      </c>
      <c r="AK636" s="736" t="s">
        <v>16620</v>
      </c>
      <c r="AL636" s="737" t="s">
        <v>16621</v>
      </c>
      <c r="AM636" s="738" t="s">
        <v>16622</v>
      </c>
      <c r="AN636" s="738" t="s">
        <v>16623</v>
      </c>
      <c r="AO636" s="648" t="s">
        <v>16624</v>
      </c>
      <c r="AP636" s="669"/>
      <c r="AQ636" s="712" t="s">
        <v>16625</v>
      </c>
      <c r="AR636" s="669"/>
      <c r="AS636" s="669"/>
      <c r="AT636" s="651" t="s">
        <v>16626</v>
      </c>
      <c r="AU636" s="595" t="s">
        <v>16627</v>
      </c>
      <c r="AV636" s="595" t="s">
        <v>16628</v>
      </c>
      <c r="AW636" s="609" t="s">
        <v>16629</v>
      </c>
      <c r="AX636" s="609" t="s">
        <v>16630</v>
      </c>
      <c r="AY636" s="753" t="s">
        <v>16631</v>
      </c>
    </row>
    <row r="637" spans="2:51" ht="15" customHeight="1" outlineLevel="1">
      <c r="B637" s="643" t="s">
        <v>16632</v>
      </c>
      <c r="C637" s="653"/>
      <c r="D637" s="653"/>
      <c r="E637" s="653"/>
      <c r="F637" s="653"/>
      <c r="G637" s="653"/>
      <c r="H637" s="654"/>
      <c r="I637" s="655"/>
      <c r="J637" s="656"/>
      <c r="K637" s="656"/>
      <c r="L637" s="648">
        <f t="shared" si="64"/>
        <v>0</v>
      </c>
      <c r="M637" s="676"/>
      <c r="N637" s="671"/>
      <c r="O637" s="676"/>
      <c r="P637" s="676"/>
      <c r="Q637" s="651">
        <f t="shared" si="65"/>
        <v>0</v>
      </c>
      <c r="R637" s="661">
        <f t="shared" si="66"/>
        <v>0</v>
      </c>
      <c r="S637" s="661">
        <f t="shared" si="67"/>
        <v>0</v>
      </c>
      <c r="T637" s="658"/>
      <c r="U637" s="658"/>
      <c r="V637" s="659"/>
      <c r="W637" s="1645"/>
      <c r="X637" s="324" t="s">
        <v>16633</v>
      </c>
      <c r="Y637" s="1645"/>
      <c r="Z637" s="1656"/>
      <c r="AA637" s="1645"/>
      <c r="AB637" s="1646"/>
      <c r="AC637" s="1647"/>
      <c r="AD637" s="719">
        <v>622</v>
      </c>
      <c r="AE637" s="711" t="s">
        <v>16634</v>
      </c>
      <c r="AF637" s="735" t="s">
        <v>16635</v>
      </c>
      <c r="AG637" s="735" t="s">
        <v>16636</v>
      </c>
      <c r="AH637" s="735" t="s">
        <v>16637</v>
      </c>
      <c r="AI637" s="735" t="s">
        <v>16638</v>
      </c>
      <c r="AJ637" s="735" t="s">
        <v>16639</v>
      </c>
      <c r="AK637" s="736" t="s">
        <v>16640</v>
      </c>
      <c r="AL637" s="737" t="s">
        <v>16641</v>
      </c>
      <c r="AM637" s="738" t="s">
        <v>16642</v>
      </c>
      <c r="AN637" s="738" t="s">
        <v>16643</v>
      </c>
      <c r="AO637" s="648" t="s">
        <v>16644</v>
      </c>
      <c r="AP637" s="669"/>
      <c r="AQ637" s="712" t="s">
        <v>16645</v>
      </c>
      <c r="AR637" s="669"/>
      <c r="AS637" s="669"/>
      <c r="AT637" s="651" t="s">
        <v>16646</v>
      </c>
      <c r="AU637" s="595" t="s">
        <v>16647</v>
      </c>
      <c r="AV637" s="595" t="s">
        <v>16648</v>
      </c>
      <c r="AW637" s="609" t="s">
        <v>16649</v>
      </c>
      <c r="AX637" s="609" t="s">
        <v>16650</v>
      </c>
      <c r="AY637" s="753" t="s">
        <v>16651</v>
      </c>
    </row>
    <row r="638" spans="2:51" ht="15" customHeight="1" outlineLevel="1">
      <c r="B638" s="643" t="s">
        <v>16652</v>
      </c>
      <c r="C638" s="653"/>
      <c r="D638" s="653"/>
      <c r="E638" s="653"/>
      <c r="F638" s="653"/>
      <c r="G638" s="653"/>
      <c r="H638" s="654"/>
      <c r="I638" s="655"/>
      <c r="J638" s="656"/>
      <c r="K638" s="656"/>
      <c r="L638" s="648">
        <f t="shared" si="64"/>
        <v>0</v>
      </c>
      <c r="M638" s="676"/>
      <c r="N638" s="671"/>
      <c r="O638" s="676"/>
      <c r="P638" s="676"/>
      <c r="Q638" s="651">
        <f t="shared" si="65"/>
        <v>0</v>
      </c>
      <c r="R638" s="661">
        <f t="shared" si="66"/>
        <v>0</v>
      </c>
      <c r="S638" s="661">
        <f t="shared" si="67"/>
        <v>0</v>
      </c>
      <c r="T638" s="658"/>
      <c r="U638" s="658"/>
      <c r="V638" s="659"/>
      <c r="W638" s="1645"/>
      <c r="X638" s="324" t="s">
        <v>16653</v>
      </c>
      <c r="Y638" s="1645"/>
      <c r="Z638" s="1656"/>
      <c r="AA638" s="1645"/>
      <c r="AB638" s="1646"/>
      <c r="AC638" s="1647"/>
      <c r="AD638" s="719">
        <v>623</v>
      </c>
      <c r="AE638" s="711" t="s">
        <v>16654</v>
      </c>
      <c r="AF638" s="735" t="s">
        <v>16655</v>
      </c>
      <c r="AG638" s="735" t="s">
        <v>16656</v>
      </c>
      <c r="AH638" s="735" t="s">
        <v>16657</v>
      </c>
      <c r="AI638" s="735" t="s">
        <v>16658</v>
      </c>
      <c r="AJ638" s="735" t="s">
        <v>16659</v>
      </c>
      <c r="AK638" s="736" t="s">
        <v>16660</v>
      </c>
      <c r="AL638" s="737" t="s">
        <v>16661</v>
      </c>
      <c r="AM638" s="738" t="s">
        <v>16662</v>
      </c>
      <c r="AN638" s="738" t="s">
        <v>16663</v>
      </c>
      <c r="AO638" s="648" t="s">
        <v>16664</v>
      </c>
      <c r="AP638" s="669"/>
      <c r="AQ638" s="712" t="s">
        <v>16665</v>
      </c>
      <c r="AR638" s="669"/>
      <c r="AS638" s="669"/>
      <c r="AT638" s="651" t="s">
        <v>16666</v>
      </c>
      <c r="AU638" s="595" t="s">
        <v>16667</v>
      </c>
      <c r="AV638" s="595" t="s">
        <v>16668</v>
      </c>
      <c r="AW638" s="609" t="s">
        <v>16669</v>
      </c>
      <c r="AX638" s="609" t="s">
        <v>16670</v>
      </c>
      <c r="AY638" s="753" t="s">
        <v>16671</v>
      </c>
    </row>
    <row r="639" spans="2:51" ht="15" customHeight="1" outlineLevel="1">
      <c r="B639" s="643" t="s">
        <v>16672</v>
      </c>
      <c r="C639" s="653"/>
      <c r="D639" s="653"/>
      <c r="E639" s="653"/>
      <c r="F639" s="653"/>
      <c r="G639" s="653"/>
      <c r="H639" s="654"/>
      <c r="I639" s="655"/>
      <c r="J639" s="656"/>
      <c r="K639" s="656"/>
      <c r="L639" s="648">
        <f t="shared" si="64"/>
        <v>0</v>
      </c>
      <c r="M639" s="676"/>
      <c r="N639" s="671"/>
      <c r="O639" s="676"/>
      <c r="P639" s="676"/>
      <c r="Q639" s="651">
        <f t="shared" si="65"/>
        <v>0</v>
      </c>
      <c r="R639" s="661">
        <f t="shared" si="66"/>
        <v>0</v>
      </c>
      <c r="S639" s="661">
        <f t="shared" si="67"/>
        <v>0</v>
      </c>
      <c r="T639" s="658"/>
      <c r="U639" s="658"/>
      <c r="V639" s="659"/>
      <c r="W639" s="1645"/>
      <c r="X639" s="324" t="s">
        <v>16673</v>
      </c>
      <c r="Y639" s="1645"/>
      <c r="Z639" s="1656"/>
      <c r="AA639" s="1645"/>
      <c r="AB639" s="1646"/>
      <c r="AC639" s="1647"/>
      <c r="AD639" s="719">
        <v>624</v>
      </c>
      <c r="AE639" s="711" t="s">
        <v>16674</v>
      </c>
      <c r="AF639" s="735" t="s">
        <v>16675</v>
      </c>
      <c r="AG639" s="735" t="s">
        <v>16676</v>
      </c>
      <c r="AH639" s="735" t="s">
        <v>16677</v>
      </c>
      <c r="AI639" s="735" t="s">
        <v>16678</v>
      </c>
      <c r="AJ639" s="735" t="s">
        <v>16679</v>
      </c>
      <c r="AK639" s="736" t="s">
        <v>16680</v>
      </c>
      <c r="AL639" s="737" t="s">
        <v>16681</v>
      </c>
      <c r="AM639" s="738" t="s">
        <v>16682</v>
      </c>
      <c r="AN639" s="738" t="s">
        <v>16683</v>
      </c>
      <c r="AO639" s="648" t="s">
        <v>16684</v>
      </c>
      <c r="AP639" s="669"/>
      <c r="AQ639" s="712" t="s">
        <v>16685</v>
      </c>
      <c r="AR639" s="669"/>
      <c r="AS639" s="669"/>
      <c r="AT639" s="651" t="s">
        <v>16686</v>
      </c>
      <c r="AU639" s="595" t="s">
        <v>16687</v>
      </c>
      <c r="AV639" s="595" t="s">
        <v>16688</v>
      </c>
      <c r="AW639" s="609" t="s">
        <v>16689</v>
      </c>
      <c r="AX639" s="609" t="s">
        <v>16690</v>
      </c>
      <c r="AY639" s="753" t="s">
        <v>16691</v>
      </c>
    </row>
    <row r="640" spans="2:51" ht="15" customHeight="1" outlineLevel="1">
      <c r="B640" s="643" t="s">
        <v>16692</v>
      </c>
      <c r="C640" s="653"/>
      <c r="D640" s="653"/>
      <c r="E640" s="653"/>
      <c r="F640" s="653"/>
      <c r="G640" s="653"/>
      <c r="H640" s="654"/>
      <c r="I640" s="655"/>
      <c r="J640" s="656"/>
      <c r="K640" s="656"/>
      <c r="L640" s="648">
        <f t="shared" si="64"/>
        <v>0</v>
      </c>
      <c r="M640" s="676"/>
      <c r="N640" s="671"/>
      <c r="O640" s="676"/>
      <c r="P640" s="676"/>
      <c r="Q640" s="651">
        <f t="shared" si="65"/>
        <v>0</v>
      </c>
      <c r="R640" s="661">
        <f t="shared" si="66"/>
        <v>0</v>
      </c>
      <c r="S640" s="661">
        <f t="shared" si="67"/>
        <v>0</v>
      </c>
      <c r="T640" s="658"/>
      <c r="U640" s="658"/>
      <c r="V640" s="659"/>
      <c r="W640" s="1645"/>
      <c r="X640" s="324" t="s">
        <v>16693</v>
      </c>
      <c r="Y640" s="1645"/>
      <c r="Z640" s="1656"/>
      <c r="AA640" s="1645"/>
      <c r="AB640" s="1646"/>
      <c r="AC640" s="1647"/>
      <c r="AD640" s="719">
        <v>625</v>
      </c>
      <c r="AE640" s="711" t="s">
        <v>16694</v>
      </c>
      <c r="AF640" s="735" t="s">
        <v>16695</v>
      </c>
      <c r="AG640" s="735" t="s">
        <v>16696</v>
      </c>
      <c r="AH640" s="735" t="s">
        <v>16697</v>
      </c>
      <c r="AI640" s="735" t="s">
        <v>16698</v>
      </c>
      <c r="AJ640" s="735" t="s">
        <v>16699</v>
      </c>
      <c r="AK640" s="736" t="s">
        <v>16700</v>
      </c>
      <c r="AL640" s="737" t="s">
        <v>16701</v>
      </c>
      <c r="AM640" s="738" t="s">
        <v>16702</v>
      </c>
      <c r="AN640" s="738" t="s">
        <v>16703</v>
      </c>
      <c r="AO640" s="648" t="s">
        <v>16704</v>
      </c>
      <c r="AP640" s="669"/>
      <c r="AQ640" s="712" t="s">
        <v>16705</v>
      </c>
      <c r="AR640" s="669"/>
      <c r="AS640" s="669"/>
      <c r="AT640" s="651" t="s">
        <v>16706</v>
      </c>
      <c r="AU640" s="595" t="s">
        <v>16707</v>
      </c>
      <c r="AV640" s="595" t="s">
        <v>16708</v>
      </c>
      <c r="AW640" s="609" t="s">
        <v>16709</v>
      </c>
      <c r="AX640" s="609" t="s">
        <v>16710</v>
      </c>
      <c r="AY640" s="753" t="s">
        <v>16711</v>
      </c>
    </row>
    <row r="641" spans="2:51" ht="15" customHeight="1" outlineLevel="1">
      <c r="B641" s="643" t="s">
        <v>16712</v>
      </c>
      <c r="C641" s="653"/>
      <c r="D641" s="653"/>
      <c r="E641" s="653"/>
      <c r="F641" s="653"/>
      <c r="G641" s="653"/>
      <c r="H641" s="654"/>
      <c r="I641" s="655"/>
      <c r="J641" s="656"/>
      <c r="K641" s="656"/>
      <c r="L641" s="648">
        <f t="shared" si="64"/>
        <v>0</v>
      </c>
      <c r="M641" s="676"/>
      <c r="N641" s="671"/>
      <c r="O641" s="676"/>
      <c r="P641" s="676"/>
      <c r="Q641" s="651">
        <f t="shared" si="65"/>
        <v>0</v>
      </c>
      <c r="R641" s="661">
        <f t="shared" si="66"/>
        <v>0</v>
      </c>
      <c r="S641" s="661">
        <f t="shared" si="67"/>
        <v>0</v>
      </c>
      <c r="T641" s="658"/>
      <c r="U641" s="658"/>
      <c r="V641" s="659"/>
      <c r="W641" s="1645"/>
      <c r="X641" s="324" t="s">
        <v>16713</v>
      </c>
      <c r="Y641" s="1645"/>
      <c r="Z641" s="1656"/>
      <c r="AA641" s="1645"/>
      <c r="AB641" s="1646"/>
      <c r="AC641" s="1647"/>
      <c r="AD641" s="719">
        <v>626</v>
      </c>
      <c r="AE641" s="711" t="s">
        <v>16714</v>
      </c>
      <c r="AF641" s="735" t="s">
        <v>16715</v>
      </c>
      <c r="AG641" s="735" t="s">
        <v>16716</v>
      </c>
      <c r="AH641" s="735" t="s">
        <v>16717</v>
      </c>
      <c r="AI641" s="735" t="s">
        <v>16718</v>
      </c>
      <c r="AJ641" s="735" t="s">
        <v>16719</v>
      </c>
      <c r="AK641" s="736" t="s">
        <v>16720</v>
      </c>
      <c r="AL641" s="737" t="s">
        <v>16721</v>
      </c>
      <c r="AM641" s="738" t="s">
        <v>16722</v>
      </c>
      <c r="AN641" s="738" t="s">
        <v>16723</v>
      </c>
      <c r="AO641" s="648" t="s">
        <v>16724</v>
      </c>
      <c r="AP641" s="669"/>
      <c r="AQ641" s="712" t="s">
        <v>16725</v>
      </c>
      <c r="AR641" s="669"/>
      <c r="AS641" s="669"/>
      <c r="AT641" s="651" t="s">
        <v>16726</v>
      </c>
      <c r="AU641" s="595" t="s">
        <v>16727</v>
      </c>
      <c r="AV641" s="595" t="s">
        <v>16728</v>
      </c>
      <c r="AW641" s="609" t="s">
        <v>16729</v>
      </c>
      <c r="AX641" s="609" t="s">
        <v>16730</v>
      </c>
      <c r="AY641" s="753" t="s">
        <v>16731</v>
      </c>
    </row>
    <row r="642" spans="2:51" ht="15" customHeight="1" outlineLevel="1">
      <c r="B642" s="643" t="s">
        <v>16732</v>
      </c>
      <c r="C642" s="653"/>
      <c r="D642" s="653"/>
      <c r="E642" s="653"/>
      <c r="F642" s="653"/>
      <c r="G642" s="653"/>
      <c r="H642" s="654"/>
      <c r="I642" s="655"/>
      <c r="J642" s="656"/>
      <c r="K642" s="656"/>
      <c r="L642" s="648">
        <f t="shared" si="64"/>
        <v>0</v>
      </c>
      <c r="M642" s="676"/>
      <c r="N642" s="671"/>
      <c r="O642" s="676"/>
      <c r="P642" s="676"/>
      <c r="Q642" s="651">
        <f t="shared" si="65"/>
        <v>0</v>
      </c>
      <c r="R642" s="661">
        <f t="shared" si="66"/>
        <v>0</v>
      </c>
      <c r="S642" s="661">
        <f t="shared" si="67"/>
        <v>0</v>
      </c>
      <c r="T642" s="658"/>
      <c r="U642" s="658"/>
      <c r="V642" s="659"/>
      <c r="W642" s="1645"/>
      <c r="X642" s="324" t="s">
        <v>16733</v>
      </c>
      <c r="Y642" s="1645"/>
      <c r="Z642" s="1656"/>
      <c r="AA642" s="1645"/>
      <c r="AB642" s="1646"/>
      <c r="AC642" s="1647"/>
      <c r="AD642" s="719">
        <v>627</v>
      </c>
      <c r="AE642" s="711" t="s">
        <v>16734</v>
      </c>
      <c r="AF642" s="735" t="s">
        <v>16735</v>
      </c>
      <c r="AG642" s="735" t="s">
        <v>16736</v>
      </c>
      <c r="AH642" s="735" t="s">
        <v>16737</v>
      </c>
      <c r="AI642" s="735" t="s">
        <v>16738</v>
      </c>
      <c r="AJ642" s="735" t="s">
        <v>16739</v>
      </c>
      <c r="AK642" s="736" t="s">
        <v>16740</v>
      </c>
      <c r="AL642" s="737" t="s">
        <v>16741</v>
      </c>
      <c r="AM642" s="738" t="s">
        <v>16742</v>
      </c>
      <c r="AN642" s="738" t="s">
        <v>16743</v>
      </c>
      <c r="AO642" s="648" t="s">
        <v>16744</v>
      </c>
      <c r="AP642" s="669"/>
      <c r="AQ642" s="712" t="s">
        <v>16745</v>
      </c>
      <c r="AR642" s="669"/>
      <c r="AS642" s="669"/>
      <c r="AT642" s="651" t="s">
        <v>16746</v>
      </c>
      <c r="AU642" s="595" t="s">
        <v>16747</v>
      </c>
      <c r="AV642" s="595" t="s">
        <v>16748</v>
      </c>
      <c r="AW642" s="609" t="s">
        <v>16749</v>
      </c>
      <c r="AX642" s="609" t="s">
        <v>16750</v>
      </c>
      <c r="AY642" s="753" t="s">
        <v>16751</v>
      </c>
    </row>
    <row r="643" spans="2:51" ht="15" customHeight="1" outlineLevel="1">
      <c r="B643" s="643" t="s">
        <v>16752</v>
      </c>
      <c r="C643" s="653"/>
      <c r="D643" s="653"/>
      <c r="E643" s="653"/>
      <c r="F643" s="653"/>
      <c r="G643" s="653"/>
      <c r="H643" s="654"/>
      <c r="I643" s="655"/>
      <c r="J643" s="656"/>
      <c r="K643" s="656"/>
      <c r="L643" s="648">
        <f t="shared" si="64"/>
        <v>0</v>
      </c>
      <c r="M643" s="676"/>
      <c r="N643" s="671"/>
      <c r="O643" s="676"/>
      <c r="P643" s="676"/>
      <c r="Q643" s="651">
        <f t="shared" si="65"/>
        <v>0</v>
      </c>
      <c r="R643" s="661">
        <f t="shared" si="66"/>
        <v>0</v>
      </c>
      <c r="S643" s="661">
        <f t="shared" si="67"/>
        <v>0</v>
      </c>
      <c r="T643" s="658"/>
      <c r="U643" s="658"/>
      <c r="V643" s="659"/>
      <c r="W643" s="1645"/>
      <c r="X643" s="324" t="s">
        <v>16753</v>
      </c>
      <c r="Y643" s="1645"/>
      <c r="Z643" s="1656"/>
      <c r="AA643" s="1645"/>
      <c r="AB643" s="1646"/>
      <c r="AC643" s="1647"/>
      <c r="AD643" s="719">
        <v>628</v>
      </c>
      <c r="AE643" s="711" t="s">
        <v>16754</v>
      </c>
      <c r="AF643" s="735" t="s">
        <v>16755</v>
      </c>
      <c r="AG643" s="735" t="s">
        <v>16756</v>
      </c>
      <c r="AH643" s="735" t="s">
        <v>16757</v>
      </c>
      <c r="AI643" s="735" t="s">
        <v>16758</v>
      </c>
      <c r="AJ643" s="735" t="s">
        <v>16759</v>
      </c>
      <c r="AK643" s="736" t="s">
        <v>16760</v>
      </c>
      <c r="AL643" s="737" t="s">
        <v>16761</v>
      </c>
      <c r="AM643" s="738" t="s">
        <v>16762</v>
      </c>
      <c r="AN643" s="738" t="s">
        <v>16763</v>
      </c>
      <c r="AO643" s="648" t="s">
        <v>16764</v>
      </c>
      <c r="AP643" s="669"/>
      <c r="AQ643" s="712" t="s">
        <v>16765</v>
      </c>
      <c r="AR643" s="669"/>
      <c r="AS643" s="669"/>
      <c r="AT643" s="651" t="s">
        <v>16766</v>
      </c>
      <c r="AU643" s="595" t="s">
        <v>16767</v>
      </c>
      <c r="AV643" s="595" t="s">
        <v>16768</v>
      </c>
      <c r="AW643" s="609" t="s">
        <v>16769</v>
      </c>
      <c r="AX643" s="609" t="s">
        <v>16770</v>
      </c>
      <c r="AY643" s="753" t="s">
        <v>16771</v>
      </c>
    </row>
    <row r="644" spans="2:51" ht="15" customHeight="1" outlineLevel="1">
      <c r="B644" s="643" t="s">
        <v>16772</v>
      </c>
      <c r="C644" s="653"/>
      <c r="D644" s="653"/>
      <c r="E644" s="653"/>
      <c r="F644" s="653"/>
      <c r="G644" s="653"/>
      <c r="H644" s="654"/>
      <c r="I644" s="655"/>
      <c r="J644" s="656"/>
      <c r="K644" s="656"/>
      <c r="L644" s="648">
        <f t="shared" si="64"/>
        <v>0</v>
      </c>
      <c r="M644" s="676"/>
      <c r="N644" s="671"/>
      <c r="O644" s="676"/>
      <c r="P644" s="676"/>
      <c r="Q644" s="651">
        <f t="shared" si="65"/>
        <v>0</v>
      </c>
      <c r="R644" s="661">
        <f t="shared" si="66"/>
        <v>0</v>
      </c>
      <c r="S644" s="661">
        <f t="shared" si="67"/>
        <v>0</v>
      </c>
      <c r="T644" s="658"/>
      <c r="U644" s="658"/>
      <c r="V644" s="659"/>
      <c r="W644" s="1645"/>
      <c r="X644" s="324" t="s">
        <v>16773</v>
      </c>
      <c r="Y644" s="1645"/>
      <c r="Z644" s="1656"/>
      <c r="AA644" s="1645"/>
      <c r="AB644" s="1646"/>
      <c r="AC644" s="1647"/>
      <c r="AD644" s="719">
        <v>629</v>
      </c>
      <c r="AE644" s="711" t="s">
        <v>16774</v>
      </c>
      <c r="AF644" s="735" t="s">
        <v>16775</v>
      </c>
      <c r="AG644" s="735" t="s">
        <v>16776</v>
      </c>
      <c r="AH644" s="735" t="s">
        <v>16777</v>
      </c>
      <c r="AI644" s="735" t="s">
        <v>16778</v>
      </c>
      <c r="AJ644" s="735" t="s">
        <v>16779</v>
      </c>
      <c r="AK644" s="736" t="s">
        <v>16780</v>
      </c>
      <c r="AL644" s="737" t="s">
        <v>16781</v>
      </c>
      <c r="AM644" s="738" t="s">
        <v>16782</v>
      </c>
      <c r="AN644" s="738" t="s">
        <v>16783</v>
      </c>
      <c r="AO644" s="648" t="s">
        <v>16784</v>
      </c>
      <c r="AP644" s="669"/>
      <c r="AQ644" s="712" t="s">
        <v>16785</v>
      </c>
      <c r="AR644" s="669"/>
      <c r="AS644" s="669"/>
      <c r="AT644" s="651" t="s">
        <v>16786</v>
      </c>
      <c r="AU644" s="595" t="s">
        <v>16787</v>
      </c>
      <c r="AV644" s="595" t="s">
        <v>16788</v>
      </c>
      <c r="AW644" s="609" t="s">
        <v>16789</v>
      </c>
      <c r="AX644" s="609" t="s">
        <v>16790</v>
      </c>
      <c r="AY644" s="753" t="s">
        <v>16791</v>
      </c>
    </row>
    <row r="645" spans="2:51" ht="15" customHeight="1" outlineLevel="1">
      <c r="B645" s="643" t="s">
        <v>16792</v>
      </c>
      <c r="C645" s="653"/>
      <c r="D645" s="653"/>
      <c r="E645" s="653"/>
      <c r="F645" s="653"/>
      <c r="G645" s="653"/>
      <c r="H645" s="654"/>
      <c r="I645" s="655"/>
      <c r="J645" s="656"/>
      <c r="K645" s="656"/>
      <c r="L645" s="648">
        <f t="shared" si="64"/>
        <v>0</v>
      </c>
      <c r="M645" s="676"/>
      <c r="N645" s="671"/>
      <c r="O645" s="676"/>
      <c r="P645" s="676"/>
      <c r="Q645" s="651">
        <f t="shared" si="65"/>
        <v>0</v>
      </c>
      <c r="R645" s="661">
        <f t="shared" si="66"/>
        <v>0</v>
      </c>
      <c r="S645" s="661">
        <f t="shared" si="67"/>
        <v>0</v>
      </c>
      <c r="T645" s="658"/>
      <c r="U645" s="658"/>
      <c r="V645" s="659"/>
      <c r="W645" s="1645"/>
      <c r="X645" s="324" t="s">
        <v>16793</v>
      </c>
      <c r="Y645" s="1645"/>
      <c r="Z645" s="1656"/>
      <c r="AA645" s="1645"/>
      <c r="AB645" s="1646"/>
      <c r="AC645" s="1647"/>
      <c r="AD645" s="719">
        <v>630</v>
      </c>
      <c r="AE645" s="711" t="s">
        <v>16794</v>
      </c>
      <c r="AF645" s="735" t="s">
        <v>16795</v>
      </c>
      <c r="AG645" s="735" t="s">
        <v>16796</v>
      </c>
      <c r="AH645" s="735" t="s">
        <v>16797</v>
      </c>
      <c r="AI645" s="735" t="s">
        <v>16798</v>
      </c>
      <c r="AJ645" s="735" t="s">
        <v>16799</v>
      </c>
      <c r="AK645" s="736" t="s">
        <v>16800</v>
      </c>
      <c r="AL645" s="737" t="s">
        <v>16801</v>
      </c>
      <c r="AM645" s="738" t="s">
        <v>16802</v>
      </c>
      <c r="AN645" s="738" t="s">
        <v>16803</v>
      </c>
      <c r="AO645" s="648" t="s">
        <v>16804</v>
      </c>
      <c r="AP645" s="669"/>
      <c r="AQ645" s="712" t="s">
        <v>16805</v>
      </c>
      <c r="AR645" s="669"/>
      <c r="AS645" s="669"/>
      <c r="AT645" s="651" t="s">
        <v>16806</v>
      </c>
      <c r="AU645" s="595" t="s">
        <v>16807</v>
      </c>
      <c r="AV645" s="595" t="s">
        <v>16808</v>
      </c>
      <c r="AW645" s="609" t="s">
        <v>16809</v>
      </c>
      <c r="AX645" s="609" t="s">
        <v>16810</v>
      </c>
      <c r="AY645" s="753" t="s">
        <v>16811</v>
      </c>
    </row>
    <row r="646" spans="2:51" ht="15" customHeight="1" outlineLevel="1">
      <c r="B646" s="643" t="s">
        <v>16812</v>
      </c>
      <c r="C646" s="653"/>
      <c r="D646" s="653"/>
      <c r="E646" s="653"/>
      <c r="F646" s="653"/>
      <c r="G646" s="653"/>
      <c r="H646" s="654"/>
      <c r="I646" s="655"/>
      <c r="J646" s="656"/>
      <c r="K646" s="656"/>
      <c r="L646" s="648">
        <f t="shared" si="64"/>
        <v>0</v>
      </c>
      <c r="M646" s="676"/>
      <c r="N646" s="671"/>
      <c r="O646" s="676"/>
      <c r="P646" s="676"/>
      <c r="Q646" s="651">
        <f t="shared" si="65"/>
        <v>0</v>
      </c>
      <c r="R646" s="661">
        <f t="shared" si="66"/>
        <v>0</v>
      </c>
      <c r="S646" s="661">
        <f t="shared" si="67"/>
        <v>0</v>
      </c>
      <c r="T646" s="658"/>
      <c r="U646" s="658"/>
      <c r="V646" s="659"/>
      <c r="W646" s="1645"/>
      <c r="X646" s="324" t="s">
        <v>16813</v>
      </c>
      <c r="Y646" s="1645"/>
      <c r="Z646" s="1656"/>
      <c r="AA646" s="1645"/>
      <c r="AB646" s="1646"/>
      <c r="AC646" s="1647"/>
      <c r="AD646" s="719">
        <v>631</v>
      </c>
      <c r="AE646" s="711" t="s">
        <v>16814</v>
      </c>
      <c r="AF646" s="735" t="s">
        <v>16815</v>
      </c>
      <c r="AG646" s="735" t="s">
        <v>16816</v>
      </c>
      <c r="AH646" s="735" t="s">
        <v>16817</v>
      </c>
      <c r="AI646" s="735" t="s">
        <v>16818</v>
      </c>
      <c r="AJ646" s="735" t="s">
        <v>16819</v>
      </c>
      <c r="AK646" s="736" t="s">
        <v>16820</v>
      </c>
      <c r="AL646" s="737" t="s">
        <v>16821</v>
      </c>
      <c r="AM646" s="738" t="s">
        <v>16822</v>
      </c>
      <c r="AN646" s="738" t="s">
        <v>16823</v>
      </c>
      <c r="AO646" s="648" t="s">
        <v>16824</v>
      </c>
      <c r="AP646" s="669"/>
      <c r="AQ646" s="712" t="s">
        <v>16825</v>
      </c>
      <c r="AR646" s="669"/>
      <c r="AS646" s="669"/>
      <c r="AT646" s="651" t="s">
        <v>16826</v>
      </c>
      <c r="AU646" s="595" t="s">
        <v>16827</v>
      </c>
      <c r="AV646" s="595" t="s">
        <v>16828</v>
      </c>
      <c r="AW646" s="609" t="s">
        <v>16829</v>
      </c>
      <c r="AX646" s="609" t="s">
        <v>16830</v>
      </c>
      <c r="AY646" s="753" t="s">
        <v>16831</v>
      </c>
    </row>
    <row r="647" spans="2:51" ht="15" customHeight="1" outlineLevel="1">
      <c r="B647" s="643" t="s">
        <v>16832</v>
      </c>
      <c r="C647" s="653"/>
      <c r="D647" s="653"/>
      <c r="E647" s="653"/>
      <c r="F647" s="653"/>
      <c r="G647" s="653"/>
      <c r="H647" s="654"/>
      <c r="I647" s="655"/>
      <c r="J647" s="656"/>
      <c r="K647" s="656"/>
      <c r="L647" s="648">
        <f t="shared" si="64"/>
        <v>0</v>
      </c>
      <c r="M647" s="676"/>
      <c r="N647" s="671"/>
      <c r="O647" s="676"/>
      <c r="P647" s="676"/>
      <c r="Q647" s="651">
        <f t="shared" si="65"/>
        <v>0</v>
      </c>
      <c r="R647" s="661">
        <f t="shared" si="66"/>
        <v>0</v>
      </c>
      <c r="S647" s="661">
        <f t="shared" si="67"/>
        <v>0</v>
      </c>
      <c r="T647" s="658"/>
      <c r="U647" s="658"/>
      <c r="V647" s="659"/>
      <c r="W647" s="1645"/>
      <c r="X647" s="324" t="s">
        <v>16833</v>
      </c>
      <c r="Y647" s="1645"/>
      <c r="Z647" s="1656"/>
      <c r="AA647" s="1645"/>
      <c r="AB647" s="1646"/>
      <c r="AC647" s="1647"/>
      <c r="AD647" s="719">
        <v>632</v>
      </c>
      <c r="AE647" s="711" t="s">
        <v>16834</v>
      </c>
      <c r="AF647" s="735" t="s">
        <v>16835</v>
      </c>
      <c r="AG647" s="735" t="s">
        <v>16836</v>
      </c>
      <c r="AH647" s="735" t="s">
        <v>16837</v>
      </c>
      <c r="AI647" s="735" t="s">
        <v>16838</v>
      </c>
      <c r="AJ647" s="735" t="s">
        <v>16839</v>
      </c>
      <c r="AK647" s="736" t="s">
        <v>16840</v>
      </c>
      <c r="AL647" s="737" t="s">
        <v>16841</v>
      </c>
      <c r="AM647" s="738" t="s">
        <v>16842</v>
      </c>
      <c r="AN647" s="738" t="s">
        <v>16843</v>
      </c>
      <c r="AO647" s="648" t="s">
        <v>16844</v>
      </c>
      <c r="AP647" s="669"/>
      <c r="AQ647" s="712" t="s">
        <v>16845</v>
      </c>
      <c r="AR647" s="669"/>
      <c r="AS647" s="669"/>
      <c r="AT647" s="651" t="s">
        <v>16846</v>
      </c>
      <c r="AU647" s="595" t="s">
        <v>16847</v>
      </c>
      <c r="AV647" s="595" t="s">
        <v>16848</v>
      </c>
      <c r="AW647" s="609" t="s">
        <v>16849</v>
      </c>
      <c r="AX647" s="609" t="s">
        <v>16850</v>
      </c>
      <c r="AY647" s="753" t="s">
        <v>16851</v>
      </c>
    </row>
    <row r="648" spans="2:51" ht="15" customHeight="1" outlineLevel="1">
      <c r="B648" s="643" t="s">
        <v>16852</v>
      </c>
      <c r="C648" s="653"/>
      <c r="D648" s="653"/>
      <c r="E648" s="653"/>
      <c r="F648" s="653"/>
      <c r="G648" s="653"/>
      <c r="H648" s="654"/>
      <c r="I648" s="655"/>
      <c r="J648" s="656"/>
      <c r="K648" s="656"/>
      <c r="L648" s="648">
        <f t="shared" si="64"/>
        <v>0</v>
      </c>
      <c r="M648" s="676"/>
      <c r="N648" s="671"/>
      <c r="O648" s="676"/>
      <c r="P648" s="676"/>
      <c r="Q648" s="651">
        <f t="shared" si="65"/>
        <v>0</v>
      </c>
      <c r="R648" s="661">
        <f t="shared" si="66"/>
        <v>0</v>
      </c>
      <c r="S648" s="661">
        <f t="shared" si="67"/>
        <v>0</v>
      </c>
      <c r="T648" s="658"/>
      <c r="U648" s="658"/>
      <c r="V648" s="659"/>
      <c r="W648" s="1645"/>
      <c r="X648" s="324" t="s">
        <v>16853</v>
      </c>
      <c r="Y648" s="1645"/>
      <c r="Z648" s="1656"/>
      <c r="AA648" s="1645"/>
      <c r="AB648" s="1646"/>
      <c r="AC648" s="1647"/>
      <c r="AD648" s="719">
        <v>633</v>
      </c>
      <c r="AE648" s="711" t="s">
        <v>16854</v>
      </c>
      <c r="AF648" s="735" t="s">
        <v>16855</v>
      </c>
      <c r="AG648" s="735" t="s">
        <v>16856</v>
      </c>
      <c r="AH648" s="735" t="s">
        <v>16857</v>
      </c>
      <c r="AI648" s="735" t="s">
        <v>16858</v>
      </c>
      <c r="AJ648" s="735" t="s">
        <v>16859</v>
      </c>
      <c r="AK648" s="736" t="s">
        <v>16860</v>
      </c>
      <c r="AL648" s="737" t="s">
        <v>16861</v>
      </c>
      <c r="AM648" s="738" t="s">
        <v>16862</v>
      </c>
      <c r="AN648" s="738" t="s">
        <v>16863</v>
      </c>
      <c r="AO648" s="648" t="s">
        <v>16864</v>
      </c>
      <c r="AP648" s="669"/>
      <c r="AQ648" s="712" t="s">
        <v>16865</v>
      </c>
      <c r="AR648" s="669"/>
      <c r="AS648" s="669"/>
      <c r="AT648" s="651" t="s">
        <v>16866</v>
      </c>
      <c r="AU648" s="595" t="s">
        <v>16867</v>
      </c>
      <c r="AV648" s="595" t="s">
        <v>16868</v>
      </c>
      <c r="AW648" s="609" t="s">
        <v>16869</v>
      </c>
      <c r="AX648" s="609" t="s">
        <v>16870</v>
      </c>
      <c r="AY648" s="753" t="s">
        <v>16871</v>
      </c>
    </row>
    <row r="649" spans="2:51" ht="15" customHeight="1" outlineLevel="1">
      <c r="B649" s="643" t="s">
        <v>16872</v>
      </c>
      <c r="C649" s="653"/>
      <c r="D649" s="653"/>
      <c r="E649" s="653"/>
      <c r="F649" s="653"/>
      <c r="G649" s="653"/>
      <c r="H649" s="654"/>
      <c r="I649" s="655"/>
      <c r="J649" s="656"/>
      <c r="K649" s="656"/>
      <c r="L649" s="648">
        <f t="shared" si="64"/>
        <v>0</v>
      </c>
      <c r="M649" s="676"/>
      <c r="N649" s="671"/>
      <c r="O649" s="676"/>
      <c r="P649" s="676"/>
      <c r="Q649" s="651">
        <f t="shared" si="65"/>
        <v>0</v>
      </c>
      <c r="R649" s="661">
        <f t="shared" si="66"/>
        <v>0</v>
      </c>
      <c r="S649" s="661">
        <f t="shared" si="67"/>
        <v>0</v>
      </c>
      <c r="T649" s="658"/>
      <c r="U649" s="658"/>
      <c r="V649" s="659"/>
      <c r="W649" s="1645"/>
      <c r="X649" s="324" t="s">
        <v>16873</v>
      </c>
      <c r="Y649" s="1645"/>
      <c r="Z649" s="1656"/>
      <c r="AA649" s="1645"/>
      <c r="AB649" s="1646"/>
      <c r="AC649" s="1647"/>
      <c r="AD649" s="719">
        <v>634</v>
      </c>
      <c r="AE649" s="711" t="s">
        <v>16874</v>
      </c>
      <c r="AF649" s="735" t="s">
        <v>16875</v>
      </c>
      <c r="AG649" s="735" t="s">
        <v>16876</v>
      </c>
      <c r="AH649" s="735" t="s">
        <v>16877</v>
      </c>
      <c r="AI649" s="735" t="s">
        <v>16878</v>
      </c>
      <c r="AJ649" s="735" t="s">
        <v>16879</v>
      </c>
      <c r="AK649" s="736" t="s">
        <v>16880</v>
      </c>
      <c r="AL649" s="737" t="s">
        <v>16881</v>
      </c>
      <c r="AM649" s="738" t="s">
        <v>16882</v>
      </c>
      <c r="AN649" s="738" t="s">
        <v>16883</v>
      </c>
      <c r="AO649" s="648" t="s">
        <v>16884</v>
      </c>
      <c r="AP649" s="669"/>
      <c r="AQ649" s="712" t="s">
        <v>16885</v>
      </c>
      <c r="AR649" s="669"/>
      <c r="AS649" s="669"/>
      <c r="AT649" s="651" t="s">
        <v>16886</v>
      </c>
      <c r="AU649" s="595" t="s">
        <v>16887</v>
      </c>
      <c r="AV649" s="595" t="s">
        <v>16888</v>
      </c>
      <c r="AW649" s="609" t="s">
        <v>16889</v>
      </c>
      <c r="AX649" s="609" t="s">
        <v>16890</v>
      </c>
      <c r="AY649" s="753" t="s">
        <v>16891</v>
      </c>
    </row>
    <row r="650" spans="2:51" ht="15" customHeight="1" outlineLevel="1">
      <c r="B650" s="643" t="s">
        <v>16892</v>
      </c>
      <c r="C650" s="653"/>
      <c r="D650" s="653"/>
      <c r="E650" s="653"/>
      <c r="F650" s="653"/>
      <c r="G650" s="653"/>
      <c r="H650" s="654"/>
      <c r="I650" s="655"/>
      <c r="J650" s="656"/>
      <c r="K650" s="656"/>
      <c r="L650" s="648">
        <f t="shared" si="64"/>
        <v>0</v>
      </c>
      <c r="M650" s="676"/>
      <c r="N650" s="671"/>
      <c r="O650" s="676"/>
      <c r="P650" s="676"/>
      <c r="Q650" s="651">
        <f t="shared" si="65"/>
        <v>0</v>
      </c>
      <c r="R650" s="661">
        <f t="shared" si="66"/>
        <v>0</v>
      </c>
      <c r="S650" s="661">
        <f t="shared" si="67"/>
        <v>0</v>
      </c>
      <c r="T650" s="658"/>
      <c r="U650" s="658"/>
      <c r="V650" s="659"/>
      <c r="W650" s="1645"/>
      <c r="X650" s="324" t="s">
        <v>16893</v>
      </c>
      <c r="Y650" s="1645"/>
      <c r="Z650" s="1656"/>
      <c r="AA650" s="1645"/>
      <c r="AB650" s="1646"/>
      <c r="AC650" s="1647"/>
      <c r="AD650" s="719">
        <v>635</v>
      </c>
      <c r="AE650" s="711" t="s">
        <v>16894</v>
      </c>
      <c r="AF650" s="735" t="s">
        <v>16895</v>
      </c>
      <c r="AG650" s="735" t="s">
        <v>16896</v>
      </c>
      <c r="AH650" s="735" t="s">
        <v>16897</v>
      </c>
      <c r="AI650" s="735" t="s">
        <v>16898</v>
      </c>
      <c r="AJ650" s="735" t="s">
        <v>16899</v>
      </c>
      <c r="AK650" s="736" t="s">
        <v>16900</v>
      </c>
      <c r="AL650" s="737" t="s">
        <v>16901</v>
      </c>
      <c r="AM650" s="738" t="s">
        <v>16902</v>
      </c>
      <c r="AN650" s="738" t="s">
        <v>16903</v>
      </c>
      <c r="AO650" s="648" t="s">
        <v>16904</v>
      </c>
      <c r="AP650" s="669"/>
      <c r="AQ650" s="712" t="s">
        <v>16905</v>
      </c>
      <c r="AR650" s="669"/>
      <c r="AS650" s="669"/>
      <c r="AT650" s="651" t="s">
        <v>16906</v>
      </c>
      <c r="AU650" s="595" t="s">
        <v>16907</v>
      </c>
      <c r="AV650" s="595" t="s">
        <v>16908</v>
      </c>
      <c r="AW650" s="609" t="s">
        <v>16909</v>
      </c>
      <c r="AX650" s="609" t="s">
        <v>16910</v>
      </c>
      <c r="AY650" s="753" t="s">
        <v>16911</v>
      </c>
    </row>
    <row r="651" spans="2:51" ht="15" customHeight="1" outlineLevel="1">
      <c r="B651" s="643" t="s">
        <v>16912</v>
      </c>
      <c r="C651" s="653"/>
      <c r="D651" s="653"/>
      <c r="E651" s="653"/>
      <c r="F651" s="653"/>
      <c r="G651" s="653"/>
      <c r="H651" s="654"/>
      <c r="I651" s="655"/>
      <c r="J651" s="656"/>
      <c r="K651" s="656"/>
      <c r="L651" s="648">
        <f t="shared" si="64"/>
        <v>0</v>
      </c>
      <c r="M651" s="676"/>
      <c r="N651" s="671"/>
      <c r="O651" s="676"/>
      <c r="P651" s="676"/>
      <c r="Q651" s="651">
        <f t="shared" si="65"/>
        <v>0</v>
      </c>
      <c r="R651" s="661">
        <f t="shared" si="66"/>
        <v>0</v>
      </c>
      <c r="S651" s="661">
        <f t="shared" si="67"/>
        <v>0</v>
      </c>
      <c r="T651" s="658"/>
      <c r="U651" s="658"/>
      <c r="V651" s="659"/>
      <c r="W651" s="1645"/>
      <c r="X651" s="324" t="s">
        <v>16913</v>
      </c>
      <c r="Y651" s="1645"/>
      <c r="Z651" s="1656"/>
      <c r="AA651" s="1645"/>
      <c r="AB651" s="1646"/>
      <c r="AC651" s="1647"/>
      <c r="AD651" s="719">
        <v>636</v>
      </c>
      <c r="AE651" s="711" t="s">
        <v>16914</v>
      </c>
      <c r="AF651" s="735" t="s">
        <v>16915</v>
      </c>
      <c r="AG651" s="735" t="s">
        <v>16916</v>
      </c>
      <c r="AH651" s="735" t="s">
        <v>16917</v>
      </c>
      <c r="AI651" s="735" t="s">
        <v>16918</v>
      </c>
      <c r="AJ651" s="735" t="s">
        <v>16919</v>
      </c>
      <c r="AK651" s="736" t="s">
        <v>16920</v>
      </c>
      <c r="AL651" s="737" t="s">
        <v>16921</v>
      </c>
      <c r="AM651" s="738" t="s">
        <v>16922</v>
      </c>
      <c r="AN651" s="738" t="s">
        <v>16923</v>
      </c>
      <c r="AO651" s="648" t="s">
        <v>16924</v>
      </c>
      <c r="AP651" s="669"/>
      <c r="AQ651" s="712" t="s">
        <v>16925</v>
      </c>
      <c r="AR651" s="669"/>
      <c r="AS651" s="669"/>
      <c r="AT651" s="651" t="s">
        <v>16926</v>
      </c>
      <c r="AU651" s="595" t="s">
        <v>16927</v>
      </c>
      <c r="AV651" s="595" t="s">
        <v>16928</v>
      </c>
      <c r="AW651" s="609" t="s">
        <v>16929</v>
      </c>
      <c r="AX651" s="609" t="s">
        <v>16930</v>
      </c>
      <c r="AY651" s="753" t="s">
        <v>16931</v>
      </c>
    </row>
    <row r="652" spans="2:51" ht="15" customHeight="1" outlineLevel="1">
      <c r="B652" s="643" t="s">
        <v>16932</v>
      </c>
      <c r="C652" s="653"/>
      <c r="D652" s="653"/>
      <c r="E652" s="653"/>
      <c r="F652" s="653"/>
      <c r="G652" s="653"/>
      <c r="H652" s="654"/>
      <c r="I652" s="655"/>
      <c r="J652" s="656"/>
      <c r="K652" s="656"/>
      <c r="L652" s="648">
        <f t="shared" si="64"/>
        <v>0</v>
      </c>
      <c r="M652" s="676"/>
      <c r="N652" s="671"/>
      <c r="O652" s="676"/>
      <c r="P652" s="676"/>
      <c r="Q652" s="651">
        <f t="shared" si="65"/>
        <v>0</v>
      </c>
      <c r="R652" s="661">
        <f t="shared" si="66"/>
        <v>0</v>
      </c>
      <c r="S652" s="661">
        <f t="shared" si="67"/>
        <v>0</v>
      </c>
      <c r="T652" s="658"/>
      <c r="U652" s="658"/>
      <c r="V652" s="659"/>
      <c r="W652" s="1645"/>
      <c r="X652" s="324" t="s">
        <v>16933</v>
      </c>
      <c r="Y652" s="1645"/>
      <c r="Z652" s="1656"/>
      <c r="AA652" s="1645"/>
      <c r="AB652" s="1646"/>
      <c r="AC652" s="1647"/>
      <c r="AD652" s="719">
        <v>637</v>
      </c>
      <c r="AE652" s="711" t="s">
        <v>16934</v>
      </c>
      <c r="AF652" s="735" t="s">
        <v>16935</v>
      </c>
      <c r="AG652" s="735" t="s">
        <v>16936</v>
      </c>
      <c r="AH652" s="735" t="s">
        <v>16937</v>
      </c>
      <c r="AI652" s="735" t="s">
        <v>16938</v>
      </c>
      <c r="AJ652" s="735" t="s">
        <v>16939</v>
      </c>
      <c r="AK652" s="736" t="s">
        <v>16940</v>
      </c>
      <c r="AL652" s="737" t="s">
        <v>16941</v>
      </c>
      <c r="AM652" s="738" t="s">
        <v>16942</v>
      </c>
      <c r="AN652" s="738" t="s">
        <v>16943</v>
      </c>
      <c r="AO652" s="648" t="s">
        <v>16944</v>
      </c>
      <c r="AP652" s="669"/>
      <c r="AQ652" s="712" t="s">
        <v>16945</v>
      </c>
      <c r="AR652" s="669"/>
      <c r="AS652" s="669"/>
      <c r="AT652" s="651" t="s">
        <v>16946</v>
      </c>
      <c r="AU652" s="595" t="s">
        <v>16947</v>
      </c>
      <c r="AV652" s="595" t="s">
        <v>16948</v>
      </c>
      <c r="AW652" s="609" t="s">
        <v>16949</v>
      </c>
      <c r="AX652" s="609" t="s">
        <v>16950</v>
      </c>
      <c r="AY652" s="753" t="s">
        <v>16951</v>
      </c>
    </row>
    <row r="653" spans="2:51" ht="15" customHeight="1" outlineLevel="1">
      <c r="B653" s="643" t="s">
        <v>16952</v>
      </c>
      <c r="C653" s="653"/>
      <c r="D653" s="653"/>
      <c r="E653" s="653"/>
      <c r="F653" s="653"/>
      <c r="G653" s="653"/>
      <c r="H653" s="654"/>
      <c r="I653" s="655"/>
      <c r="J653" s="656"/>
      <c r="K653" s="656"/>
      <c r="L653" s="648">
        <f t="shared" si="64"/>
        <v>0</v>
      </c>
      <c r="M653" s="676"/>
      <c r="N653" s="671"/>
      <c r="O653" s="676"/>
      <c r="P653" s="676"/>
      <c r="Q653" s="651">
        <f t="shared" si="65"/>
        <v>0</v>
      </c>
      <c r="R653" s="661">
        <f t="shared" si="66"/>
        <v>0</v>
      </c>
      <c r="S653" s="661">
        <f t="shared" si="67"/>
        <v>0</v>
      </c>
      <c r="T653" s="658"/>
      <c r="U653" s="658"/>
      <c r="V653" s="659"/>
      <c r="W653" s="1645"/>
      <c r="X653" s="324" t="s">
        <v>16953</v>
      </c>
      <c r="Y653" s="1645"/>
      <c r="Z653" s="1656"/>
      <c r="AA653" s="1645"/>
      <c r="AB653" s="1646"/>
      <c r="AC653" s="1647"/>
      <c r="AD653" s="719">
        <v>638</v>
      </c>
      <c r="AE653" s="711" t="s">
        <v>16954</v>
      </c>
      <c r="AF653" s="735" t="s">
        <v>16955</v>
      </c>
      <c r="AG653" s="735" t="s">
        <v>16956</v>
      </c>
      <c r="AH653" s="735" t="s">
        <v>16957</v>
      </c>
      <c r="AI653" s="735" t="s">
        <v>16958</v>
      </c>
      <c r="AJ653" s="735" t="s">
        <v>16959</v>
      </c>
      <c r="AK653" s="736" t="s">
        <v>16960</v>
      </c>
      <c r="AL653" s="737" t="s">
        <v>16961</v>
      </c>
      <c r="AM653" s="738" t="s">
        <v>16962</v>
      </c>
      <c r="AN653" s="738" t="s">
        <v>16963</v>
      </c>
      <c r="AO653" s="648" t="s">
        <v>16964</v>
      </c>
      <c r="AP653" s="669"/>
      <c r="AQ653" s="712" t="s">
        <v>16965</v>
      </c>
      <c r="AR653" s="669"/>
      <c r="AS653" s="669"/>
      <c r="AT653" s="651" t="s">
        <v>16966</v>
      </c>
      <c r="AU653" s="595" t="s">
        <v>16967</v>
      </c>
      <c r="AV653" s="595" t="s">
        <v>16968</v>
      </c>
      <c r="AW653" s="609" t="s">
        <v>16969</v>
      </c>
      <c r="AX653" s="609" t="s">
        <v>16970</v>
      </c>
      <c r="AY653" s="753" t="s">
        <v>16971</v>
      </c>
    </row>
    <row r="654" spans="2:51" ht="15" customHeight="1" outlineLevel="1">
      <c r="B654" s="643" t="s">
        <v>16972</v>
      </c>
      <c r="C654" s="653"/>
      <c r="D654" s="653"/>
      <c r="E654" s="653"/>
      <c r="F654" s="653"/>
      <c r="G654" s="653"/>
      <c r="H654" s="654"/>
      <c r="I654" s="655"/>
      <c r="J654" s="656"/>
      <c r="K654" s="656"/>
      <c r="L654" s="648">
        <f t="shared" si="64"/>
        <v>0</v>
      </c>
      <c r="M654" s="676"/>
      <c r="N654" s="671"/>
      <c r="O654" s="676"/>
      <c r="P654" s="676"/>
      <c r="Q654" s="651">
        <f t="shared" si="65"/>
        <v>0</v>
      </c>
      <c r="R654" s="661">
        <f t="shared" si="66"/>
        <v>0</v>
      </c>
      <c r="S654" s="661">
        <f t="shared" si="67"/>
        <v>0</v>
      </c>
      <c r="T654" s="658"/>
      <c r="U654" s="658"/>
      <c r="V654" s="659"/>
      <c r="W654" s="1645"/>
      <c r="X654" s="324" t="s">
        <v>16973</v>
      </c>
      <c r="Y654" s="1645"/>
      <c r="Z654" s="1656"/>
      <c r="AA654" s="1645"/>
      <c r="AB654" s="1646"/>
      <c r="AC654" s="1647"/>
      <c r="AD654" s="719">
        <v>639</v>
      </c>
      <c r="AE654" s="711" t="s">
        <v>16974</v>
      </c>
      <c r="AF654" s="735" t="s">
        <v>16975</v>
      </c>
      <c r="AG654" s="735" t="s">
        <v>16976</v>
      </c>
      <c r="AH654" s="735" t="s">
        <v>16977</v>
      </c>
      <c r="AI654" s="735" t="s">
        <v>16978</v>
      </c>
      <c r="AJ654" s="735" t="s">
        <v>16979</v>
      </c>
      <c r="AK654" s="736" t="s">
        <v>16980</v>
      </c>
      <c r="AL654" s="737" t="s">
        <v>16981</v>
      </c>
      <c r="AM654" s="738" t="s">
        <v>16982</v>
      </c>
      <c r="AN654" s="738" t="s">
        <v>16983</v>
      </c>
      <c r="AO654" s="648" t="s">
        <v>16984</v>
      </c>
      <c r="AP654" s="669"/>
      <c r="AQ654" s="712" t="s">
        <v>16985</v>
      </c>
      <c r="AR654" s="669"/>
      <c r="AS654" s="669"/>
      <c r="AT654" s="651" t="s">
        <v>16986</v>
      </c>
      <c r="AU654" s="595" t="s">
        <v>16987</v>
      </c>
      <c r="AV654" s="595" t="s">
        <v>16988</v>
      </c>
      <c r="AW654" s="609" t="s">
        <v>16989</v>
      </c>
      <c r="AX654" s="609" t="s">
        <v>16990</v>
      </c>
      <c r="AY654" s="753" t="s">
        <v>16991</v>
      </c>
    </row>
    <row r="655" spans="2:51" ht="15" customHeight="1" outlineLevel="1">
      <c r="B655" s="643" t="s">
        <v>16992</v>
      </c>
      <c r="C655" s="653"/>
      <c r="D655" s="653"/>
      <c r="E655" s="653"/>
      <c r="F655" s="653"/>
      <c r="G655" s="653"/>
      <c r="H655" s="654"/>
      <c r="I655" s="655"/>
      <c r="J655" s="656"/>
      <c r="K655" s="656"/>
      <c r="L655" s="648">
        <f t="shared" si="64"/>
        <v>0</v>
      </c>
      <c r="M655" s="676"/>
      <c r="N655" s="671"/>
      <c r="O655" s="676"/>
      <c r="P655" s="676"/>
      <c r="Q655" s="651">
        <f t="shared" si="65"/>
        <v>0</v>
      </c>
      <c r="R655" s="661">
        <f t="shared" si="66"/>
        <v>0</v>
      </c>
      <c r="S655" s="661">
        <f t="shared" si="67"/>
        <v>0</v>
      </c>
      <c r="T655" s="658"/>
      <c r="U655" s="658"/>
      <c r="V655" s="659"/>
      <c r="W655" s="1645"/>
      <c r="X655" s="324" t="s">
        <v>16993</v>
      </c>
      <c r="Y655" s="1645"/>
      <c r="Z655" s="1656"/>
      <c r="AA655" s="1645"/>
      <c r="AB655" s="1646"/>
      <c r="AC655" s="1647"/>
      <c r="AD655" s="719">
        <v>640</v>
      </c>
      <c r="AE655" s="711" t="s">
        <v>16994</v>
      </c>
      <c r="AF655" s="735" t="s">
        <v>16995</v>
      </c>
      <c r="AG655" s="735" t="s">
        <v>16996</v>
      </c>
      <c r="AH655" s="735" t="s">
        <v>16997</v>
      </c>
      <c r="AI655" s="735" t="s">
        <v>16998</v>
      </c>
      <c r="AJ655" s="735" t="s">
        <v>16999</v>
      </c>
      <c r="AK655" s="736" t="s">
        <v>17000</v>
      </c>
      <c r="AL655" s="737" t="s">
        <v>17001</v>
      </c>
      <c r="AM655" s="738" t="s">
        <v>17002</v>
      </c>
      <c r="AN655" s="738" t="s">
        <v>17003</v>
      </c>
      <c r="AO655" s="648" t="s">
        <v>17004</v>
      </c>
      <c r="AP655" s="669"/>
      <c r="AQ655" s="712" t="s">
        <v>17005</v>
      </c>
      <c r="AR655" s="669"/>
      <c r="AS655" s="669"/>
      <c r="AT655" s="651" t="s">
        <v>17006</v>
      </c>
      <c r="AU655" s="595" t="s">
        <v>17007</v>
      </c>
      <c r="AV655" s="595" t="s">
        <v>17008</v>
      </c>
      <c r="AW655" s="609" t="s">
        <v>17009</v>
      </c>
      <c r="AX655" s="609" t="s">
        <v>17010</v>
      </c>
      <c r="AY655" s="753" t="s">
        <v>17011</v>
      </c>
    </row>
    <row r="656" spans="2:51" ht="15" customHeight="1" outlineLevel="1">
      <c r="B656" s="643" t="s">
        <v>17012</v>
      </c>
      <c r="C656" s="653"/>
      <c r="D656" s="653"/>
      <c r="E656" s="653"/>
      <c r="F656" s="653"/>
      <c r="G656" s="653"/>
      <c r="H656" s="654"/>
      <c r="I656" s="655"/>
      <c r="J656" s="656"/>
      <c r="K656" s="656"/>
      <c r="L656" s="648">
        <f t="shared" si="64"/>
        <v>0</v>
      </c>
      <c r="M656" s="676"/>
      <c r="N656" s="671"/>
      <c r="O656" s="676"/>
      <c r="P656" s="676"/>
      <c r="Q656" s="651">
        <f t="shared" si="65"/>
        <v>0</v>
      </c>
      <c r="R656" s="661">
        <f t="shared" si="66"/>
        <v>0</v>
      </c>
      <c r="S656" s="661">
        <f t="shared" si="67"/>
        <v>0</v>
      </c>
      <c r="T656" s="658"/>
      <c r="U656" s="658"/>
      <c r="V656" s="659"/>
      <c r="W656" s="1645"/>
      <c r="X656" s="324" t="s">
        <v>17013</v>
      </c>
      <c r="Y656" s="1645"/>
      <c r="Z656" s="1656"/>
      <c r="AA656" s="1645"/>
      <c r="AB656" s="1646"/>
      <c r="AC656" s="1647"/>
      <c r="AD656" s="719">
        <v>641</v>
      </c>
      <c r="AE656" s="711" t="s">
        <v>17014</v>
      </c>
      <c r="AF656" s="735" t="s">
        <v>17015</v>
      </c>
      <c r="AG656" s="735" t="s">
        <v>17016</v>
      </c>
      <c r="AH656" s="735" t="s">
        <v>17017</v>
      </c>
      <c r="AI656" s="735" t="s">
        <v>17018</v>
      </c>
      <c r="AJ656" s="735" t="s">
        <v>17019</v>
      </c>
      <c r="AK656" s="736" t="s">
        <v>17020</v>
      </c>
      <c r="AL656" s="737" t="s">
        <v>17021</v>
      </c>
      <c r="AM656" s="738" t="s">
        <v>17022</v>
      </c>
      <c r="AN656" s="738" t="s">
        <v>17023</v>
      </c>
      <c r="AO656" s="648" t="s">
        <v>17024</v>
      </c>
      <c r="AP656" s="669"/>
      <c r="AQ656" s="712" t="s">
        <v>17025</v>
      </c>
      <c r="AR656" s="669"/>
      <c r="AS656" s="669"/>
      <c r="AT656" s="651" t="s">
        <v>17026</v>
      </c>
      <c r="AU656" s="595" t="s">
        <v>17027</v>
      </c>
      <c r="AV656" s="595" t="s">
        <v>17028</v>
      </c>
      <c r="AW656" s="609" t="s">
        <v>17029</v>
      </c>
      <c r="AX656" s="609" t="s">
        <v>17030</v>
      </c>
      <c r="AY656" s="753" t="s">
        <v>17031</v>
      </c>
    </row>
    <row r="657" spans="2:51" ht="15" customHeight="1" outlineLevel="1">
      <c r="B657" s="643" t="s">
        <v>17032</v>
      </c>
      <c r="C657" s="653"/>
      <c r="D657" s="653"/>
      <c r="E657" s="653"/>
      <c r="F657" s="653"/>
      <c r="G657" s="653"/>
      <c r="H657" s="654"/>
      <c r="I657" s="655"/>
      <c r="J657" s="656"/>
      <c r="K657" s="656"/>
      <c r="L657" s="648">
        <f t="shared" si="64"/>
        <v>0</v>
      </c>
      <c r="M657" s="676"/>
      <c r="N657" s="671"/>
      <c r="O657" s="676"/>
      <c r="P657" s="676"/>
      <c r="Q657" s="651">
        <f t="shared" si="65"/>
        <v>0</v>
      </c>
      <c r="R657" s="661">
        <f t="shared" si="66"/>
        <v>0</v>
      </c>
      <c r="S657" s="661">
        <f t="shared" si="67"/>
        <v>0</v>
      </c>
      <c r="T657" s="658"/>
      <c r="U657" s="658"/>
      <c r="V657" s="659"/>
      <c r="W657" s="1645"/>
      <c r="X657" s="324" t="s">
        <v>17033</v>
      </c>
      <c r="Y657" s="1645"/>
      <c r="Z657" s="1656"/>
      <c r="AA657" s="1645"/>
      <c r="AB657" s="1646"/>
      <c r="AC657" s="1647"/>
      <c r="AD657" s="719">
        <v>642</v>
      </c>
      <c r="AE657" s="711" t="s">
        <v>17034</v>
      </c>
      <c r="AF657" s="735" t="s">
        <v>17035</v>
      </c>
      <c r="AG657" s="735" t="s">
        <v>17036</v>
      </c>
      <c r="AH657" s="735" t="s">
        <v>17037</v>
      </c>
      <c r="AI657" s="735" t="s">
        <v>17038</v>
      </c>
      <c r="AJ657" s="735" t="s">
        <v>17039</v>
      </c>
      <c r="AK657" s="736" t="s">
        <v>17040</v>
      </c>
      <c r="AL657" s="737" t="s">
        <v>17041</v>
      </c>
      <c r="AM657" s="738" t="s">
        <v>17042</v>
      </c>
      <c r="AN657" s="738" t="s">
        <v>17043</v>
      </c>
      <c r="AO657" s="648" t="s">
        <v>17044</v>
      </c>
      <c r="AP657" s="669"/>
      <c r="AQ657" s="712" t="s">
        <v>17045</v>
      </c>
      <c r="AR657" s="669"/>
      <c r="AS657" s="669"/>
      <c r="AT657" s="651" t="s">
        <v>17046</v>
      </c>
      <c r="AU657" s="595" t="s">
        <v>17047</v>
      </c>
      <c r="AV657" s="595" t="s">
        <v>17048</v>
      </c>
      <c r="AW657" s="609" t="s">
        <v>17049</v>
      </c>
      <c r="AX657" s="609" t="s">
        <v>17050</v>
      </c>
      <c r="AY657" s="753" t="s">
        <v>17051</v>
      </c>
    </row>
    <row r="658" spans="2:51" ht="15" customHeight="1" outlineLevel="1">
      <c r="B658" s="643" t="s">
        <v>17052</v>
      </c>
      <c r="C658" s="653"/>
      <c r="D658" s="653"/>
      <c r="E658" s="653"/>
      <c r="F658" s="653"/>
      <c r="G658" s="653"/>
      <c r="H658" s="654"/>
      <c r="I658" s="655"/>
      <c r="J658" s="656"/>
      <c r="K658" s="656"/>
      <c r="L658" s="648">
        <f t="shared" si="64"/>
        <v>0</v>
      </c>
      <c r="M658" s="676"/>
      <c r="N658" s="671"/>
      <c r="O658" s="676"/>
      <c r="P658" s="676"/>
      <c r="Q658" s="651">
        <f t="shared" si="65"/>
        <v>0</v>
      </c>
      <c r="R658" s="661">
        <f t="shared" si="66"/>
        <v>0</v>
      </c>
      <c r="S658" s="661">
        <f t="shared" si="67"/>
        <v>0</v>
      </c>
      <c r="T658" s="658"/>
      <c r="U658" s="658"/>
      <c r="V658" s="659"/>
      <c r="W658" s="1645"/>
      <c r="X658" s="324" t="s">
        <v>17053</v>
      </c>
      <c r="Y658" s="1645"/>
      <c r="Z658" s="1656"/>
      <c r="AA658" s="1645"/>
      <c r="AB658" s="1646"/>
      <c r="AC658" s="1647"/>
      <c r="AD658" s="719">
        <v>643</v>
      </c>
      <c r="AE658" s="711" t="s">
        <v>17054</v>
      </c>
      <c r="AF658" s="735" t="s">
        <v>17055</v>
      </c>
      <c r="AG658" s="735" t="s">
        <v>17056</v>
      </c>
      <c r="AH658" s="735" t="s">
        <v>17057</v>
      </c>
      <c r="AI658" s="735" t="s">
        <v>17058</v>
      </c>
      <c r="AJ658" s="735" t="s">
        <v>17059</v>
      </c>
      <c r="AK658" s="736" t="s">
        <v>17060</v>
      </c>
      <c r="AL658" s="737" t="s">
        <v>17061</v>
      </c>
      <c r="AM658" s="738" t="s">
        <v>17062</v>
      </c>
      <c r="AN658" s="738" t="s">
        <v>17063</v>
      </c>
      <c r="AO658" s="648" t="s">
        <v>17064</v>
      </c>
      <c r="AP658" s="669"/>
      <c r="AQ658" s="712" t="s">
        <v>17065</v>
      </c>
      <c r="AR658" s="669"/>
      <c r="AS658" s="669"/>
      <c r="AT658" s="651" t="s">
        <v>17066</v>
      </c>
      <c r="AU658" s="595" t="s">
        <v>17067</v>
      </c>
      <c r="AV658" s="595" t="s">
        <v>17068</v>
      </c>
      <c r="AW658" s="609" t="s">
        <v>17069</v>
      </c>
      <c r="AX658" s="609" t="s">
        <v>17070</v>
      </c>
      <c r="AY658" s="753" t="s">
        <v>17071</v>
      </c>
    </row>
    <row r="659" spans="2:51" ht="15" customHeight="1" outlineLevel="1">
      <c r="B659" s="643" t="s">
        <v>17072</v>
      </c>
      <c r="C659" s="653"/>
      <c r="D659" s="653"/>
      <c r="E659" s="653"/>
      <c r="F659" s="653"/>
      <c r="G659" s="653"/>
      <c r="H659" s="654"/>
      <c r="I659" s="655"/>
      <c r="J659" s="656"/>
      <c r="K659" s="656"/>
      <c r="L659" s="648">
        <f t="shared" si="64"/>
        <v>0</v>
      </c>
      <c r="M659" s="676"/>
      <c r="N659" s="671"/>
      <c r="O659" s="676"/>
      <c r="P659" s="676"/>
      <c r="Q659" s="651">
        <f t="shared" si="65"/>
        <v>0</v>
      </c>
      <c r="R659" s="661">
        <f t="shared" si="66"/>
        <v>0</v>
      </c>
      <c r="S659" s="661">
        <f t="shared" si="67"/>
        <v>0</v>
      </c>
      <c r="T659" s="658"/>
      <c r="U659" s="658"/>
      <c r="V659" s="659"/>
      <c r="W659" s="1645"/>
      <c r="X659" s="324" t="s">
        <v>17073</v>
      </c>
      <c r="Y659" s="1645"/>
      <c r="Z659" s="1656"/>
      <c r="AA659" s="1645"/>
      <c r="AB659" s="1646"/>
      <c r="AC659" s="1647"/>
      <c r="AD659" s="719">
        <v>644</v>
      </c>
      <c r="AE659" s="711" t="s">
        <v>17074</v>
      </c>
      <c r="AF659" s="735" t="s">
        <v>17075</v>
      </c>
      <c r="AG659" s="735" t="s">
        <v>17076</v>
      </c>
      <c r="AH659" s="735" t="s">
        <v>17077</v>
      </c>
      <c r="AI659" s="735" t="s">
        <v>17078</v>
      </c>
      <c r="AJ659" s="735" t="s">
        <v>17079</v>
      </c>
      <c r="AK659" s="736" t="s">
        <v>17080</v>
      </c>
      <c r="AL659" s="737" t="s">
        <v>17081</v>
      </c>
      <c r="AM659" s="738" t="s">
        <v>17082</v>
      </c>
      <c r="AN659" s="738" t="s">
        <v>17083</v>
      </c>
      <c r="AO659" s="648" t="s">
        <v>17084</v>
      </c>
      <c r="AP659" s="669"/>
      <c r="AQ659" s="712" t="s">
        <v>17085</v>
      </c>
      <c r="AR659" s="669"/>
      <c r="AS659" s="669"/>
      <c r="AT659" s="651" t="s">
        <v>17086</v>
      </c>
      <c r="AU659" s="595" t="s">
        <v>17087</v>
      </c>
      <c r="AV659" s="595" t="s">
        <v>17088</v>
      </c>
      <c r="AW659" s="609" t="s">
        <v>17089</v>
      </c>
      <c r="AX659" s="609" t="s">
        <v>17090</v>
      </c>
      <c r="AY659" s="753" t="s">
        <v>17091</v>
      </c>
    </row>
    <row r="660" spans="2:51" ht="15" customHeight="1" outlineLevel="1">
      <c r="B660" s="643" t="s">
        <v>17092</v>
      </c>
      <c r="C660" s="653"/>
      <c r="D660" s="653"/>
      <c r="E660" s="653"/>
      <c r="F660" s="653"/>
      <c r="G660" s="653"/>
      <c r="H660" s="654"/>
      <c r="I660" s="655"/>
      <c r="J660" s="656"/>
      <c r="K660" s="656"/>
      <c r="L660" s="648">
        <f t="shared" si="64"/>
        <v>0</v>
      </c>
      <c r="M660" s="676"/>
      <c r="N660" s="671"/>
      <c r="O660" s="676"/>
      <c r="P660" s="676"/>
      <c r="Q660" s="651">
        <f t="shared" si="65"/>
        <v>0</v>
      </c>
      <c r="R660" s="661">
        <f t="shared" si="66"/>
        <v>0</v>
      </c>
      <c r="S660" s="661">
        <f t="shared" si="67"/>
        <v>0</v>
      </c>
      <c r="T660" s="658"/>
      <c r="U660" s="658"/>
      <c r="V660" s="659"/>
      <c r="W660" s="1645"/>
      <c r="X660" s="324" t="s">
        <v>17093</v>
      </c>
      <c r="Y660" s="1645"/>
      <c r="Z660" s="1656"/>
      <c r="AA660" s="1645"/>
      <c r="AB660" s="1646"/>
      <c r="AC660" s="1647"/>
      <c r="AD660" s="719">
        <v>645</v>
      </c>
      <c r="AE660" s="711" t="s">
        <v>17094</v>
      </c>
      <c r="AF660" s="735" t="s">
        <v>17095</v>
      </c>
      <c r="AG660" s="735" t="s">
        <v>17096</v>
      </c>
      <c r="AH660" s="735" t="s">
        <v>17097</v>
      </c>
      <c r="AI660" s="735" t="s">
        <v>17098</v>
      </c>
      <c r="AJ660" s="735" t="s">
        <v>17099</v>
      </c>
      <c r="AK660" s="736" t="s">
        <v>17100</v>
      </c>
      <c r="AL660" s="737" t="s">
        <v>17101</v>
      </c>
      <c r="AM660" s="738" t="s">
        <v>17102</v>
      </c>
      <c r="AN660" s="738" t="s">
        <v>17103</v>
      </c>
      <c r="AO660" s="648" t="s">
        <v>17104</v>
      </c>
      <c r="AP660" s="669"/>
      <c r="AQ660" s="712" t="s">
        <v>17105</v>
      </c>
      <c r="AR660" s="669"/>
      <c r="AS660" s="669"/>
      <c r="AT660" s="651" t="s">
        <v>17106</v>
      </c>
      <c r="AU660" s="595" t="s">
        <v>17107</v>
      </c>
      <c r="AV660" s="595" t="s">
        <v>17108</v>
      </c>
      <c r="AW660" s="609" t="s">
        <v>17109</v>
      </c>
      <c r="AX660" s="609" t="s">
        <v>17110</v>
      </c>
      <c r="AY660" s="753" t="s">
        <v>17111</v>
      </c>
    </row>
    <row r="661" spans="2:51" ht="15" customHeight="1" outlineLevel="1">
      <c r="B661" s="643" t="s">
        <v>17112</v>
      </c>
      <c r="C661" s="653"/>
      <c r="D661" s="653"/>
      <c r="E661" s="653"/>
      <c r="F661" s="653"/>
      <c r="G661" s="653"/>
      <c r="H661" s="654"/>
      <c r="I661" s="655"/>
      <c r="J661" s="656"/>
      <c r="K661" s="656"/>
      <c r="L661" s="648">
        <f t="shared" si="64"/>
        <v>0</v>
      </c>
      <c r="M661" s="676"/>
      <c r="N661" s="671"/>
      <c r="O661" s="676"/>
      <c r="P661" s="676"/>
      <c r="Q661" s="651">
        <f t="shared" si="65"/>
        <v>0</v>
      </c>
      <c r="R661" s="661">
        <f t="shared" si="66"/>
        <v>0</v>
      </c>
      <c r="S661" s="661">
        <f t="shared" si="67"/>
        <v>0</v>
      </c>
      <c r="T661" s="658"/>
      <c r="U661" s="658"/>
      <c r="V661" s="659"/>
      <c r="W661" s="1645"/>
      <c r="X661" s="324" t="s">
        <v>17113</v>
      </c>
      <c r="Y661" s="1645"/>
      <c r="Z661" s="1656"/>
      <c r="AA661" s="1645"/>
      <c r="AB661" s="1646"/>
      <c r="AC661" s="1647"/>
      <c r="AD661" s="719">
        <v>646</v>
      </c>
      <c r="AE661" s="711" t="s">
        <v>17114</v>
      </c>
      <c r="AF661" s="735" t="s">
        <v>17115</v>
      </c>
      <c r="AG661" s="735" t="s">
        <v>17116</v>
      </c>
      <c r="AH661" s="735" t="s">
        <v>17117</v>
      </c>
      <c r="AI661" s="735" t="s">
        <v>17118</v>
      </c>
      <c r="AJ661" s="735" t="s">
        <v>17119</v>
      </c>
      <c r="AK661" s="736" t="s">
        <v>17120</v>
      </c>
      <c r="AL661" s="737" t="s">
        <v>17121</v>
      </c>
      <c r="AM661" s="738" t="s">
        <v>17122</v>
      </c>
      <c r="AN661" s="738" t="s">
        <v>17123</v>
      </c>
      <c r="AO661" s="648" t="s">
        <v>17124</v>
      </c>
      <c r="AP661" s="669"/>
      <c r="AQ661" s="712" t="s">
        <v>17125</v>
      </c>
      <c r="AR661" s="669"/>
      <c r="AS661" s="669"/>
      <c r="AT661" s="651" t="s">
        <v>17126</v>
      </c>
      <c r="AU661" s="595" t="s">
        <v>17127</v>
      </c>
      <c r="AV661" s="595" t="s">
        <v>17128</v>
      </c>
      <c r="AW661" s="609" t="s">
        <v>17129</v>
      </c>
      <c r="AX661" s="609" t="s">
        <v>17130</v>
      </c>
      <c r="AY661" s="753" t="s">
        <v>17131</v>
      </c>
    </row>
    <row r="662" spans="2:51" ht="15" customHeight="1" outlineLevel="1">
      <c r="B662" s="643" t="s">
        <v>17132</v>
      </c>
      <c r="C662" s="653"/>
      <c r="D662" s="653"/>
      <c r="E662" s="653"/>
      <c r="F662" s="653"/>
      <c r="G662" s="653"/>
      <c r="H662" s="654"/>
      <c r="I662" s="655"/>
      <c r="J662" s="656"/>
      <c r="K662" s="656"/>
      <c r="L662" s="648">
        <f t="shared" si="64"/>
        <v>0</v>
      </c>
      <c r="M662" s="676"/>
      <c r="N662" s="671"/>
      <c r="O662" s="676"/>
      <c r="P662" s="676"/>
      <c r="Q662" s="651">
        <f t="shared" si="65"/>
        <v>0</v>
      </c>
      <c r="R662" s="661">
        <f t="shared" si="66"/>
        <v>0</v>
      </c>
      <c r="S662" s="661">
        <f t="shared" si="67"/>
        <v>0</v>
      </c>
      <c r="T662" s="658"/>
      <c r="U662" s="658"/>
      <c r="V662" s="659"/>
      <c r="W662" s="1645"/>
      <c r="X662" s="324" t="s">
        <v>17133</v>
      </c>
      <c r="Y662" s="1645"/>
      <c r="Z662" s="1656"/>
      <c r="AA662" s="1645"/>
      <c r="AB662" s="1646"/>
      <c r="AC662" s="1647"/>
      <c r="AD662" s="719">
        <v>647</v>
      </c>
      <c r="AE662" s="711" t="s">
        <v>17134</v>
      </c>
      <c r="AF662" s="735" t="s">
        <v>17135</v>
      </c>
      <c r="AG662" s="735" t="s">
        <v>17136</v>
      </c>
      <c r="AH662" s="735" t="s">
        <v>17137</v>
      </c>
      <c r="AI662" s="735" t="s">
        <v>17138</v>
      </c>
      <c r="AJ662" s="735" t="s">
        <v>17139</v>
      </c>
      <c r="AK662" s="736" t="s">
        <v>17140</v>
      </c>
      <c r="AL662" s="737" t="s">
        <v>17141</v>
      </c>
      <c r="AM662" s="738" t="s">
        <v>17142</v>
      </c>
      <c r="AN662" s="738" t="s">
        <v>17143</v>
      </c>
      <c r="AO662" s="648" t="s">
        <v>17144</v>
      </c>
      <c r="AP662" s="669"/>
      <c r="AQ662" s="712" t="s">
        <v>17145</v>
      </c>
      <c r="AR662" s="669"/>
      <c r="AS662" s="669"/>
      <c r="AT662" s="651" t="s">
        <v>17146</v>
      </c>
      <c r="AU662" s="595" t="s">
        <v>17147</v>
      </c>
      <c r="AV662" s="595" t="s">
        <v>17148</v>
      </c>
      <c r="AW662" s="609" t="s">
        <v>17149</v>
      </c>
      <c r="AX662" s="609" t="s">
        <v>17150</v>
      </c>
      <c r="AY662" s="753" t="s">
        <v>17151</v>
      </c>
    </row>
    <row r="663" spans="2:51" ht="15" customHeight="1" outlineLevel="1">
      <c r="B663" s="643" t="s">
        <v>17152</v>
      </c>
      <c r="C663" s="653"/>
      <c r="D663" s="653"/>
      <c r="E663" s="653"/>
      <c r="F663" s="653"/>
      <c r="G663" s="653"/>
      <c r="H663" s="654"/>
      <c r="I663" s="655"/>
      <c r="J663" s="656"/>
      <c r="K663" s="656"/>
      <c r="L663" s="648">
        <f t="shared" si="64"/>
        <v>0</v>
      </c>
      <c r="M663" s="676"/>
      <c r="N663" s="671"/>
      <c r="O663" s="676"/>
      <c r="P663" s="676"/>
      <c r="Q663" s="651">
        <f t="shared" si="65"/>
        <v>0</v>
      </c>
      <c r="R663" s="661">
        <f t="shared" si="66"/>
        <v>0</v>
      </c>
      <c r="S663" s="661">
        <f t="shared" si="67"/>
        <v>0</v>
      </c>
      <c r="T663" s="658"/>
      <c r="U663" s="658"/>
      <c r="V663" s="659"/>
      <c r="W663" s="1645"/>
      <c r="X663" s="324" t="s">
        <v>17153</v>
      </c>
      <c r="Y663" s="1645"/>
      <c r="Z663" s="1656"/>
      <c r="AA663" s="1645"/>
      <c r="AB663" s="1646"/>
      <c r="AC663" s="1647"/>
      <c r="AD663" s="719">
        <v>648</v>
      </c>
      <c r="AE663" s="711" t="s">
        <v>17154</v>
      </c>
      <c r="AF663" s="735" t="s">
        <v>17155</v>
      </c>
      <c r="AG663" s="735" t="s">
        <v>17156</v>
      </c>
      <c r="AH663" s="735" t="s">
        <v>17157</v>
      </c>
      <c r="AI663" s="735" t="s">
        <v>17158</v>
      </c>
      <c r="AJ663" s="735" t="s">
        <v>17159</v>
      </c>
      <c r="AK663" s="736" t="s">
        <v>17160</v>
      </c>
      <c r="AL663" s="737" t="s">
        <v>17161</v>
      </c>
      <c r="AM663" s="738" t="s">
        <v>17162</v>
      </c>
      <c r="AN663" s="738" t="s">
        <v>17163</v>
      </c>
      <c r="AO663" s="648" t="s">
        <v>17164</v>
      </c>
      <c r="AP663" s="669"/>
      <c r="AQ663" s="712" t="s">
        <v>17165</v>
      </c>
      <c r="AR663" s="669"/>
      <c r="AS663" s="669"/>
      <c r="AT663" s="651" t="s">
        <v>17166</v>
      </c>
      <c r="AU663" s="595" t="s">
        <v>17167</v>
      </c>
      <c r="AV663" s="595" t="s">
        <v>17168</v>
      </c>
      <c r="AW663" s="609" t="s">
        <v>17169</v>
      </c>
      <c r="AX663" s="609" t="s">
        <v>17170</v>
      </c>
      <c r="AY663" s="753" t="s">
        <v>17171</v>
      </c>
    </row>
    <row r="664" spans="2:51" ht="15" customHeight="1" outlineLevel="1">
      <c r="B664" s="643" t="s">
        <v>17172</v>
      </c>
      <c r="C664" s="653"/>
      <c r="D664" s="653"/>
      <c r="E664" s="653"/>
      <c r="F664" s="653"/>
      <c r="G664" s="653"/>
      <c r="H664" s="654"/>
      <c r="I664" s="655"/>
      <c r="J664" s="656"/>
      <c r="K664" s="656"/>
      <c r="L664" s="648">
        <f t="shared" si="64"/>
        <v>0</v>
      </c>
      <c r="M664" s="676"/>
      <c r="N664" s="671"/>
      <c r="O664" s="676"/>
      <c r="P664" s="676"/>
      <c r="Q664" s="651">
        <f t="shared" si="65"/>
        <v>0</v>
      </c>
      <c r="R664" s="661">
        <f t="shared" si="66"/>
        <v>0</v>
      </c>
      <c r="S664" s="661">
        <f t="shared" si="67"/>
        <v>0</v>
      </c>
      <c r="T664" s="658"/>
      <c r="U664" s="658"/>
      <c r="V664" s="659"/>
      <c r="W664" s="1645"/>
      <c r="X664" s="324" t="s">
        <v>17173</v>
      </c>
      <c r="Y664" s="1645"/>
      <c r="Z664" s="1656"/>
      <c r="AA664" s="1645"/>
      <c r="AB664" s="1646"/>
      <c r="AC664" s="1647"/>
      <c r="AD664" s="719">
        <v>649</v>
      </c>
      <c r="AE664" s="711" t="s">
        <v>17174</v>
      </c>
      <c r="AF664" s="735" t="s">
        <v>17175</v>
      </c>
      <c r="AG664" s="735" t="s">
        <v>17176</v>
      </c>
      <c r="AH664" s="735" t="s">
        <v>17177</v>
      </c>
      <c r="AI664" s="735" t="s">
        <v>17178</v>
      </c>
      <c r="AJ664" s="735" t="s">
        <v>17179</v>
      </c>
      <c r="AK664" s="736" t="s">
        <v>17180</v>
      </c>
      <c r="AL664" s="737" t="s">
        <v>17181</v>
      </c>
      <c r="AM664" s="738" t="s">
        <v>17182</v>
      </c>
      <c r="AN664" s="738" t="s">
        <v>17183</v>
      </c>
      <c r="AO664" s="648" t="s">
        <v>17184</v>
      </c>
      <c r="AP664" s="669"/>
      <c r="AQ664" s="712" t="s">
        <v>17185</v>
      </c>
      <c r="AR664" s="669"/>
      <c r="AS664" s="669"/>
      <c r="AT664" s="651" t="s">
        <v>17186</v>
      </c>
      <c r="AU664" s="595" t="s">
        <v>17187</v>
      </c>
      <c r="AV664" s="595" t="s">
        <v>17188</v>
      </c>
      <c r="AW664" s="609" t="s">
        <v>17189</v>
      </c>
      <c r="AX664" s="609" t="s">
        <v>17190</v>
      </c>
      <c r="AY664" s="753" t="s">
        <v>17191</v>
      </c>
    </row>
    <row r="665" spans="2:51" ht="15" customHeight="1" outlineLevel="1">
      <c r="B665" s="643" t="s">
        <v>17192</v>
      </c>
      <c r="C665" s="653"/>
      <c r="D665" s="653"/>
      <c r="E665" s="653"/>
      <c r="F665" s="653"/>
      <c r="G665" s="653"/>
      <c r="H665" s="654"/>
      <c r="I665" s="655"/>
      <c r="J665" s="656"/>
      <c r="K665" s="656"/>
      <c r="L665" s="648">
        <f t="shared" si="64"/>
        <v>0</v>
      </c>
      <c r="M665" s="676"/>
      <c r="N665" s="671"/>
      <c r="O665" s="676"/>
      <c r="P665" s="676"/>
      <c r="Q665" s="651">
        <f t="shared" si="65"/>
        <v>0</v>
      </c>
      <c r="R665" s="661">
        <f t="shared" si="66"/>
        <v>0</v>
      </c>
      <c r="S665" s="661">
        <f t="shared" si="67"/>
        <v>0</v>
      </c>
      <c r="T665" s="658"/>
      <c r="U665" s="658"/>
      <c r="V665" s="659"/>
      <c r="W665" s="1645"/>
      <c r="X665" s="324" t="s">
        <v>17193</v>
      </c>
      <c r="Y665" s="1645"/>
      <c r="Z665" s="1656"/>
      <c r="AA665" s="1645"/>
      <c r="AB665" s="1646"/>
      <c r="AC665" s="1647"/>
      <c r="AD665" s="719">
        <v>650</v>
      </c>
      <c r="AE665" s="711" t="s">
        <v>17194</v>
      </c>
      <c r="AF665" s="735" t="s">
        <v>17195</v>
      </c>
      <c r="AG665" s="735" t="s">
        <v>17196</v>
      </c>
      <c r="AH665" s="735" t="s">
        <v>17197</v>
      </c>
      <c r="AI665" s="735" t="s">
        <v>17198</v>
      </c>
      <c r="AJ665" s="735" t="s">
        <v>17199</v>
      </c>
      <c r="AK665" s="736" t="s">
        <v>17200</v>
      </c>
      <c r="AL665" s="737" t="s">
        <v>17201</v>
      </c>
      <c r="AM665" s="738" t="s">
        <v>17202</v>
      </c>
      <c r="AN665" s="738" t="s">
        <v>17203</v>
      </c>
      <c r="AO665" s="648" t="s">
        <v>17204</v>
      </c>
      <c r="AP665" s="669"/>
      <c r="AQ665" s="712" t="s">
        <v>17205</v>
      </c>
      <c r="AR665" s="669"/>
      <c r="AS665" s="669"/>
      <c r="AT665" s="651" t="s">
        <v>17206</v>
      </c>
      <c r="AU665" s="595" t="s">
        <v>17207</v>
      </c>
      <c r="AV665" s="595" t="s">
        <v>17208</v>
      </c>
      <c r="AW665" s="609" t="s">
        <v>17209</v>
      </c>
      <c r="AX665" s="609" t="s">
        <v>17210</v>
      </c>
      <c r="AY665" s="753" t="s">
        <v>17211</v>
      </c>
    </row>
    <row r="666" spans="2:51" ht="15" customHeight="1" outlineLevel="1">
      <c r="B666" s="643" t="s">
        <v>17212</v>
      </c>
      <c r="C666" s="653"/>
      <c r="D666" s="653"/>
      <c r="E666" s="653"/>
      <c r="F666" s="653"/>
      <c r="G666" s="653"/>
      <c r="H666" s="654"/>
      <c r="I666" s="655"/>
      <c r="J666" s="656"/>
      <c r="K666" s="656"/>
      <c r="L666" s="648">
        <f t="shared" si="64"/>
        <v>0</v>
      </c>
      <c r="M666" s="676"/>
      <c r="N666" s="671"/>
      <c r="O666" s="676"/>
      <c r="P666" s="676"/>
      <c r="Q666" s="651">
        <f t="shared" si="65"/>
        <v>0</v>
      </c>
      <c r="R666" s="661">
        <f t="shared" si="66"/>
        <v>0</v>
      </c>
      <c r="S666" s="661">
        <f t="shared" si="67"/>
        <v>0</v>
      </c>
      <c r="T666" s="658"/>
      <c r="U666" s="658"/>
      <c r="V666" s="659"/>
      <c r="W666" s="1645"/>
      <c r="X666" s="324" t="s">
        <v>17213</v>
      </c>
      <c r="Y666" s="1645"/>
      <c r="Z666" s="1656"/>
      <c r="AA666" s="1645"/>
      <c r="AB666" s="1646"/>
      <c r="AC666" s="1647"/>
      <c r="AD666" s="719">
        <v>651</v>
      </c>
      <c r="AE666" s="711" t="s">
        <v>17214</v>
      </c>
      <c r="AF666" s="735" t="s">
        <v>17215</v>
      </c>
      <c r="AG666" s="735" t="s">
        <v>17216</v>
      </c>
      <c r="AH666" s="735" t="s">
        <v>17217</v>
      </c>
      <c r="AI666" s="735" t="s">
        <v>17218</v>
      </c>
      <c r="AJ666" s="735" t="s">
        <v>17219</v>
      </c>
      <c r="AK666" s="736" t="s">
        <v>17220</v>
      </c>
      <c r="AL666" s="737" t="s">
        <v>17221</v>
      </c>
      <c r="AM666" s="738" t="s">
        <v>17222</v>
      </c>
      <c r="AN666" s="738" t="s">
        <v>17223</v>
      </c>
      <c r="AO666" s="648" t="s">
        <v>17224</v>
      </c>
      <c r="AP666" s="669"/>
      <c r="AQ666" s="712" t="s">
        <v>17225</v>
      </c>
      <c r="AR666" s="669"/>
      <c r="AS666" s="669"/>
      <c r="AT666" s="651" t="s">
        <v>17226</v>
      </c>
      <c r="AU666" s="595" t="s">
        <v>17227</v>
      </c>
      <c r="AV666" s="595" t="s">
        <v>17228</v>
      </c>
      <c r="AW666" s="609" t="s">
        <v>17229</v>
      </c>
      <c r="AX666" s="609" t="s">
        <v>17230</v>
      </c>
      <c r="AY666" s="753" t="s">
        <v>17231</v>
      </c>
    </row>
    <row r="667" spans="2:51" ht="15" customHeight="1" outlineLevel="1">
      <c r="B667" s="643" t="s">
        <v>17232</v>
      </c>
      <c r="C667" s="653"/>
      <c r="D667" s="653"/>
      <c r="E667" s="653"/>
      <c r="F667" s="653"/>
      <c r="G667" s="653"/>
      <c r="H667" s="654"/>
      <c r="I667" s="655"/>
      <c r="J667" s="656"/>
      <c r="K667" s="656"/>
      <c r="L667" s="648">
        <f t="shared" si="64"/>
        <v>0</v>
      </c>
      <c r="M667" s="676"/>
      <c r="N667" s="671"/>
      <c r="O667" s="676"/>
      <c r="P667" s="676"/>
      <c r="Q667" s="651">
        <f t="shared" si="65"/>
        <v>0</v>
      </c>
      <c r="R667" s="661">
        <f t="shared" si="66"/>
        <v>0</v>
      </c>
      <c r="S667" s="661">
        <f t="shared" si="67"/>
        <v>0</v>
      </c>
      <c r="T667" s="658"/>
      <c r="U667" s="658"/>
      <c r="V667" s="659"/>
      <c r="W667" s="1645"/>
      <c r="X667" s="324" t="s">
        <v>17233</v>
      </c>
      <c r="Y667" s="1645"/>
      <c r="Z667" s="1656"/>
      <c r="AA667" s="1645"/>
      <c r="AB667" s="1646"/>
      <c r="AC667" s="1647"/>
      <c r="AD667" s="719">
        <v>652</v>
      </c>
      <c r="AE667" s="711" t="s">
        <v>17234</v>
      </c>
      <c r="AF667" s="735" t="s">
        <v>17235</v>
      </c>
      <c r="AG667" s="735" t="s">
        <v>17236</v>
      </c>
      <c r="AH667" s="735" t="s">
        <v>17237</v>
      </c>
      <c r="AI667" s="735" t="s">
        <v>17238</v>
      </c>
      <c r="AJ667" s="735" t="s">
        <v>17239</v>
      </c>
      <c r="AK667" s="736" t="s">
        <v>17240</v>
      </c>
      <c r="AL667" s="737" t="s">
        <v>17241</v>
      </c>
      <c r="AM667" s="738" t="s">
        <v>17242</v>
      </c>
      <c r="AN667" s="738" t="s">
        <v>17243</v>
      </c>
      <c r="AO667" s="648" t="s">
        <v>17244</v>
      </c>
      <c r="AP667" s="669"/>
      <c r="AQ667" s="712" t="s">
        <v>17245</v>
      </c>
      <c r="AR667" s="669"/>
      <c r="AS667" s="669"/>
      <c r="AT667" s="651" t="s">
        <v>17246</v>
      </c>
      <c r="AU667" s="595" t="s">
        <v>17247</v>
      </c>
      <c r="AV667" s="595" t="s">
        <v>17248</v>
      </c>
      <c r="AW667" s="609" t="s">
        <v>17249</v>
      </c>
      <c r="AX667" s="609" t="s">
        <v>17250</v>
      </c>
      <c r="AY667" s="753" t="s">
        <v>17251</v>
      </c>
    </row>
    <row r="668" spans="2:51" ht="15" customHeight="1" outlineLevel="1">
      <c r="B668" s="643" t="s">
        <v>17252</v>
      </c>
      <c r="C668" s="653"/>
      <c r="D668" s="653"/>
      <c r="E668" s="653"/>
      <c r="F668" s="653"/>
      <c r="G668" s="653"/>
      <c r="H668" s="654"/>
      <c r="I668" s="655"/>
      <c r="J668" s="656"/>
      <c r="K668" s="656"/>
      <c r="L668" s="648">
        <f t="shared" si="64"/>
        <v>0</v>
      </c>
      <c r="M668" s="676"/>
      <c r="N668" s="671"/>
      <c r="O668" s="676"/>
      <c r="P668" s="676"/>
      <c r="Q668" s="651">
        <f t="shared" si="65"/>
        <v>0</v>
      </c>
      <c r="R668" s="661">
        <f t="shared" si="66"/>
        <v>0</v>
      </c>
      <c r="S668" s="661">
        <f t="shared" si="67"/>
        <v>0</v>
      </c>
      <c r="T668" s="658"/>
      <c r="U668" s="658"/>
      <c r="V668" s="659"/>
      <c r="W668" s="1645"/>
      <c r="X668" s="324" t="s">
        <v>17253</v>
      </c>
      <c r="Y668" s="1645"/>
      <c r="Z668" s="1656"/>
      <c r="AA668" s="1645"/>
      <c r="AB668" s="1646"/>
      <c r="AC668" s="1647"/>
      <c r="AD668" s="719">
        <v>653</v>
      </c>
      <c r="AE668" s="711" t="s">
        <v>17254</v>
      </c>
      <c r="AF668" s="735" t="s">
        <v>17255</v>
      </c>
      <c r="AG668" s="735" t="s">
        <v>17256</v>
      </c>
      <c r="AH668" s="735" t="s">
        <v>17257</v>
      </c>
      <c r="AI668" s="735" t="s">
        <v>17258</v>
      </c>
      <c r="AJ668" s="735" t="s">
        <v>17259</v>
      </c>
      <c r="AK668" s="736" t="s">
        <v>17260</v>
      </c>
      <c r="AL668" s="737" t="s">
        <v>17261</v>
      </c>
      <c r="AM668" s="738" t="s">
        <v>17262</v>
      </c>
      <c r="AN668" s="738" t="s">
        <v>17263</v>
      </c>
      <c r="AO668" s="648" t="s">
        <v>17264</v>
      </c>
      <c r="AP668" s="669"/>
      <c r="AQ668" s="712" t="s">
        <v>17265</v>
      </c>
      <c r="AR668" s="669"/>
      <c r="AS668" s="669"/>
      <c r="AT668" s="651" t="s">
        <v>17266</v>
      </c>
      <c r="AU668" s="595" t="s">
        <v>17267</v>
      </c>
      <c r="AV668" s="595" t="s">
        <v>17268</v>
      </c>
      <c r="AW668" s="609" t="s">
        <v>17269</v>
      </c>
      <c r="AX668" s="609" t="s">
        <v>17270</v>
      </c>
      <c r="AY668" s="753" t="s">
        <v>17271</v>
      </c>
    </row>
    <row r="669" spans="2:51">
      <c r="B669" s="643" t="s">
        <v>17272</v>
      </c>
      <c r="C669" s="653"/>
      <c r="D669" s="653"/>
      <c r="E669" s="653"/>
      <c r="F669" s="653"/>
      <c r="G669" s="653"/>
      <c r="H669" s="654"/>
      <c r="I669" s="655"/>
      <c r="J669" s="656"/>
      <c r="K669" s="656"/>
      <c r="L669" s="648">
        <f t="shared" si="64"/>
        <v>0</v>
      </c>
      <c r="M669" s="676"/>
      <c r="N669" s="671"/>
      <c r="O669" s="676"/>
      <c r="P669" s="676"/>
      <c r="Q669" s="651">
        <f>IF(N669=0,0,((1+N669)*(1+C$825))-1)</f>
        <v>0</v>
      </c>
      <c r="R669" s="661">
        <f t="shared" si="66"/>
        <v>0</v>
      </c>
      <c r="S669" s="661">
        <f t="shared" si="67"/>
        <v>0</v>
      </c>
      <c r="T669" s="658"/>
      <c r="U669" s="658"/>
      <c r="V669" s="659"/>
      <c r="W669" s="1645"/>
      <c r="X669" s="324" t="s">
        <v>17273</v>
      </c>
      <c r="Y669" s="1645"/>
      <c r="Z669" s="1656"/>
      <c r="AA669" s="1645"/>
      <c r="AB669" s="1646"/>
      <c r="AC669" s="1647"/>
      <c r="AD669" s="719">
        <v>654</v>
      </c>
      <c r="AE669" s="711" t="s">
        <v>17274</v>
      </c>
      <c r="AF669" s="735" t="s">
        <v>17275</v>
      </c>
      <c r="AG669" s="735" t="s">
        <v>17276</v>
      </c>
      <c r="AH669" s="735" t="s">
        <v>17277</v>
      </c>
      <c r="AI669" s="735" t="s">
        <v>17278</v>
      </c>
      <c r="AJ669" s="735" t="s">
        <v>17279</v>
      </c>
      <c r="AK669" s="736" t="s">
        <v>17280</v>
      </c>
      <c r="AL669" s="737" t="s">
        <v>17281</v>
      </c>
      <c r="AM669" s="738" t="s">
        <v>17282</v>
      </c>
      <c r="AN669" s="738" t="s">
        <v>17283</v>
      </c>
      <c r="AO669" s="648" t="s">
        <v>17284</v>
      </c>
      <c r="AP669" s="669"/>
      <c r="AQ669" s="712" t="s">
        <v>17285</v>
      </c>
      <c r="AR669" s="669"/>
      <c r="AS669" s="669"/>
      <c r="AT669" s="651" t="s">
        <v>17286</v>
      </c>
      <c r="AU669" s="595" t="s">
        <v>17287</v>
      </c>
      <c r="AV669" s="595" t="s">
        <v>17288</v>
      </c>
      <c r="AW669" s="609" t="s">
        <v>17289</v>
      </c>
      <c r="AX669" s="609" t="s">
        <v>17290</v>
      </c>
      <c r="AY669" s="753" t="s">
        <v>17291</v>
      </c>
    </row>
    <row r="670" spans="2:51" ht="15" hidden="1" customHeight="1" outlineLevel="1">
      <c r="B670" s="643" t="s">
        <v>17292</v>
      </c>
      <c r="C670" s="653"/>
      <c r="D670" s="653"/>
      <c r="E670" s="653"/>
      <c r="F670" s="653"/>
      <c r="G670" s="653"/>
      <c r="H670" s="654"/>
      <c r="I670" s="655"/>
      <c r="J670" s="656"/>
      <c r="K670" s="656"/>
      <c r="L670" s="648">
        <f t="shared" si="64"/>
        <v>0</v>
      </c>
      <c r="M670" s="676"/>
      <c r="N670" s="671"/>
      <c r="O670" s="676"/>
      <c r="P670" s="676"/>
      <c r="Q670" s="651">
        <f t="shared" si="65"/>
        <v>0</v>
      </c>
      <c r="R670" s="661">
        <f t="shared" si="66"/>
        <v>0</v>
      </c>
      <c r="S670" s="661">
        <f t="shared" si="67"/>
        <v>0</v>
      </c>
      <c r="T670" s="658"/>
      <c r="U670" s="658"/>
      <c r="V670" s="659"/>
      <c r="W670" s="1645"/>
      <c r="X670" s="324" t="s">
        <v>17293</v>
      </c>
      <c r="Y670" s="1645"/>
      <c r="Z670" s="1656"/>
      <c r="AA670" s="1645"/>
      <c r="AB670" s="1646"/>
      <c r="AC670" s="1647"/>
      <c r="AD670" s="719">
        <v>655</v>
      </c>
      <c r="AE670" s="711" t="s">
        <v>17294</v>
      </c>
      <c r="AF670" s="735" t="s">
        <v>17295</v>
      </c>
      <c r="AG670" s="735" t="s">
        <v>17296</v>
      </c>
      <c r="AH670" s="735" t="s">
        <v>17297</v>
      </c>
      <c r="AI670" s="735" t="s">
        <v>17298</v>
      </c>
      <c r="AJ670" s="735" t="s">
        <v>17299</v>
      </c>
      <c r="AK670" s="736" t="s">
        <v>17300</v>
      </c>
      <c r="AL670" s="737" t="s">
        <v>17301</v>
      </c>
      <c r="AM670" s="738" t="s">
        <v>17302</v>
      </c>
      <c r="AN670" s="738" t="s">
        <v>17303</v>
      </c>
      <c r="AO670" s="648" t="s">
        <v>17304</v>
      </c>
      <c r="AP670" s="669"/>
      <c r="AQ670" s="712" t="s">
        <v>17305</v>
      </c>
      <c r="AR670" s="669"/>
      <c r="AS670" s="669"/>
      <c r="AT670" s="651" t="s">
        <v>17306</v>
      </c>
      <c r="AU670" s="595" t="s">
        <v>17307</v>
      </c>
      <c r="AV670" s="595" t="s">
        <v>17308</v>
      </c>
      <c r="AW670" s="609" t="s">
        <v>17309</v>
      </c>
      <c r="AX670" s="609" t="s">
        <v>17310</v>
      </c>
      <c r="AY670" s="753" t="s">
        <v>17311</v>
      </c>
    </row>
    <row r="671" spans="2:51" ht="15" hidden="1" customHeight="1" outlineLevel="1">
      <c r="B671" s="643" t="s">
        <v>17312</v>
      </c>
      <c r="C671" s="653"/>
      <c r="D671" s="653"/>
      <c r="E671" s="653"/>
      <c r="F671" s="653"/>
      <c r="G671" s="653"/>
      <c r="H671" s="654"/>
      <c r="I671" s="655"/>
      <c r="J671" s="656"/>
      <c r="K671" s="656"/>
      <c r="L671" s="648">
        <f t="shared" si="64"/>
        <v>0</v>
      </c>
      <c r="M671" s="676"/>
      <c r="N671" s="671"/>
      <c r="O671" s="676"/>
      <c r="P671" s="676"/>
      <c r="Q671" s="651">
        <f t="shared" si="65"/>
        <v>0</v>
      </c>
      <c r="R671" s="661">
        <f t="shared" si="66"/>
        <v>0</v>
      </c>
      <c r="S671" s="661">
        <f t="shared" si="67"/>
        <v>0</v>
      </c>
      <c r="T671" s="658"/>
      <c r="U671" s="658"/>
      <c r="V671" s="659"/>
      <c r="W671" s="1645"/>
      <c r="X671" s="324" t="s">
        <v>17313</v>
      </c>
      <c r="Y671" s="1645"/>
      <c r="Z671" s="1656"/>
      <c r="AA671" s="1645"/>
      <c r="AB671" s="1646"/>
      <c r="AC671" s="1647"/>
      <c r="AD671" s="719">
        <v>656</v>
      </c>
      <c r="AE671" s="711" t="s">
        <v>17314</v>
      </c>
      <c r="AF671" s="735" t="s">
        <v>17315</v>
      </c>
      <c r="AG671" s="735" t="s">
        <v>17316</v>
      </c>
      <c r="AH671" s="735" t="s">
        <v>17317</v>
      </c>
      <c r="AI671" s="735" t="s">
        <v>17318</v>
      </c>
      <c r="AJ671" s="735" t="s">
        <v>17319</v>
      </c>
      <c r="AK671" s="736" t="s">
        <v>17320</v>
      </c>
      <c r="AL671" s="737" t="s">
        <v>17321</v>
      </c>
      <c r="AM671" s="738" t="s">
        <v>17322</v>
      </c>
      <c r="AN671" s="738" t="s">
        <v>17323</v>
      </c>
      <c r="AO671" s="648" t="s">
        <v>17324</v>
      </c>
      <c r="AP671" s="669"/>
      <c r="AQ671" s="712" t="s">
        <v>17325</v>
      </c>
      <c r="AR671" s="669"/>
      <c r="AS671" s="669"/>
      <c r="AT671" s="651" t="s">
        <v>17326</v>
      </c>
      <c r="AU671" s="595" t="s">
        <v>17327</v>
      </c>
      <c r="AV671" s="595" t="s">
        <v>17328</v>
      </c>
      <c r="AW671" s="609" t="s">
        <v>17329</v>
      </c>
      <c r="AX671" s="609" t="s">
        <v>17330</v>
      </c>
      <c r="AY671" s="753" t="s">
        <v>17331</v>
      </c>
    </row>
    <row r="672" spans="2:51" ht="15" hidden="1" customHeight="1" outlineLevel="1">
      <c r="B672" s="643" t="s">
        <v>17332</v>
      </c>
      <c r="C672" s="653"/>
      <c r="D672" s="653"/>
      <c r="E672" s="653"/>
      <c r="F672" s="653"/>
      <c r="G672" s="653"/>
      <c r="H672" s="654"/>
      <c r="I672" s="655"/>
      <c r="J672" s="656"/>
      <c r="K672" s="656"/>
      <c r="L672" s="648">
        <f t="shared" si="64"/>
        <v>0</v>
      </c>
      <c r="M672" s="676"/>
      <c r="N672" s="671"/>
      <c r="O672" s="676"/>
      <c r="P672" s="676"/>
      <c r="Q672" s="651">
        <f t="shared" si="65"/>
        <v>0</v>
      </c>
      <c r="R672" s="661">
        <f t="shared" si="66"/>
        <v>0</v>
      </c>
      <c r="S672" s="661">
        <f t="shared" si="67"/>
        <v>0</v>
      </c>
      <c r="T672" s="658"/>
      <c r="U672" s="658"/>
      <c r="V672" s="659"/>
      <c r="W672" s="1645"/>
      <c r="X672" s="324" t="s">
        <v>17333</v>
      </c>
      <c r="Y672" s="1645"/>
      <c r="Z672" s="1656"/>
      <c r="AA672" s="1645"/>
      <c r="AB672" s="1646"/>
      <c r="AC672" s="1647"/>
      <c r="AD672" s="719">
        <v>657</v>
      </c>
      <c r="AE672" s="711" t="s">
        <v>17334</v>
      </c>
      <c r="AF672" s="735" t="s">
        <v>17335</v>
      </c>
      <c r="AG672" s="735" t="s">
        <v>17336</v>
      </c>
      <c r="AH672" s="735" t="s">
        <v>17337</v>
      </c>
      <c r="AI672" s="735" t="s">
        <v>17338</v>
      </c>
      <c r="AJ672" s="735" t="s">
        <v>17339</v>
      </c>
      <c r="AK672" s="736" t="s">
        <v>17340</v>
      </c>
      <c r="AL672" s="737" t="s">
        <v>17341</v>
      </c>
      <c r="AM672" s="738" t="s">
        <v>17342</v>
      </c>
      <c r="AN672" s="738" t="s">
        <v>17343</v>
      </c>
      <c r="AO672" s="648" t="s">
        <v>17344</v>
      </c>
      <c r="AP672" s="669"/>
      <c r="AQ672" s="712" t="s">
        <v>17345</v>
      </c>
      <c r="AR672" s="669"/>
      <c r="AS672" s="669"/>
      <c r="AT672" s="651" t="s">
        <v>17346</v>
      </c>
      <c r="AU672" s="595" t="s">
        <v>17347</v>
      </c>
      <c r="AV672" s="595" t="s">
        <v>17348</v>
      </c>
      <c r="AW672" s="609" t="s">
        <v>17349</v>
      </c>
      <c r="AX672" s="609" t="s">
        <v>17350</v>
      </c>
      <c r="AY672" s="753" t="s">
        <v>17351</v>
      </c>
    </row>
    <row r="673" spans="2:51" ht="15" hidden="1" customHeight="1" outlineLevel="1">
      <c r="B673" s="643" t="s">
        <v>17352</v>
      </c>
      <c r="C673" s="653"/>
      <c r="D673" s="653"/>
      <c r="E673" s="653"/>
      <c r="F673" s="653"/>
      <c r="G673" s="653"/>
      <c r="H673" s="654"/>
      <c r="I673" s="655"/>
      <c r="J673" s="656"/>
      <c r="K673" s="656"/>
      <c r="L673" s="648">
        <f t="shared" si="64"/>
        <v>0</v>
      </c>
      <c r="M673" s="676"/>
      <c r="N673" s="671"/>
      <c r="O673" s="676"/>
      <c r="P673" s="676"/>
      <c r="Q673" s="651">
        <f t="shared" si="65"/>
        <v>0</v>
      </c>
      <c r="R673" s="661">
        <f t="shared" si="66"/>
        <v>0</v>
      </c>
      <c r="S673" s="661">
        <f t="shared" si="67"/>
        <v>0</v>
      </c>
      <c r="T673" s="658"/>
      <c r="U673" s="658"/>
      <c r="V673" s="659"/>
      <c r="W673" s="1645"/>
      <c r="X673" s="324" t="s">
        <v>17353</v>
      </c>
      <c r="Y673" s="1645"/>
      <c r="Z673" s="1656"/>
      <c r="AA673" s="1645"/>
      <c r="AB673" s="1646"/>
      <c r="AC673" s="1647"/>
      <c r="AD673" s="719">
        <v>658</v>
      </c>
      <c r="AE673" s="711" t="s">
        <v>17354</v>
      </c>
      <c r="AF673" s="735" t="s">
        <v>17355</v>
      </c>
      <c r="AG673" s="735" t="s">
        <v>17356</v>
      </c>
      <c r="AH673" s="735" t="s">
        <v>17357</v>
      </c>
      <c r="AI673" s="735" t="s">
        <v>17358</v>
      </c>
      <c r="AJ673" s="735" t="s">
        <v>17359</v>
      </c>
      <c r="AK673" s="736" t="s">
        <v>17360</v>
      </c>
      <c r="AL673" s="737" t="s">
        <v>17361</v>
      </c>
      <c r="AM673" s="738" t="s">
        <v>17362</v>
      </c>
      <c r="AN673" s="738" t="s">
        <v>17363</v>
      </c>
      <c r="AO673" s="648" t="s">
        <v>17364</v>
      </c>
      <c r="AP673" s="669"/>
      <c r="AQ673" s="712" t="s">
        <v>17365</v>
      </c>
      <c r="AR673" s="669"/>
      <c r="AS673" s="669"/>
      <c r="AT673" s="651" t="s">
        <v>17366</v>
      </c>
      <c r="AU673" s="595" t="s">
        <v>17367</v>
      </c>
      <c r="AV673" s="595" t="s">
        <v>17368</v>
      </c>
      <c r="AW673" s="609" t="s">
        <v>17369</v>
      </c>
      <c r="AX673" s="609" t="s">
        <v>17370</v>
      </c>
      <c r="AY673" s="753" t="s">
        <v>17371</v>
      </c>
    </row>
    <row r="674" spans="2:51" ht="15" hidden="1" customHeight="1" outlineLevel="1">
      <c r="B674" s="643" t="s">
        <v>17372</v>
      </c>
      <c r="C674" s="653"/>
      <c r="D674" s="653"/>
      <c r="E674" s="653"/>
      <c r="F674" s="653"/>
      <c r="G674" s="653"/>
      <c r="H674" s="654"/>
      <c r="I674" s="655"/>
      <c r="J674" s="656"/>
      <c r="K674" s="656"/>
      <c r="L674" s="648">
        <f t="shared" si="64"/>
        <v>0</v>
      </c>
      <c r="M674" s="676"/>
      <c r="N674" s="671"/>
      <c r="O674" s="676"/>
      <c r="P674" s="676"/>
      <c r="Q674" s="651">
        <f t="shared" si="65"/>
        <v>0</v>
      </c>
      <c r="R674" s="661">
        <f t="shared" si="66"/>
        <v>0</v>
      </c>
      <c r="S674" s="661">
        <f t="shared" si="67"/>
        <v>0</v>
      </c>
      <c r="T674" s="658"/>
      <c r="U674" s="658"/>
      <c r="V674" s="659"/>
      <c r="W674" s="1645"/>
      <c r="X674" s="324" t="s">
        <v>17373</v>
      </c>
      <c r="Y674" s="1645"/>
      <c r="Z674" s="1656"/>
      <c r="AA674" s="1645"/>
      <c r="AB674" s="1646"/>
      <c r="AC674" s="1647"/>
      <c r="AD674" s="719">
        <v>659</v>
      </c>
      <c r="AE674" s="711" t="s">
        <v>17374</v>
      </c>
      <c r="AF674" s="735" t="s">
        <v>17375</v>
      </c>
      <c r="AG674" s="735" t="s">
        <v>17376</v>
      </c>
      <c r="AH674" s="735" t="s">
        <v>17377</v>
      </c>
      <c r="AI674" s="735" t="s">
        <v>17378</v>
      </c>
      <c r="AJ674" s="735" t="s">
        <v>17379</v>
      </c>
      <c r="AK674" s="736" t="s">
        <v>17380</v>
      </c>
      <c r="AL674" s="737" t="s">
        <v>17381</v>
      </c>
      <c r="AM674" s="738" t="s">
        <v>17382</v>
      </c>
      <c r="AN674" s="738" t="s">
        <v>17383</v>
      </c>
      <c r="AO674" s="648" t="s">
        <v>17384</v>
      </c>
      <c r="AP674" s="669"/>
      <c r="AQ674" s="712" t="s">
        <v>17385</v>
      </c>
      <c r="AR674" s="669"/>
      <c r="AS674" s="669"/>
      <c r="AT674" s="651" t="s">
        <v>17386</v>
      </c>
      <c r="AU674" s="595" t="s">
        <v>17387</v>
      </c>
      <c r="AV674" s="595" t="s">
        <v>17388</v>
      </c>
      <c r="AW674" s="609" t="s">
        <v>17389</v>
      </c>
      <c r="AX674" s="609" t="s">
        <v>17390</v>
      </c>
      <c r="AY674" s="753" t="s">
        <v>17391</v>
      </c>
    </row>
    <row r="675" spans="2:51" ht="15" hidden="1" customHeight="1" outlineLevel="1">
      <c r="B675" s="643" t="s">
        <v>17392</v>
      </c>
      <c r="C675" s="653"/>
      <c r="D675" s="653"/>
      <c r="E675" s="653"/>
      <c r="F675" s="653"/>
      <c r="G675" s="653"/>
      <c r="H675" s="654"/>
      <c r="I675" s="655"/>
      <c r="J675" s="656"/>
      <c r="K675" s="656"/>
      <c r="L675" s="648">
        <f t="shared" si="64"/>
        <v>0</v>
      </c>
      <c r="M675" s="676"/>
      <c r="N675" s="671"/>
      <c r="O675" s="676"/>
      <c r="P675" s="676"/>
      <c r="Q675" s="651">
        <f t="shared" si="65"/>
        <v>0</v>
      </c>
      <c r="R675" s="661">
        <f t="shared" si="66"/>
        <v>0</v>
      </c>
      <c r="S675" s="661">
        <f t="shared" si="67"/>
        <v>0</v>
      </c>
      <c r="T675" s="658"/>
      <c r="U675" s="658"/>
      <c r="V675" s="659"/>
      <c r="W675" s="1645"/>
      <c r="X675" s="324" t="s">
        <v>17393</v>
      </c>
      <c r="Y675" s="1645"/>
      <c r="Z675" s="1656"/>
      <c r="AA675" s="1645"/>
      <c r="AB675" s="1646"/>
      <c r="AC675" s="1647"/>
      <c r="AD675" s="719">
        <v>660</v>
      </c>
      <c r="AE675" s="711" t="s">
        <v>17394</v>
      </c>
      <c r="AF675" s="735" t="s">
        <v>17395</v>
      </c>
      <c r="AG675" s="735" t="s">
        <v>17396</v>
      </c>
      <c r="AH675" s="735" t="s">
        <v>17397</v>
      </c>
      <c r="AI675" s="735" t="s">
        <v>17398</v>
      </c>
      <c r="AJ675" s="735" t="s">
        <v>17399</v>
      </c>
      <c r="AK675" s="736" t="s">
        <v>17400</v>
      </c>
      <c r="AL675" s="737" t="s">
        <v>17401</v>
      </c>
      <c r="AM675" s="738" t="s">
        <v>17402</v>
      </c>
      <c r="AN675" s="738" t="s">
        <v>17403</v>
      </c>
      <c r="AO675" s="648" t="s">
        <v>17404</v>
      </c>
      <c r="AP675" s="669"/>
      <c r="AQ675" s="712" t="s">
        <v>17405</v>
      </c>
      <c r="AR675" s="669"/>
      <c r="AS675" s="669"/>
      <c r="AT675" s="651" t="s">
        <v>17406</v>
      </c>
      <c r="AU675" s="595" t="s">
        <v>17407</v>
      </c>
      <c r="AV675" s="595" t="s">
        <v>17408</v>
      </c>
      <c r="AW675" s="609" t="s">
        <v>17409</v>
      </c>
      <c r="AX675" s="609" t="s">
        <v>17410</v>
      </c>
      <c r="AY675" s="753" t="s">
        <v>17411</v>
      </c>
    </row>
    <row r="676" spans="2:51" ht="15" hidden="1" customHeight="1" outlineLevel="1">
      <c r="B676" s="643" t="s">
        <v>17412</v>
      </c>
      <c r="C676" s="653"/>
      <c r="D676" s="653"/>
      <c r="E676" s="653"/>
      <c r="F676" s="653"/>
      <c r="G676" s="653"/>
      <c r="H676" s="654"/>
      <c r="I676" s="655"/>
      <c r="J676" s="656"/>
      <c r="K676" s="656"/>
      <c r="L676" s="648">
        <f t="shared" si="64"/>
        <v>0</v>
      </c>
      <c r="M676" s="676"/>
      <c r="N676" s="671"/>
      <c r="O676" s="676"/>
      <c r="P676" s="676"/>
      <c r="Q676" s="651">
        <f t="shared" si="65"/>
        <v>0</v>
      </c>
      <c r="R676" s="661">
        <f t="shared" si="66"/>
        <v>0</v>
      </c>
      <c r="S676" s="661">
        <f t="shared" si="67"/>
        <v>0</v>
      </c>
      <c r="T676" s="658"/>
      <c r="U676" s="658"/>
      <c r="V676" s="659"/>
      <c r="W676" s="1645"/>
      <c r="X676" s="324" t="s">
        <v>17413</v>
      </c>
      <c r="Y676" s="1645"/>
      <c r="Z676" s="1656"/>
      <c r="AA676" s="1645"/>
      <c r="AB676" s="1646"/>
      <c r="AC676" s="1647"/>
      <c r="AD676" s="719">
        <v>661</v>
      </c>
      <c r="AE676" s="711" t="s">
        <v>17414</v>
      </c>
      <c r="AF676" s="735" t="s">
        <v>17415</v>
      </c>
      <c r="AG676" s="735" t="s">
        <v>17416</v>
      </c>
      <c r="AH676" s="735" t="s">
        <v>17417</v>
      </c>
      <c r="AI676" s="735" t="s">
        <v>17418</v>
      </c>
      <c r="AJ676" s="735" t="s">
        <v>17419</v>
      </c>
      <c r="AK676" s="736" t="s">
        <v>17420</v>
      </c>
      <c r="AL676" s="737" t="s">
        <v>17421</v>
      </c>
      <c r="AM676" s="738" t="s">
        <v>17422</v>
      </c>
      <c r="AN676" s="738" t="s">
        <v>17423</v>
      </c>
      <c r="AO676" s="648" t="s">
        <v>17424</v>
      </c>
      <c r="AP676" s="669"/>
      <c r="AQ676" s="712" t="s">
        <v>17425</v>
      </c>
      <c r="AR676" s="669"/>
      <c r="AS676" s="669"/>
      <c r="AT676" s="651" t="s">
        <v>17426</v>
      </c>
      <c r="AU676" s="595" t="s">
        <v>17427</v>
      </c>
      <c r="AV676" s="595" t="s">
        <v>17428</v>
      </c>
      <c r="AW676" s="609" t="s">
        <v>17429</v>
      </c>
      <c r="AX676" s="609" t="s">
        <v>17430</v>
      </c>
      <c r="AY676" s="753" t="s">
        <v>17431</v>
      </c>
    </row>
    <row r="677" spans="2:51" ht="15" hidden="1" customHeight="1" outlineLevel="1">
      <c r="B677" s="643" t="s">
        <v>17432</v>
      </c>
      <c r="C677" s="653"/>
      <c r="D677" s="653"/>
      <c r="E677" s="653"/>
      <c r="F677" s="653"/>
      <c r="G677" s="653"/>
      <c r="H677" s="654"/>
      <c r="I677" s="655"/>
      <c r="J677" s="656"/>
      <c r="K677" s="656"/>
      <c r="L677" s="648">
        <f t="shared" si="64"/>
        <v>0</v>
      </c>
      <c r="M677" s="676"/>
      <c r="N677" s="671"/>
      <c r="O677" s="676"/>
      <c r="P677" s="676"/>
      <c r="Q677" s="651">
        <f t="shared" si="65"/>
        <v>0</v>
      </c>
      <c r="R677" s="661">
        <f t="shared" si="66"/>
        <v>0</v>
      </c>
      <c r="S677" s="661">
        <f t="shared" si="67"/>
        <v>0</v>
      </c>
      <c r="T677" s="658"/>
      <c r="U677" s="658"/>
      <c r="V677" s="659"/>
      <c r="W677" s="1645"/>
      <c r="X677" s="324" t="s">
        <v>17433</v>
      </c>
      <c r="Y677" s="1645"/>
      <c r="Z677" s="1656"/>
      <c r="AA677" s="1645"/>
      <c r="AB677" s="1646"/>
      <c r="AC677" s="1647"/>
      <c r="AD677" s="719">
        <v>662</v>
      </c>
      <c r="AE677" s="711" t="s">
        <v>17434</v>
      </c>
      <c r="AF677" s="735" t="s">
        <v>17435</v>
      </c>
      <c r="AG677" s="735" t="s">
        <v>17436</v>
      </c>
      <c r="AH677" s="735" t="s">
        <v>17437</v>
      </c>
      <c r="AI677" s="735" t="s">
        <v>17438</v>
      </c>
      <c r="AJ677" s="735" t="s">
        <v>17439</v>
      </c>
      <c r="AK677" s="736" t="s">
        <v>17440</v>
      </c>
      <c r="AL677" s="737" t="s">
        <v>17441</v>
      </c>
      <c r="AM677" s="738" t="s">
        <v>17442</v>
      </c>
      <c r="AN677" s="738" t="s">
        <v>17443</v>
      </c>
      <c r="AO677" s="648" t="s">
        <v>17444</v>
      </c>
      <c r="AP677" s="669"/>
      <c r="AQ677" s="712" t="s">
        <v>17445</v>
      </c>
      <c r="AR677" s="669"/>
      <c r="AS677" s="669"/>
      <c r="AT677" s="651" t="s">
        <v>17446</v>
      </c>
      <c r="AU677" s="595" t="s">
        <v>17447</v>
      </c>
      <c r="AV677" s="595" t="s">
        <v>17448</v>
      </c>
      <c r="AW677" s="609" t="s">
        <v>17449</v>
      </c>
      <c r="AX677" s="609" t="s">
        <v>17450</v>
      </c>
      <c r="AY677" s="753" t="s">
        <v>17451</v>
      </c>
    </row>
    <row r="678" spans="2:51" ht="15" hidden="1" customHeight="1" outlineLevel="1">
      <c r="B678" s="643" t="s">
        <v>17452</v>
      </c>
      <c r="C678" s="653"/>
      <c r="D678" s="653"/>
      <c r="E678" s="653"/>
      <c r="F678" s="653"/>
      <c r="G678" s="653"/>
      <c r="H678" s="654"/>
      <c r="I678" s="655"/>
      <c r="J678" s="656"/>
      <c r="K678" s="656"/>
      <c r="L678" s="648">
        <f t="shared" si="64"/>
        <v>0</v>
      </c>
      <c r="M678" s="676"/>
      <c r="N678" s="671"/>
      <c r="O678" s="676"/>
      <c r="P678" s="676"/>
      <c r="Q678" s="651">
        <f t="shared" si="65"/>
        <v>0</v>
      </c>
      <c r="R678" s="661">
        <f t="shared" si="66"/>
        <v>0</v>
      </c>
      <c r="S678" s="661">
        <f t="shared" si="67"/>
        <v>0</v>
      </c>
      <c r="T678" s="658"/>
      <c r="U678" s="658"/>
      <c r="V678" s="659"/>
      <c r="W678" s="1645"/>
      <c r="X678" s="324" t="s">
        <v>17453</v>
      </c>
      <c r="Y678" s="1645"/>
      <c r="Z678" s="1656"/>
      <c r="AA678" s="1645"/>
      <c r="AB678" s="1646"/>
      <c r="AC678" s="1647"/>
      <c r="AD678" s="719">
        <v>663</v>
      </c>
      <c r="AE678" s="711" t="s">
        <v>17454</v>
      </c>
      <c r="AF678" s="735" t="s">
        <v>17455</v>
      </c>
      <c r="AG678" s="735" t="s">
        <v>17456</v>
      </c>
      <c r="AH678" s="735" t="s">
        <v>17457</v>
      </c>
      <c r="AI678" s="735" t="s">
        <v>17458</v>
      </c>
      <c r="AJ678" s="735" t="s">
        <v>17459</v>
      </c>
      <c r="AK678" s="736" t="s">
        <v>17460</v>
      </c>
      <c r="AL678" s="737" t="s">
        <v>17461</v>
      </c>
      <c r="AM678" s="738" t="s">
        <v>17462</v>
      </c>
      <c r="AN678" s="738" t="s">
        <v>17463</v>
      </c>
      <c r="AO678" s="648" t="s">
        <v>17464</v>
      </c>
      <c r="AP678" s="669"/>
      <c r="AQ678" s="712" t="s">
        <v>17465</v>
      </c>
      <c r="AR678" s="669"/>
      <c r="AS678" s="669"/>
      <c r="AT678" s="651" t="s">
        <v>17466</v>
      </c>
      <c r="AU678" s="595" t="s">
        <v>17467</v>
      </c>
      <c r="AV678" s="595" t="s">
        <v>17468</v>
      </c>
      <c r="AW678" s="609" t="s">
        <v>17469</v>
      </c>
      <c r="AX678" s="609" t="s">
        <v>17470</v>
      </c>
      <c r="AY678" s="753" t="s">
        <v>17471</v>
      </c>
    </row>
    <row r="679" spans="2:51" ht="15" hidden="1" customHeight="1" outlineLevel="1">
      <c r="B679" s="643" t="s">
        <v>17472</v>
      </c>
      <c r="C679" s="653"/>
      <c r="D679" s="653"/>
      <c r="E679" s="653"/>
      <c r="F679" s="653"/>
      <c r="G679" s="653"/>
      <c r="H679" s="654"/>
      <c r="I679" s="655"/>
      <c r="J679" s="656"/>
      <c r="K679" s="656"/>
      <c r="L679" s="648">
        <f t="shared" si="64"/>
        <v>0</v>
      </c>
      <c r="M679" s="676"/>
      <c r="N679" s="671"/>
      <c r="O679" s="676"/>
      <c r="P679" s="676"/>
      <c r="Q679" s="651">
        <f t="shared" si="65"/>
        <v>0</v>
      </c>
      <c r="R679" s="661">
        <f t="shared" si="66"/>
        <v>0</v>
      </c>
      <c r="S679" s="661">
        <f t="shared" si="67"/>
        <v>0</v>
      </c>
      <c r="T679" s="658"/>
      <c r="U679" s="658"/>
      <c r="V679" s="659"/>
      <c r="W679" s="1645"/>
      <c r="X679" s="324" t="s">
        <v>17473</v>
      </c>
      <c r="Y679" s="1645"/>
      <c r="Z679" s="1656"/>
      <c r="AA679" s="1645"/>
      <c r="AB679" s="1646"/>
      <c r="AC679" s="1647"/>
      <c r="AD679" s="719">
        <v>664</v>
      </c>
      <c r="AE679" s="711" t="s">
        <v>17474</v>
      </c>
      <c r="AF679" s="735" t="s">
        <v>17475</v>
      </c>
      <c r="AG679" s="735" t="s">
        <v>17476</v>
      </c>
      <c r="AH679" s="735" t="s">
        <v>17477</v>
      </c>
      <c r="AI679" s="735" t="s">
        <v>17478</v>
      </c>
      <c r="AJ679" s="735" t="s">
        <v>17479</v>
      </c>
      <c r="AK679" s="736" t="s">
        <v>17480</v>
      </c>
      <c r="AL679" s="737" t="s">
        <v>17481</v>
      </c>
      <c r="AM679" s="738" t="s">
        <v>17482</v>
      </c>
      <c r="AN679" s="738" t="s">
        <v>17483</v>
      </c>
      <c r="AO679" s="648" t="s">
        <v>17484</v>
      </c>
      <c r="AP679" s="669"/>
      <c r="AQ679" s="712" t="s">
        <v>17485</v>
      </c>
      <c r="AR679" s="669"/>
      <c r="AS679" s="669"/>
      <c r="AT679" s="651" t="s">
        <v>17486</v>
      </c>
      <c r="AU679" s="595" t="s">
        <v>17487</v>
      </c>
      <c r="AV679" s="595" t="s">
        <v>17488</v>
      </c>
      <c r="AW679" s="609" t="s">
        <v>17489</v>
      </c>
      <c r="AX679" s="609" t="s">
        <v>17490</v>
      </c>
      <c r="AY679" s="753" t="s">
        <v>17491</v>
      </c>
    </row>
    <row r="680" spans="2:51" ht="15" hidden="1" customHeight="1" outlineLevel="1">
      <c r="B680" s="643" t="s">
        <v>17492</v>
      </c>
      <c r="C680" s="653"/>
      <c r="D680" s="653"/>
      <c r="E680" s="653"/>
      <c r="F680" s="653"/>
      <c r="G680" s="653"/>
      <c r="H680" s="654"/>
      <c r="I680" s="655"/>
      <c r="J680" s="656"/>
      <c r="K680" s="656"/>
      <c r="L680" s="648">
        <f t="shared" si="64"/>
        <v>0</v>
      </c>
      <c r="M680" s="676"/>
      <c r="N680" s="671"/>
      <c r="O680" s="676"/>
      <c r="P680" s="676"/>
      <c r="Q680" s="651">
        <f t="shared" si="65"/>
        <v>0</v>
      </c>
      <c r="R680" s="661">
        <f t="shared" si="66"/>
        <v>0</v>
      </c>
      <c r="S680" s="661">
        <f t="shared" si="67"/>
        <v>0</v>
      </c>
      <c r="T680" s="658"/>
      <c r="U680" s="658"/>
      <c r="V680" s="659"/>
      <c r="W680" s="1645"/>
      <c r="X680" s="324" t="s">
        <v>17493</v>
      </c>
      <c r="Y680" s="1645"/>
      <c r="Z680" s="1656"/>
      <c r="AA680" s="1645"/>
      <c r="AB680" s="1646"/>
      <c r="AC680" s="1647"/>
      <c r="AD680" s="719">
        <v>665</v>
      </c>
      <c r="AE680" s="711" t="s">
        <v>17494</v>
      </c>
      <c r="AF680" s="735" t="s">
        <v>17495</v>
      </c>
      <c r="AG680" s="735" t="s">
        <v>17496</v>
      </c>
      <c r="AH680" s="735" t="s">
        <v>17497</v>
      </c>
      <c r="AI680" s="735" t="s">
        <v>17498</v>
      </c>
      <c r="AJ680" s="735" t="s">
        <v>17499</v>
      </c>
      <c r="AK680" s="736" t="s">
        <v>17500</v>
      </c>
      <c r="AL680" s="737" t="s">
        <v>17501</v>
      </c>
      <c r="AM680" s="738" t="s">
        <v>17502</v>
      </c>
      <c r="AN680" s="738" t="s">
        <v>17503</v>
      </c>
      <c r="AO680" s="648" t="s">
        <v>17504</v>
      </c>
      <c r="AP680" s="669"/>
      <c r="AQ680" s="712" t="s">
        <v>17505</v>
      </c>
      <c r="AR680" s="669"/>
      <c r="AS680" s="669"/>
      <c r="AT680" s="651" t="s">
        <v>17506</v>
      </c>
      <c r="AU680" s="595" t="s">
        <v>17507</v>
      </c>
      <c r="AV680" s="595" t="s">
        <v>17508</v>
      </c>
      <c r="AW680" s="609" t="s">
        <v>17509</v>
      </c>
      <c r="AX680" s="609" t="s">
        <v>17510</v>
      </c>
      <c r="AY680" s="753" t="s">
        <v>17511</v>
      </c>
    </row>
    <row r="681" spans="2:51" ht="15" hidden="1" customHeight="1" outlineLevel="1">
      <c r="B681" s="643" t="s">
        <v>17512</v>
      </c>
      <c r="C681" s="653"/>
      <c r="D681" s="653"/>
      <c r="E681" s="653"/>
      <c r="F681" s="653"/>
      <c r="G681" s="653"/>
      <c r="H681" s="654"/>
      <c r="I681" s="655"/>
      <c r="J681" s="656"/>
      <c r="K681" s="656"/>
      <c r="L681" s="648">
        <f t="shared" si="64"/>
        <v>0</v>
      </c>
      <c r="M681" s="676"/>
      <c r="N681" s="671"/>
      <c r="O681" s="676"/>
      <c r="P681" s="676"/>
      <c r="Q681" s="651">
        <f t="shared" si="65"/>
        <v>0</v>
      </c>
      <c r="R681" s="661">
        <f t="shared" si="66"/>
        <v>0</v>
      </c>
      <c r="S681" s="661">
        <f t="shared" si="67"/>
        <v>0</v>
      </c>
      <c r="T681" s="658"/>
      <c r="U681" s="658"/>
      <c r="V681" s="659"/>
      <c r="W681" s="1645"/>
      <c r="X681" s="324" t="s">
        <v>17513</v>
      </c>
      <c r="Y681" s="1645"/>
      <c r="Z681" s="1656"/>
      <c r="AA681" s="1645"/>
      <c r="AB681" s="1646"/>
      <c r="AC681" s="1647"/>
      <c r="AD681" s="719">
        <v>666</v>
      </c>
      <c r="AE681" s="711" t="s">
        <v>17514</v>
      </c>
      <c r="AF681" s="735" t="s">
        <v>17515</v>
      </c>
      <c r="AG681" s="735" t="s">
        <v>17516</v>
      </c>
      <c r="AH681" s="735" t="s">
        <v>17517</v>
      </c>
      <c r="AI681" s="735" t="s">
        <v>17518</v>
      </c>
      <c r="AJ681" s="735" t="s">
        <v>17519</v>
      </c>
      <c r="AK681" s="736" t="s">
        <v>17520</v>
      </c>
      <c r="AL681" s="737" t="s">
        <v>17521</v>
      </c>
      <c r="AM681" s="738" t="s">
        <v>17522</v>
      </c>
      <c r="AN681" s="738" t="s">
        <v>17523</v>
      </c>
      <c r="AO681" s="648" t="s">
        <v>17524</v>
      </c>
      <c r="AP681" s="669"/>
      <c r="AQ681" s="712" t="s">
        <v>17525</v>
      </c>
      <c r="AR681" s="669"/>
      <c r="AS681" s="669"/>
      <c r="AT681" s="651" t="s">
        <v>17526</v>
      </c>
      <c r="AU681" s="595" t="s">
        <v>17527</v>
      </c>
      <c r="AV681" s="595" t="s">
        <v>17528</v>
      </c>
      <c r="AW681" s="609" t="s">
        <v>17529</v>
      </c>
      <c r="AX681" s="609" t="s">
        <v>17530</v>
      </c>
      <c r="AY681" s="753" t="s">
        <v>17531</v>
      </c>
    </row>
    <row r="682" spans="2:51" ht="15" hidden="1" customHeight="1" outlineLevel="1">
      <c r="B682" s="643" t="s">
        <v>17532</v>
      </c>
      <c r="C682" s="653"/>
      <c r="D682" s="653"/>
      <c r="E682" s="653"/>
      <c r="F682" s="653"/>
      <c r="G682" s="653"/>
      <c r="H682" s="654"/>
      <c r="I682" s="655"/>
      <c r="J682" s="656"/>
      <c r="K682" s="656"/>
      <c r="L682" s="648">
        <f t="shared" si="64"/>
        <v>0</v>
      </c>
      <c r="M682" s="676"/>
      <c r="N682" s="671"/>
      <c r="O682" s="676"/>
      <c r="P682" s="676"/>
      <c r="Q682" s="651">
        <f t="shared" si="65"/>
        <v>0</v>
      </c>
      <c r="R682" s="661">
        <f t="shared" si="66"/>
        <v>0</v>
      </c>
      <c r="S682" s="661">
        <f t="shared" si="67"/>
        <v>0</v>
      </c>
      <c r="T682" s="658"/>
      <c r="U682" s="658"/>
      <c r="V682" s="659"/>
      <c r="W682" s="1645"/>
      <c r="X682" s="324" t="s">
        <v>17533</v>
      </c>
      <c r="Y682" s="1645"/>
      <c r="Z682" s="1656"/>
      <c r="AA682" s="1645"/>
      <c r="AB682" s="1646"/>
      <c r="AC682" s="1647"/>
      <c r="AD682" s="719">
        <v>667</v>
      </c>
      <c r="AE682" s="711" t="s">
        <v>17534</v>
      </c>
      <c r="AF682" s="735" t="s">
        <v>17535</v>
      </c>
      <c r="AG682" s="735" t="s">
        <v>17536</v>
      </c>
      <c r="AH682" s="735" t="s">
        <v>17537</v>
      </c>
      <c r="AI682" s="735" t="s">
        <v>17538</v>
      </c>
      <c r="AJ682" s="735" t="s">
        <v>17539</v>
      </c>
      <c r="AK682" s="736" t="s">
        <v>17540</v>
      </c>
      <c r="AL682" s="737" t="s">
        <v>17541</v>
      </c>
      <c r="AM682" s="738" t="s">
        <v>17542</v>
      </c>
      <c r="AN682" s="738" t="s">
        <v>17543</v>
      </c>
      <c r="AO682" s="648" t="s">
        <v>17544</v>
      </c>
      <c r="AP682" s="669"/>
      <c r="AQ682" s="712" t="s">
        <v>17545</v>
      </c>
      <c r="AR682" s="669"/>
      <c r="AS682" s="669"/>
      <c r="AT682" s="651" t="s">
        <v>17546</v>
      </c>
      <c r="AU682" s="595" t="s">
        <v>17547</v>
      </c>
      <c r="AV682" s="595" t="s">
        <v>17548</v>
      </c>
      <c r="AW682" s="609" t="s">
        <v>17549</v>
      </c>
      <c r="AX682" s="609" t="s">
        <v>17550</v>
      </c>
      <c r="AY682" s="753" t="s">
        <v>17551</v>
      </c>
    </row>
    <row r="683" spans="2:51" ht="15" hidden="1" customHeight="1" outlineLevel="1">
      <c r="B683" s="643" t="s">
        <v>17552</v>
      </c>
      <c r="C683" s="653"/>
      <c r="D683" s="653"/>
      <c r="E683" s="653"/>
      <c r="F683" s="653"/>
      <c r="G683" s="653"/>
      <c r="H683" s="654"/>
      <c r="I683" s="655"/>
      <c r="J683" s="656"/>
      <c r="K683" s="656"/>
      <c r="L683" s="648">
        <f t="shared" ref="L683:L746" si="68">I683*J683</f>
        <v>0</v>
      </c>
      <c r="M683" s="676"/>
      <c r="N683" s="671"/>
      <c r="O683" s="676"/>
      <c r="P683" s="676"/>
      <c r="Q683" s="651">
        <f t="shared" ref="Q683:Q746" si="69">IF(N683=0,0,((1+N683)*(1+C$825))-1)</f>
        <v>0</v>
      </c>
      <c r="R683" s="661">
        <f t="shared" ref="R683:R746" si="70">Q683*K683</f>
        <v>0</v>
      </c>
      <c r="S683" s="661">
        <f t="shared" ref="S683:S746" si="71" xml:space="preserve"> N683*K683</f>
        <v>0</v>
      </c>
      <c r="T683" s="658"/>
      <c r="U683" s="658"/>
      <c r="V683" s="659"/>
      <c r="W683" s="1645"/>
      <c r="X683" s="324" t="s">
        <v>17553</v>
      </c>
      <c r="Y683" s="1645"/>
      <c r="Z683" s="1656"/>
      <c r="AA683" s="1645"/>
      <c r="AB683" s="1646"/>
      <c r="AC683" s="1647"/>
      <c r="AD683" s="719">
        <v>668</v>
      </c>
      <c r="AE683" s="711" t="s">
        <v>17554</v>
      </c>
      <c r="AF683" s="735" t="s">
        <v>17555</v>
      </c>
      <c r="AG683" s="735" t="s">
        <v>17556</v>
      </c>
      <c r="AH683" s="735" t="s">
        <v>17557</v>
      </c>
      <c r="AI683" s="735" t="s">
        <v>17558</v>
      </c>
      <c r="AJ683" s="735" t="s">
        <v>17559</v>
      </c>
      <c r="AK683" s="736" t="s">
        <v>17560</v>
      </c>
      <c r="AL683" s="737" t="s">
        <v>17561</v>
      </c>
      <c r="AM683" s="738" t="s">
        <v>17562</v>
      </c>
      <c r="AN683" s="738" t="s">
        <v>17563</v>
      </c>
      <c r="AO683" s="648" t="s">
        <v>17564</v>
      </c>
      <c r="AP683" s="669"/>
      <c r="AQ683" s="712" t="s">
        <v>17565</v>
      </c>
      <c r="AR683" s="669"/>
      <c r="AS683" s="669"/>
      <c r="AT683" s="651" t="s">
        <v>17566</v>
      </c>
      <c r="AU683" s="595" t="s">
        <v>17567</v>
      </c>
      <c r="AV683" s="595" t="s">
        <v>17568</v>
      </c>
      <c r="AW683" s="609" t="s">
        <v>17569</v>
      </c>
      <c r="AX683" s="609" t="s">
        <v>17570</v>
      </c>
      <c r="AY683" s="753" t="s">
        <v>17571</v>
      </c>
    </row>
    <row r="684" spans="2:51" ht="15" hidden="1" customHeight="1" outlineLevel="1">
      <c r="B684" s="643" t="s">
        <v>17572</v>
      </c>
      <c r="C684" s="653"/>
      <c r="D684" s="653"/>
      <c r="E684" s="653"/>
      <c r="F684" s="653"/>
      <c r="G684" s="653"/>
      <c r="H684" s="654"/>
      <c r="I684" s="655"/>
      <c r="J684" s="656"/>
      <c r="K684" s="656"/>
      <c r="L684" s="648">
        <f t="shared" si="68"/>
        <v>0</v>
      </c>
      <c r="M684" s="676"/>
      <c r="N684" s="671"/>
      <c r="O684" s="676"/>
      <c r="P684" s="676"/>
      <c r="Q684" s="651">
        <f t="shared" si="69"/>
        <v>0</v>
      </c>
      <c r="R684" s="661">
        <f t="shared" si="70"/>
        <v>0</v>
      </c>
      <c r="S684" s="661">
        <f t="shared" si="71"/>
        <v>0</v>
      </c>
      <c r="T684" s="658"/>
      <c r="U684" s="658"/>
      <c r="V684" s="659"/>
      <c r="W684" s="1645"/>
      <c r="X684" s="324" t="s">
        <v>17573</v>
      </c>
      <c r="Y684" s="1645"/>
      <c r="Z684" s="1656"/>
      <c r="AA684" s="1645"/>
      <c r="AB684" s="1646"/>
      <c r="AC684" s="1647"/>
      <c r="AD684" s="719">
        <v>669</v>
      </c>
      <c r="AE684" s="711" t="s">
        <v>17574</v>
      </c>
      <c r="AF684" s="735" t="s">
        <v>17575</v>
      </c>
      <c r="AG684" s="735" t="s">
        <v>17576</v>
      </c>
      <c r="AH684" s="735" t="s">
        <v>17577</v>
      </c>
      <c r="AI684" s="735" t="s">
        <v>17578</v>
      </c>
      <c r="AJ684" s="735" t="s">
        <v>17579</v>
      </c>
      <c r="AK684" s="736" t="s">
        <v>17580</v>
      </c>
      <c r="AL684" s="737" t="s">
        <v>17581</v>
      </c>
      <c r="AM684" s="738" t="s">
        <v>17582</v>
      </c>
      <c r="AN684" s="738" t="s">
        <v>17583</v>
      </c>
      <c r="AO684" s="648" t="s">
        <v>17584</v>
      </c>
      <c r="AP684" s="669"/>
      <c r="AQ684" s="712" t="s">
        <v>17585</v>
      </c>
      <c r="AR684" s="669"/>
      <c r="AS684" s="669"/>
      <c r="AT684" s="651" t="s">
        <v>17586</v>
      </c>
      <c r="AU684" s="595" t="s">
        <v>17587</v>
      </c>
      <c r="AV684" s="595" t="s">
        <v>17588</v>
      </c>
      <c r="AW684" s="609" t="s">
        <v>17589</v>
      </c>
      <c r="AX684" s="609" t="s">
        <v>17590</v>
      </c>
      <c r="AY684" s="753" t="s">
        <v>17591</v>
      </c>
    </row>
    <row r="685" spans="2:51" ht="15" hidden="1" customHeight="1" outlineLevel="1">
      <c r="B685" s="643" t="s">
        <v>17592</v>
      </c>
      <c r="C685" s="653"/>
      <c r="D685" s="653"/>
      <c r="E685" s="653"/>
      <c r="F685" s="653"/>
      <c r="G685" s="653"/>
      <c r="H685" s="654"/>
      <c r="I685" s="655"/>
      <c r="J685" s="656"/>
      <c r="K685" s="656"/>
      <c r="L685" s="648">
        <f t="shared" si="68"/>
        <v>0</v>
      </c>
      <c r="M685" s="676"/>
      <c r="N685" s="671"/>
      <c r="O685" s="676"/>
      <c r="P685" s="676"/>
      <c r="Q685" s="651">
        <f t="shared" si="69"/>
        <v>0</v>
      </c>
      <c r="R685" s="661">
        <f t="shared" si="70"/>
        <v>0</v>
      </c>
      <c r="S685" s="661">
        <f t="shared" si="71"/>
        <v>0</v>
      </c>
      <c r="T685" s="658"/>
      <c r="U685" s="658"/>
      <c r="V685" s="659"/>
      <c r="W685" s="1645"/>
      <c r="X685" s="324" t="s">
        <v>17593</v>
      </c>
      <c r="Y685" s="1645"/>
      <c r="Z685" s="1656"/>
      <c r="AA685" s="1645"/>
      <c r="AB685" s="1646"/>
      <c r="AC685" s="1647"/>
      <c r="AD685" s="719">
        <v>670</v>
      </c>
      <c r="AE685" s="711" t="s">
        <v>17594</v>
      </c>
      <c r="AF685" s="735" t="s">
        <v>17595</v>
      </c>
      <c r="AG685" s="735" t="s">
        <v>17596</v>
      </c>
      <c r="AH685" s="735" t="s">
        <v>17597</v>
      </c>
      <c r="AI685" s="735" t="s">
        <v>17598</v>
      </c>
      <c r="AJ685" s="735" t="s">
        <v>17599</v>
      </c>
      <c r="AK685" s="736" t="s">
        <v>17600</v>
      </c>
      <c r="AL685" s="737" t="s">
        <v>17601</v>
      </c>
      <c r="AM685" s="738" t="s">
        <v>17602</v>
      </c>
      <c r="AN685" s="738" t="s">
        <v>17603</v>
      </c>
      <c r="AO685" s="648" t="s">
        <v>17604</v>
      </c>
      <c r="AP685" s="669"/>
      <c r="AQ685" s="712" t="s">
        <v>17605</v>
      </c>
      <c r="AR685" s="669"/>
      <c r="AS685" s="669"/>
      <c r="AT685" s="651" t="s">
        <v>17606</v>
      </c>
      <c r="AU685" s="595" t="s">
        <v>17607</v>
      </c>
      <c r="AV685" s="595" t="s">
        <v>17608</v>
      </c>
      <c r="AW685" s="609" t="s">
        <v>17609</v>
      </c>
      <c r="AX685" s="609" t="s">
        <v>17610</v>
      </c>
      <c r="AY685" s="753" t="s">
        <v>17611</v>
      </c>
    </row>
    <row r="686" spans="2:51" ht="15" hidden="1" customHeight="1" outlineLevel="1">
      <c r="B686" s="643" t="s">
        <v>17612</v>
      </c>
      <c r="C686" s="653"/>
      <c r="D686" s="653"/>
      <c r="E686" s="653"/>
      <c r="F686" s="653"/>
      <c r="G686" s="653"/>
      <c r="H686" s="654"/>
      <c r="I686" s="655"/>
      <c r="J686" s="656"/>
      <c r="K686" s="656"/>
      <c r="L686" s="648">
        <f t="shared" si="68"/>
        <v>0</v>
      </c>
      <c r="M686" s="676"/>
      <c r="N686" s="671"/>
      <c r="O686" s="676"/>
      <c r="P686" s="676"/>
      <c r="Q686" s="651">
        <f t="shared" si="69"/>
        <v>0</v>
      </c>
      <c r="R686" s="661">
        <f t="shared" si="70"/>
        <v>0</v>
      </c>
      <c r="S686" s="661">
        <f t="shared" si="71"/>
        <v>0</v>
      </c>
      <c r="T686" s="658"/>
      <c r="U686" s="658"/>
      <c r="V686" s="659"/>
      <c r="W686" s="1645"/>
      <c r="X686" s="324" t="s">
        <v>17613</v>
      </c>
      <c r="Y686" s="1645"/>
      <c r="Z686" s="1656"/>
      <c r="AA686" s="1645"/>
      <c r="AB686" s="1646"/>
      <c r="AC686" s="1647"/>
      <c r="AD686" s="719">
        <v>671</v>
      </c>
      <c r="AE686" s="711" t="s">
        <v>17614</v>
      </c>
      <c r="AF686" s="735" t="s">
        <v>17615</v>
      </c>
      <c r="AG686" s="735" t="s">
        <v>17616</v>
      </c>
      <c r="AH686" s="735" t="s">
        <v>17617</v>
      </c>
      <c r="AI686" s="735" t="s">
        <v>17618</v>
      </c>
      <c r="AJ686" s="735" t="s">
        <v>17619</v>
      </c>
      <c r="AK686" s="736" t="s">
        <v>17620</v>
      </c>
      <c r="AL686" s="737" t="s">
        <v>17621</v>
      </c>
      <c r="AM686" s="738" t="s">
        <v>17622</v>
      </c>
      <c r="AN686" s="738" t="s">
        <v>17623</v>
      </c>
      <c r="AO686" s="648" t="s">
        <v>17624</v>
      </c>
      <c r="AP686" s="669"/>
      <c r="AQ686" s="712" t="s">
        <v>17625</v>
      </c>
      <c r="AR686" s="669"/>
      <c r="AS686" s="669"/>
      <c r="AT686" s="651" t="s">
        <v>17626</v>
      </c>
      <c r="AU686" s="595" t="s">
        <v>17627</v>
      </c>
      <c r="AV686" s="595" t="s">
        <v>17628</v>
      </c>
      <c r="AW686" s="609" t="s">
        <v>17629</v>
      </c>
      <c r="AX686" s="609" t="s">
        <v>17630</v>
      </c>
      <c r="AY686" s="753" t="s">
        <v>17631</v>
      </c>
    </row>
    <row r="687" spans="2:51" ht="15" hidden="1" customHeight="1" outlineLevel="1">
      <c r="B687" s="643" t="s">
        <v>17632</v>
      </c>
      <c r="C687" s="653"/>
      <c r="D687" s="653"/>
      <c r="E687" s="653"/>
      <c r="F687" s="653"/>
      <c r="G687" s="653"/>
      <c r="H687" s="654"/>
      <c r="I687" s="655"/>
      <c r="J687" s="656"/>
      <c r="K687" s="656"/>
      <c r="L687" s="648">
        <f t="shared" si="68"/>
        <v>0</v>
      </c>
      <c r="M687" s="676"/>
      <c r="N687" s="671"/>
      <c r="O687" s="676"/>
      <c r="P687" s="676"/>
      <c r="Q687" s="651">
        <f t="shared" si="69"/>
        <v>0</v>
      </c>
      <c r="R687" s="661">
        <f t="shared" si="70"/>
        <v>0</v>
      </c>
      <c r="S687" s="661">
        <f t="shared" si="71"/>
        <v>0</v>
      </c>
      <c r="T687" s="658"/>
      <c r="U687" s="658"/>
      <c r="V687" s="659"/>
      <c r="W687" s="1645"/>
      <c r="X687" s="324" t="s">
        <v>17633</v>
      </c>
      <c r="Y687" s="1645"/>
      <c r="Z687" s="1656"/>
      <c r="AA687" s="1645"/>
      <c r="AB687" s="1646"/>
      <c r="AC687" s="1647"/>
      <c r="AD687" s="719">
        <v>672</v>
      </c>
      <c r="AE687" s="711" t="s">
        <v>17634</v>
      </c>
      <c r="AF687" s="735" t="s">
        <v>17635</v>
      </c>
      <c r="AG687" s="735" t="s">
        <v>17636</v>
      </c>
      <c r="AH687" s="735" t="s">
        <v>17637</v>
      </c>
      <c r="AI687" s="735" t="s">
        <v>17638</v>
      </c>
      <c r="AJ687" s="735" t="s">
        <v>17639</v>
      </c>
      <c r="AK687" s="736" t="s">
        <v>17640</v>
      </c>
      <c r="AL687" s="737" t="s">
        <v>17641</v>
      </c>
      <c r="AM687" s="738" t="s">
        <v>17642</v>
      </c>
      <c r="AN687" s="738" t="s">
        <v>17643</v>
      </c>
      <c r="AO687" s="648" t="s">
        <v>17644</v>
      </c>
      <c r="AP687" s="669"/>
      <c r="AQ687" s="712" t="s">
        <v>17645</v>
      </c>
      <c r="AR687" s="669"/>
      <c r="AS687" s="669"/>
      <c r="AT687" s="651" t="s">
        <v>17646</v>
      </c>
      <c r="AU687" s="595" t="s">
        <v>17647</v>
      </c>
      <c r="AV687" s="595" t="s">
        <v>17648</v>
      </c>
      <c r="AW687" s="609" t="s">
        <v>17649</v>
      </c>
      <c r="AX687" s="609" t="s">
        <v>17650</v>
      </c>
      <c r="AY687" s="753" t="s">
        <v>17651</v>
      </c>
    </row>
    <row r="688" spans="2:51" ht="15" hidden="1" customHeight="1" outlineLevel="1">
      <c r="B688" s="643" t="s">
        <v>17652</v>
      </c>
      <c r="C688" s="653"/>
      <c r="D688" s="653"/>
      <c r="E688" s="653"/>
      <c r="F688" s="653"/>
      <c r="G688" s="653"/>
      <c r="H688" s="654"/>
      <c r="I688" s="655"/>
      <c r="J688" s="656"/>
      <c r="K688" s="656"/>
      <c r="L688" s="648">
        <f t="shared" si="68"/>
        <v>0</v>
      </c>
      <c r="M688" s="676"/>
      <c r="N688" s="671"/>
      <c r="O688" s="676"/>
      <c r="P688" s="676"/>
      <c r="Q688" s="651">
        <f t="shared" si="69"/>
        <v>0</v>
      </c>
      <c r="R688" s="661">
        <f t="shared" si="70"/>
        <v>0</v>
      </c>
      <c r="S688" s="661">
        <f t="shared" si="71"/>
        <v>0</v>
      </c>
      <c r="T688" s="658"/>
      <c r="U688" s="658"/>
      <c r="V688" s="659"/>
      <c r="W688" s="1645"/>
      <c r="X688" s="324" t="s">
        <v>17653</v>
      </c>
      <c r="Y688" s="1645"/>
      <c r="Z688" s="1656"/>
      <c r="AA688" s="1645"/>
      <c r="AB688" s="1646"/>
      <c r="AC688" s="1647"/>
      <c r="AD688" s="719">
        <v>673</v>
      </c>
      <c r="AE688" s="711" t="s">
        <v>17654</v>
      </c>
      <c r="AF688" s="735" t="s">
        <v>17655</v>
      </c>
      <c r="AG688" s="735" t="s">
        <v>17656</v>
      </c>
      <c r="AH688" s="735" t="s">
        <v>17657</v>
      </c>
      <c r="AI688" s="735" t="s">
        <v>17658</v>
      </c>
      <c r="AJ688" s="735" t="s">
        <v>17659</v>
      </c>
      <c r="AK688" s="736" t="s">
        <v>17660</v>
      </c>
      <c r="AL688" s="737" t="s">
        <v>17661</v>
      </c>
      <c r="AM688" s="738" t="s">
        <v>17662</v>
      </c>
      <c r="AN688" s="738" t="s">
        <v>17663</v>
      </c>
      <c r="AO688" s="648" t="s">
        <v>17664</v>
      </c>
      <c r="AP688" s="669"/>
      <c r="AQ688" s="712" t="s">
        <v>17665</v>
      </c>
      <c r="AR688" s="669"/>
      <c r="AS688" s="669"/>
      <c r="AT688" s="651" t="s">
        <v>17666</v>
      </c>
      <c r="AU688" s="595" t="s">
        <v>17667</v>
      </c>
      <c r="AV688" s="595" t="s">
        <v>17668</v>
      </c>
      <c r="AW688" s="609" t="s">
        <v>17669</v>
      </c>
      <c r="AX688" s="609" t="s">
        <v>17670</v>
      </c>
      <c r="AY688" s="753" t="s">
        <v>17671</v>
      </c>
    </row>
    <row r="689" spans="2:51" ht="15" hidden="1" customHeight="1" outlineLevel="1">
      <c r="B689" s="643" t="s">
        <v>17672</v>
      </c>
      <c r="C689" s="653"/>
      <c r="D689" s="653"/>
      <c r="E689" s="653"/>
      <c r="F689" s="653"/>
      <c r="G689" s="653"/>
      <c r="H689" s="654"/>
      <c r="I689" s="655"/>
      <c r="J689" s="656"/>
      <c r="K689" s="656"/>
      <c r="L689" s="648">
        <f t="shared" si="68"/>
        <v>0</v>
      </c>
      <c r="M689" s="676"/>
      <c r="N689" s="671"/>
      <c r="O689" s="676"/>
      <c r="P689" s="676"/>
      <c r="Q689" s="651">
        <f t="shared" si="69"/>
        <v>0</v>
      </c>
      <c r="R689" s="661">
        <f t="shared" si="70"/>
        <v>0</v>
      </c>
      <c r="S689" s="661">
        <f t="shared" si="71"/>
        <v>0</v>
      </c>
      <c r="T689" s="658"/>
      <c r="U689" s="658"/>
      <c r="V689" s="659"/>
      <c r="W689" s="1645"/>
      <c r="X689" s="324" t="s">
        <v>17673</v>
      </c>
      <c r="Y689" s="1645"/>
      <c r="Z689" s="1656"/>
      <c r="AA689" s="1645"/>
      <c r="AB689" s="1646"/>
      <c r="AC689" s="1647"/>
      <c r="AD689" s="719">
        <v>674</v>
      </c>
      <c r="AE689" s="711" t="s">
        <v>17674</v>
      </c>
      <c r="AF689" s="735" t="s">
        <v>17675</v>
      </c>
      <c r="AG689" s="735" t="s">
        <v>17676</v>
      </c>
      <c r="AH689" s="735" t="s">
        <v>17677</v>
      </c>
      <c r="AI689" s="735" t="s">
        <v>17678</v>
      </c>
      <c r="AJ689" s="735" t="s">
        <v>17679</v>
      </c>
      <c r="AK689" s="736" t="s">
        <v>17680</v>
      </c>
      <c r="AL689" s="737" t="s">
        <v>17681</v>
      </c>
      <c r="AM689" s="738" t="s">
        <v>17682</v>
      </c>
      <c r="AN689" s="738" t="s">
        <v>17683</v>
      </c>
      <c r="AO689" s="648" t="s">
        <v>17684</v>
      </c>
      <c r="AP689" s="669"/>
      <c r="AQ689" s="712" t="s">
        <v>17685</v>
      </c>
      <c r="AR689" s="669"/>
      <c r="AS689" s="669"/>
      <c r="AT689" s="651" t="s">
        <v>17686</v>
      </c>
      <c r="AU689" s="595" t="s">
        <v>17687</v>
      </c>
      <c r="AV689" s="595" t="s">
        <v>17688</v>
      </c>
      <c r="AW689" s="609" t="s">
        <v>17689</v>
      </c>
      <c r="AX689" s="609" t="s">
        <v>17690</v>
      </c>
      <c r="AY689" s="753" t="s">
        <v>17691</v>
      </c>
    </row>
    <row r="690" spans="2:51" ht="15" hidden="1" customHeight="1" outlineLevel="1">
      <c r="B690" s="643" t="s">
        <v>17692</v>
      </c>
      <c r="C690" s="653"/>
      <c r="D690" s="653"/>
      <c r="E690" s="653"/>
      <c r="F690" s="653"/>
      <c r="G690" s="653"/>
      <c r="H690" s="654"/>
      <c r="I690" s="655"/>
      <c r="J690" s="656"/>
      <c r="K690" s="656"/>
      <c r="L690" s="648">
        <f t="shared" si="68"/>
        <v>0</v>
      </c>
      <c r="M690" s="676"/>
      <c r="N690" s="671"/>
      <c r="O690" s="676"/>
      <c r="P690" s="676"/>
      <c r="Q690" s="651">
        <f t="shared" si="69"/>
        <v>0</v>
      </c>
      <c r="R690" s="661">
        <f t="shared" si="70"/>
        <v>0</v>
      </c>
      <c r="S690" s="661">
        <f t="shared" si="71"/>
        <v>0</v>
      </c>
      <c r="T690" s="658"/>
      <c r="U690" s="658"/>
      <c r="V690" s="659"/>
      <c r="W690" s="1645"/>
      <c r="X690" s="324" t="s">
        <v>17693</v>
      </c>
      <c r="Y690" s="1645"/>
      <c r="Z690" s="1656"/>
      <c r="AA690" s="1645"/>
      <c r="AB690" s="1646"/>
      <c r="AC690" s="1647"/>
      <c r="AD690" s="719">
        <v>675</v>
      </c>
      <c r="AE690" s="711" t="s">
        <v>17694</v>
      </c>
      <c r="AF690" s="735" t="s">
        <v>17695</v>
      </c>
      <c r="AG690" s="735" t="s">
        <v>17696</v>
      </c>
      <c r="AH690" s="735" t="s">
        <v>17697</v>
      </c>
      <c r="AI690" s="735" t="s">
        <v>17698</v>
      </c>
      <c r="AJ690" s="735" t="s">
        <v>17699</v>
      </c>
      <c r="AK690" s="736" t="s">
        <v>17700</v>
      </c>
      <c r="AL690" s="737" t="s">
        <v>17701</v>
      </c>
      <c r="AM690" s="738" t="s">
        <v>17702</v>
      </c>
      <c r="AN690" s="738" t="s">
        <v>17703</v>
      </c>
      <c r="AO690" s="648" t="s">
        <v>17704</v>
      </c>
      <c r="AP690" s="669"/>
      <c r="AQ690" s="712" t="s">
        <v>17705</v>
      </c>
      <c r="AR690" s="669"/>
      <c r="AS690" s="669"/>
      <c r="AT690" s="651" t="s">
        <v>17706</v>
      </c>
      <c r="AU690" s="595" t="s">
        <v>17707</v>
      </c>
      <c r="AV690" s="595" t="s">
        <v>17708</v>
      </c>
      <c r="AW690" s="609" t="s">
        <v>17709</v>
      </c>
      <c r="AX690" s="609" t="s">
        <v>17710</v>
      </c>
      <c r="AY690" s="753" t="s">
        <v>17711</v>
      </c>
    </row>
    <row r="691" spans="2:51" ht="15" hidden="1" customHeight="1" outlineLevel="1">
      <c r="B691" s="643" t="s">
        <v>17712</v>
      </c>
      <c r="C691" s="653"/>
      <c r="D691" s="653"/>
      <c r="E691" s="653"/>
      <c r="F691" s="653"/>
      <c r="G691" s="653"/>
      <c r="H691" s="654"/>
      <c r="I691" s="655"/>
      <c r="J691" s="656"/>
      <c r="K691" s="656"/>
      <c r="L691" s="648">
        <f t="shared" si="68"/>
        <v>0</v>
      </c>
      <c r="M691" s="676"/>
      <c r="N691" s="671"/>
      <c r="O691" s="676"/>
      <c r="P691" s="676"/>
      <c r="Q691" s="651">
        <f t="shared" si="69"/>
        <v>0</v>
      </c>
      <c r="R691" s="661">
        <f t="shared" si="70"/>
        <v>0</v>
      </c>
      <c r="S691" s="661">
        <f t="shared" si="71"/>
        <v>0</v>
      </c>
      <c r="T691" s="658"/>
      <c r="U691" s="658"/>
      <c r="V691" s="659"/>
      <c r="W691" s="1645"/>
      <c r="X691" s="324" t="s">
        <v>17713</v>
      </c>
      <c r="Y691" s="1645"/>
      <c r="Z691" s="1656"/>
      <c r="AA691" s="1645"/>
      <c r="AB691" s="1646"/>
      <c r="AC691" s="1647"/>
      <c r="AD691" s="719">
        <v>676</v>
      </c>
      <c r="AE691" s="711" t="s">
        <v>17714</v>
      </c>
      <c r="AF691" s="735" t="s">
        <v>17715</v>
      </c>
      <c r="AG691" s="735" t="s">
        <v>17716</v>
      </c>
      <c r="AH691" s="735" t="s">
        <v>17717</v>
      </c>
      <c r="AI691" s="735" t="s">
        <v>17718</v>
      </c>
      <c r="AJ691" s="735" t="s">
        <v>17719</v>
      </c>
      <c r="AK691" s="736" t="s">
        <v>17720</v>
      </c>
      <c r="AL691" s="737" t="s">
        <v>17721</v>
      </c>
      <c r="AM691" s="738" t="s">
        <v>17722</v>
      </c>
      <c r="AN691" s="738" t="s">
        <v>17723</v>
      </c>
      <c r="AO691" s="648" t="s">
        <v>17724</v>
      </c>
      <c r="AP691" s="669"/>
      <c r="AQ691" s="712" t="s">
        <v>17725</v>
      </c>
      <c r="AR691" s="669"/>
      <c r="AS691" s="669"/>
      <c r="AT691" s="651" t="s">
        <v>17726</v>
      </c>
      <c r="AU691" s="595" t="s">
        <v>17727</v>
      </c>
      <c r="AV691" s="595" t="s">
        <v>17728</v>
      </c>
      <c r="AW691" s="609" t="s">
        <v>17729</v>
      </c>
      <c r="AX691" s="609" t="s">
        <v>17730</v>
      </c>
      <c r="AY691" s="753" t="s">
        <v>17731</v>
      </c>
    </row>
    <row r="692" spans="2:51" ht="15" hidden="1" customHeight="1" outlineLevel="1">
      <c r="B692" s="643" t="s">
        <v>17732</v>
      </c>
      <c r="C692" s="653"/>
      <c r="D692" s="653"/>
      <c r="E692" s="653"/>
      <c r="F692" s="653"/>
      <c r="G692" s="653"/>
      <c r="H692" s="654"/>
      <c r="I692" s="655"/>
      <c r="J692" s="656"/>
      <c r="K692" s="656"/>
      <c r="L692" s="648">
        <f t="shared" si="68"/>
        <v>0</v>
      </c>
      <c r="M692" s="676"/>
      <c r="N692" s="671"/>
      <c r="O692" s="676"/>
      <c r="P692" s="676"/>
      <c r="Q692" s="651">
        <f t="shared" si="69"/>
        <v>0</v>
      </c>
      <c r="R692" s="661">
        <f t="shared" si="70"/>
        <v>0</v>
      </c>
      <c r="S692" s="661">
        <f t="shared" si="71"/>
        <v>0</v>
      </c>
      <c r="T692" s="658"/>
      <c r="U692" s="658"/>
      <c r="V692" s="659"/>
      <c r="W692" s="1645"/>
      <c r="X692" s="324" t="s">
        <v>17733</v>
      </c>
      <c r="Y692" s="1645"/>
      <c r="Z692" s="1656"/>
      <c r="AA692" s="1645"/>
      <c r="AB692" s="1646"/>
      <c r="AC692" s="1647"/>
      <c r="AD692" s="719">
        <v>677</v>
      </c>
      <c r="AE692" s="711" t="s">
        <v>17734</v>
      </c>
      <c r="AF692" s="735" t="s">
        <v>17735</v>
      </c>
      <c r="AG692" s="735" t="s">
        <v>17736</v>
      </c>
      <c r="AH692" s="735" t="s">
        <v>17737</v>
      </c>
      <c r="AI692" s="735" t="s">
        <v>17738</v>
      </c>
      <c r="AJ692" s="735" t="s">
        <v>17739</v>
      </c>
      <c r="AK692" s="736" t="s">
        <v>17740</v>
      </c>
      <c r="AL692" s="737" t="s">
        <v>17741</v>
      </c>
      <c r="AM692" s="738" t="s">
        <v>17742</v>
      </c>
      <c r="AN692" s="738" t="s">
        <v>17743</v>
      </c>
      <c r="AO692" s="648" t="s">
        <v>17744</v>
      </c>
      <c r="AP692" s="669"/>
      <c r="AQ692" s="712" t="s">
        <v>17745</v>
      </c>
      <c r="AR692" s="669"/>
      <c r="AS692" s="669"/>
      <c r="AT692" s="651" t="s">
        <v>17746</v>
      </c>
      <c r="AU692" s="595" t="s">
        <v>17747</v>
      </c>
      <c r="AV692" s="595" t="s">
        <v>17748</v>
      </c>
      <c r="AW692" s="609" t="s">
        <v>17749</v>
      </c>
      <c r="AX692" s="609" t="s">
        <v>17750</v>
      </c>
      <c r="AY692" s="753" t="s">
        <v>17751</v>
      </c>
    </row>
    <row r="693" spans="2:51" ht="15" hidden="1" customHeight="1" outlineLevel="1">
      <c r="B693" s="643" t="s">
        <v>17752</v>
      </c>
      <c r="C693" s="653"/>
      <c r="D693" s="653"/>
      <c r="E693" s="653"/>
      <c r="F693" s="653"/>
      <c r="G693" s="653"/>
      <c r="H693" s="654"/>
      <c r="I693" s="655"/>
      <c r="J693" s="656"/>
      <c r="K693" s="656"/>
      <c r="L693" s="648">
        <f t="shared" si="68"/>
        <v>0</v>
      </c>
      <c r="M693" s="676"/>
      <c r="N693" s="671"/>
      <c r="O693" s="676"/>
      <c r="P693" s="676"/>
      <c r="Q693" s="651">
        <f t="shared" si="69"/>
        <v>0</v>
      </c>
      <c r="R693" s="661">
        <f t="shared" si="70"/>
        <v>0</v>
      </c>
      <c r="S693" s="661">
        <f t="shared" si="71"/>
        <v>0</v>
      </c>
      <c r="T693" s="658"/>
      <c r="U693" s="658"/>
      <c r="V693" s="659"/>
      <c r="W693" s="1645"/>
      <c r="X693" s="324" t="s">
        <v>17753</v>
      </c>
      <c r="Y693" s="1645"/>
      <c r="Z693" s="1656"/>
      <c r="AA693" s="1645"/>
      <c r="AB693" s="1646"/>
      <c r="AC693" s="1647"/>
      <c r="AD693" s="719">
        <v>678</v>
      </c>
      <c r="AE693" s="711" t="s">
        <v>17754</v>
      </c>
      <c r="AF693" s="735" t="s">
        <v>17755</v>
      </c>
      <c r="AG693" s="735" t="s">
        <v>17756</v>
      </c>
      <c r="AH693" s="735" t="s">
        <v>17757</v>
      </c>
      <c r="AI693" s="735" t="s">
        <v>17758</v>
      </c>
      <c r="AJ693" s="735" t="s">
        <v>17759</v>
      </c>
      <c r="AK693" s="736" t="s">
        <v>17760</v>
      </c>
      <c r="AL693" s="737" t="s">
        <v>17761</v>
      </c>
      <c r="AM693" s="738" t="s">
        <v>17762</v>
      </c>
      <c r="AN693" s="738" t="s">
        <v>17763</v>
      </c>
      <c r="AO693" s="648" t="s">
        <v>17764</v>
      </c>
      <c r="AP693" s="669"/>
      <c r="AQ693" s="712" t="s">
        <v>17765</v>
      </c>
      <c r="AR693" s="669"/>
      <c r="AS693" s="669"/>
      <c r="AT693" s="651" t="s">
        <v>17766</v>
      </c>
      <c r="AU693" s="595" t="s">
        <v>17767</v>
      </c>
      <c r="AV693" s="595" t="s">
        <v>17768</v>
      </c>
      <c r="AW693" s="609" t="s">
        <v>17769</v>
      </c>
      <c r="AX693" s="609" t="s">
        <v>17770</v>
      </c>
      <c r="AY693" s="753" t="s">
        <v>17771</v>
      </c>
    </row>
    <row r="694" spans="2:51" ht="15" hidden="1" customHeight="1" outlineLevel="1">
      <c r="B694" s="643" t="s">
        <v>17772</v>
      </c>
      <c r="C694" s="653"/>
      <c r="D694" s="653"/>
      <c r="E694" s="653"/>
      <c r="F694" s="653"/>
      <c r="G694" s="653"/>
      <c r="H694" s="654"/>
      <c r="I694" s="655"/>
      <c r="J694" s="656"/>
      <c r="K694" s="656"/>
      <c r="L694" s="648">
        <f t="shared" si="68"/>
        <v>0</v>
      </c>
      <c r="M694" s="676"/>
      <c r="N694" s="671"/>
      <c r="O694" s="676"/>
      <c r="P694" s="676"/>
      <c r="Q694" s="651">
        <f t="shared" si="69"/>
        <v>0</v>
      </c>
      <c r="R694" s="661">
        <f t="shared" si="70"/>
        <v>0</v>
      </c>
      <c r="S694" s="661">
        <f t="shared" si="71"/>
        <v>0</v>
      </c>
      <c r="T694" s="658"/>
      <c r="U694" s="658"/>
      <c r="V694" s="659"/>
      <c r="W694" s="1645"/>
      <c r="X694" s="324" t="s">
        <v>17773</v>
      </c>
      <c r="Y694" s="1645"/>
      <c r="Z694" s="1656"/>
      <c r="AA694" s="1645"/>
      <c r="AB694" s="1646"/>
      <c r="AC694" s="1647"/>
      <c r="AD694" s="719">
        <v>679</v>
      </c>
      <c r="AE694" s="711" t="s">
        <v>17774</v>
      </c>
      <c r="AF694" s="735" t="s">
        <v>17775</v>
      </c>
      <c r="AG694" s="735" t="s">
        <v>17776</v>
      </c>
      <c r="AH694" s="735" t="s">
        <v>17777</v>
      </c>
      <c r="AI694" s="735" t="s">
        <v>17778</v>
      </c>
      <c r="AJ694" s="735" t="s">
        <v>17779</v>
      </c>
      <c r="AK694" s="736" t="s">
        <v>17780</v>
      </c>
      <c r="AL694" s="737" t="s">
        <v>17781</v>
      </c>
      <c r="AM694" s="738" t="s">
        <v>17782</v>
      </c>
      <c r="AN694" s="738" t="s">
        <v>17783</v>
      </c>
      <c r="AO694" s="648" t="s">
        <v>17784</v>
      </c>
      <c r="AP694" s="669"/>
      <c r="AQ694" s="712" t="s">
        <v>17785</v>
      </c>
      <c r="AR694" s="669"/>
      <c r="AS694" s="669"/>
      <c r="AT694" s="651" t="s">
        <v>17786</v>
      </c>
      <c r="AU694" s="595" t="s">
        <v>17787</v>
      </c>
      <c r="AV694" s="595" t="s">
        <v>17788</v>
      </c>
      <c r="AW694" s="609" t="s">
        <v>17789</v>
      </c>
      <c r="AX694" s="609" t="s">
        <v>17790</v>
      </c>
      <c r="AY694" s="753" t="s">
        <v>17791</v>
      </c>
    </row>
    <row r="695" spans="2:51" ht="15" hidden="1" customHeight="1" outlineLevel="1">
      <c r="B695" s="643" t="s">
        <v>17792</v>
      </c>
      <c r="C695" s="653"/>
      <c r="D695" s="653"/>
      <c r="E695" s="653"/>
      <c r="F695" s="653"/>
      <c r="G695" s="653"/>
      <c r="H695" s="654"/>
      <c r="I695" s="655"/>
      <c r="J695" s="656"/>
      <c r="K695" s="656"/>
      <c r="L695" s="648">
        <f t="shared" si="68"/>
        <v>0</v>
      </c>
      <c r="M695" s="676"/>
      <c r="N695" s="671"/>
      <c r="O695" s="676"/>
      <c r="P695" s="676"/>
      <c r="Q695" s="651">
        <f t="shared" si="69"/>
        <v>0</v>
      </c>
      <c r="R695" s="661">
        <f t="shared" si="70"/>
        <v>0</v>
      </c>
      <c r="S695" s="661">
        <f t="shared" si="71"/>
        <v>0</v>
      </c>
      <c r="T695" s="658"/>
      <c r="U695" s="658"/>
      <c r="V695" s="659"/>
      <c r="W695" s="1645"/>
      <c r="X695" s="324" t="s">
        <v>17793</v>
      </c>
      <c r="Y695" s="1645"/>
      <c r="Z695" s="1656"/>
      <c r="AA695" s="1645"/>
      <c r="AB695" s="1646"/>
      <c r="AC695" s="1647"/>
      <c r="AD695" s="719">
        <v>680</v>
      </c>
      <c r="AE695" s="711" t="s">
        <v>17794</v>
      </c>
      <c r="AF695" s="735" t="s">
        <v>17795</v>
      </c>
      <c r="AG695" s="735" t="s">
        <v>17796</v>
      </c>
      <c r="AH695" s="735" t="s">
        <v>17797</v>
      </c>
      <c r="AI695" s="735" t="s">
        <v>17798</v>
      </c>
      <c r="AJ695" s="735" t="s">
        <v>17799</v>
      </c>
      <c r="AK695" s="736" t="s">
        <v>17800</v>
      </c>
      <c r="AL695" s="737" t="s">
        <v>17801</v>
      </c>
      <c r="AM695" s="738" t="s">
        <v>17802</v>
      </c>
      <c r="AN695" s="738" t="s">
        <v>17803</v>
      </c>
      <c r="AO695" s="648" t="s">
        <v>17804</v>
      </c>
      <c r="AP695" s="669"/>
      <c r="AQ695" s="712" t="s">
        <v>17805</v>
      </c>
      <c r="AR695" s="669"/>
      <c r="AS695" s="669"/>
      <c r="AT695" s="651" t="s">
        <v>17806</v>
      </c>
      <c r="AU695" s="595" t="s">
        <v>17807</v>
      </c>
      <c r="AV695" s="595" t="s">
        <v>17808</v>
      </c>
      <c r="AW695" s="609" t="s">
        <v>17809</v>
      </c>
      <c r="AX695" s="609" t="s">
        <v>17810</v>
      </c>
      <c r="AY695" s="753" t="s">
        <v>17811</v>
      </c>
    </row>
    <row r="696" spans="2:51" ht="15" hidden="1" customHeight="1" outlineLevel="1">
      <c r="B696" s="643" t="s">
        <v>17812</v>
      </c>
      <c r="C696" s="653"/>
      <c r="D696" s="653"/>
      <c r="E696" s="653"/>
      <c r="F696" s="653"/>
      <c r="G696" s="653"/>
      <c r="H696" s="654"/>
      <c r="I696" s="655"/>
      <c r="J696" s="656"/>
      <c r="K696" s="656"/>
      <c r="L696" s="648">
        <f t="shared" si="68"/>
        <v>0</v>
      </c>
      <c r="M696" s="676"/>
      <c r="N696" s="671"/>
      <c r="O696" s="676"/>
      <c r="P696" s="676"/>
      <c r="Q696" s="651">
        <f t="shared" si="69"/>
        <v>0</v>
      </c>
      <c r="R696" s="661">
        <f t="shared" si="70"/>
        <v>0</v>
      </c>
      <c r="S696" s="661">
        <f t="shared" si="71"/>
        <v>0</v>
      </c>
      <c r="T696" s="658"/>
      <c r="U696" s="658"/>
      <c r="V696" s="659"/>
      <c r="W696" s="1645"/>
      <c r="X696" s="324" t="s">
        <v>17813</v>
      </c>
      <c r="Y696" s="1645"/>
      <c r="Z696" s="1656"/>
      <c r="AA696" s="1645"/>
      <c r="AB696" s="1646"/>
      <c r="AC696" s="1647"/>
      <c r="AD696" s="719">
        <v>681</v>
      </c>
      <c r="AE696" s="711" t="s">
        <v>17814</v>
      </c>
      <c r="AF696" s="735" t="s">
        <v>17815</v>
      </c>
      <c r="AG696" s="735" t="s">
        <v>17816</v>
      </c>
      <c r="AH696" s="735" t="s">
        <v>17817</v>
      </c>
      <c r="AI696" s="735" t="s">
        <v>17818</v>
      </c>
      <c r="AJ696" s="735" t="s">
        <v>17819</v>
      </c>
      <c r="AK696" s="736" t="s">
        <v>17820</v>
      </c>
      <c r="AL696" s="737" t="s">
        <v>17821</v>
      </c>
      <c r="AM696" s="738" t="s">
        <v>17822</v>
      </c>
      <c r="AN696" s="738" t="s">
        <v>17823</v>
      </c>
      <c r="AO696" s="648" t="s">
        <v>17824</v>
      </c>
      <c r="AP696" s="669"/>
      <c r="AQ696" s="712" t="s">
        <v>17825</v>
      </c>
      <c r="AR696" s="669"/>
      <c r="AS696" s="669"/>
      <c r="AT696" s="651" t="s">
        <v>17826</v>
      </c>
      <c r="AU696" s="595" t="s">
        <v>17827</v>
      </c>
      <c r="AV696" s="595" t="s">
        <v>17828</v>
      </c>
      <c r="AW696" s="609" t="s">
        <v>17829</v>
      </c>
      <c r="AX696" s="609" t="s">
        <v>17830</v>
      </c>
      <c r="AY696" s="753" t="s">
        <v>17831</v>
      </c>
    </row>
    <row r="697" spans="2:51" ht="15" hidden="1" customHeight="1" outlineLevel="1">
      <c r="B697" s="643" t="s">
        <v>17832</v>
      </c>
      <c r="C697" s="653"/>
      <c r="D697" s="653"/>
      <c r="E697" s="653"/>
      <c r="F697" s="653"/>
      <c r="G697" s="653"/>
      <c r="H697" s="654"/>
      <c r="I697" s="655"/>
      <c r="J697" s="656"/>
      <c r="K697" s="656"/>
      <c r="L697" s="648">
        <f t="shared" si="68"/>
        <v>0</v>
      </c>
      <c r="M697" s="676"/>
      <c r="N697" s="671"/>
      <c r="O697" s="676"/>
      <c r="P697" s="676"/>
      <c r="Q697" s="651">
        <f t="shared" si="69"/>
        <v>0</v>
      </c>
      <c r="R697" s="661">
        <f t="shared" si="70"/>
        <v>0</v>
      </c>
      <c r="S697" s="661">
        <f t="shared" si="71"/>
        <v>0</v>
      </c>
      <c r="T697" s="658"/>
      <c r="U697" s="658"/>
      <c r="V697" s="659"/>
      <c r="W697" s="1645"/>
      <c r="X697" s="324" t="s">
        <v>17833</v>
      </c>
      <c r="Y697" s="1645"/>
      <c r="Z697" s="1656"/>
      <c r="AA697" s="1645"/>
      <c r="AB697" s="1646"/>
      <c r="AC697" s="1647"/>
      <c r="AD697" s="719">
        <v>682</v>
      </c>
      <c r="AE697" s="711" t="s">
        <v>17834</v>
      </c>
      <c r="AF697" s="735" t="s">
        <v>17835</v>
      </c>
      <c r="AG697" s="735" t="s">
        <v>17836</v>
      </c>
      <c r="AH697" s="735" t="s">
        <v>17837</v>
      </c>
      <c r="AI697" s="735" t="s">
        <v>17838</v>
      </c>
      <c r="AJ697" s="735" t="s">
        <v>17839</v>
      </c>
      <c r="AK697" s="736" t="s">
        <v>17840</v>
      </c>
      <c r="AL697" s="737" t="s">
        <v>17841</v>
      </c>
      <c r="AM697" s="738" t="s">
        <v>17842</v>
      </c>
      <c r="AN697" s="738" t="s">
        <v>17843</v>
      </c>
      <c r="AO697" s="648" t="s">
        <v>17844</v>
      </c>
      <c r="AP697" s="669"/>
      <c r="AQ697" s="712" t="s">
        <v>17845</v>
      </c>
      <c r="AR697" s="669"/>
      <c r="AS697" s="669"/>
      <c r="AT697" s="651" t="s">
        <v>17846</v>
      </c>
      <c r="AU697" s="595" t="s">
        <v>17847</v>
      </c>
      <c r="AV697" s="595" t="s">
        <v>17848</v>
      </c>
      <c r="AW697" s="609" t="s">
        <v>17849</v>
      </c>
      <c r="AX697" s="609" t="s">
        <v>17850</v>
      </c>
      <c r="AY697" s="753" t="s">
        <v>17851</v>
      </c>
    </row>
    <row r="698" spans="2:51" ht="15" hidden="1" customHeight="1" outlineLevel="1">
      <c r="B698" s="643" t="s">
        <v>17852</v>
      </c>
      <c r="C698" s="653"/>
      <c r="D698" s="653"/>
      <c r="E698" s="653"/>
      <c r="F698" s="653"/>
      <c r="G698" s="653"/>
      <c r="H698" s="654"/>
      <c r="I698" s="655"/>
      <c r="J698" s="656"/>
      <c r="K698" s="656"/>
      <c r="L698" s="648">
        <f t="shared" si="68"/>
        <v>0</v>
      </c>
      <c r="M698" s="676"/>
      <c r="N698" s="671"/>
      <c r="O698" s="676"/>
      <c r="P698" s="676"/>
      <c r="Q698" s="651">
        <f t="shared" si="69"/>
        <v>0</v>
      </c>
      <c r="R698" s="661">
        <f t="shared" si="70"/>
        <v>0</v>
      </c>
      <c r="S698" s="661">
        <f t="shared" si="71"/>
        <v>0</v>
      </c>
      <c r="T698" s="658"/>
      <c r="U698" s="658"/>
      <c r="V698" s="659"/>
      <c r="W698" s="1645"/>
      <c r="X698" s="324" t="s">
        <v>17853</v>
      </c>
      <c r="Y698" s="1645"/>
      <c r="Z698" s="1656"/>
      <c r="AA698" s="1645"/>
      <c r="AB698" s="1646"/>
      <c r="AC698" s="1647"/>
      <c r="AD698" s="719">
        <v>683</v>
      </c>
      <c r="AE698" s="711" t="s">
        <v>17854</v>
      </c>
      <c r="AF698" s="735" t="s">
        <v>17855</v>
      </c>
      <c r="AG698" s="735" t="s">
        <v>17856</v>
      </c>
      <c r="AH698" s="735" t="s">
        <v>17857</v>
      </c>
      <c r="AI698" s="735" t="s">
        <v>17858</v>
      </c>
      <c r="AJ698" s="735" t="s">
        <v>17859</v>
      </c>
      <c r="AK698" s="736" t="s">
        <v>17860</v>
      </c>
      <c r="AL698" s="737" t="s">
        <v>17861</v>
      </c>
      <c r="AM698" s="738" t="s">
        <v>17862</v>
      </c>
      <c r="AN698" s="738" t="s">
        <v>17863</v>
      </c>
      <c r="AO698" s="648" t="s">
        <v>17864</v>
      </c>
      <c r="AP698" s="669"/>
      <c r="AQ698" s="712" t="s">
        <v>17865</v>
      </c>
      <c r="AR698" s="669"/>
      <c r="AS698" s="669"/>
      <c r="AT698" s="651" t="s">
        <v>17866</v>
      </c>
      <c r="AU698" s="595" t="s">
        <v>17867</v>
      </c>
      <c r="AV698" s="595" t="s">
        <v>17868</v>
      </c>
      <c r="AW698" s="609" t="s">
        <v>17869</v>
      </c>
      <c r="AX698" s="609" t="s">
        <v>17870</v>
      </c>
      <c r="AY698" s="753" t="s">
        <v>17871</v>
      </c>
    </row>
    <row r="699" spans="2:51" ht="15" hidden="1" customHeight="1" outlineLevel="1">
      <c r="B699" s="643" t="s">
        <v>17872</v>
      </c>
      <c r="C699" s="653"/>
      <c r="D699" s="653"/>
      <c r="E699" s="653"/>
      <c r="F699" s="653"/>
      <c r="G699" s="653"/>
      <c r="H699" s="654"/>
      <c r="I699" s="655"/>
      <c r="J699" s="656"/>
      <c r="K699" s="656"/>
      <c r="L699" s="648">
        <f t="shared" si="68"/>
        <v>0</v>
      </c>
      <c r="M699" s="676"/>
      <c r="N699" s="671"/>
      <c r="O699" s="676"/>
      <c r="P699" s="676"/>
      <c r="Q699" s="651">
        <f t="shared" si="69"/>
        <v>0</v>
      </c>
      <c r="R699" s="661">
        <f t="shared" si="70"/>
        <v>0</v>
      </c>
      <c r="S699" s="661">
        <f t="shared" si="71"/>
        <v>0</v>
      </c>
      <c r="T699" s="658"/>
      <c r="U699" s="658"/>
      <c r="V699" s="659"/>
      <c r="W699" s="1645"/>
      <c r="X699" s="324" t="s">
        <v>17873</v>
      </c>
      <c r="Y699" s="1645"/>
      <c r="Z699" s="1656"/>
      <c r="AA699" s="1645"/>
      <c r="AB699" s="1646"/>
      <c r="AC699" s="1647"/>
      <c r="AD699" s="719">
        <v>684</v>
      </c>
      <c r="AE699" s="711" t="s">
        <v>17874</v>
      </c>
      <c r="AF699" s="735" t="s">
        <v>17875</v>
      </c>
      <c r="AG699" s="735" t="s">
        <v>17876</v>
      </c>
      <c r="AH699" s="735" t="s">
        <v>17877</v>
      </c>
      <c r="AI699" s="735" t="s">
        <v>17878</v>
      </c>
      <c r="AJ699" s="735" t="s">
        <v>17879</v>
      </c>
      <c r="AK699" s="736" t="s">
        <v>17880</v>
      </c>
      <c r="AL699" s="737" t="s">
        <v>17881</v>
      </c>
      <c r="AM699" s="738" t="s">
        <v>17882</v>
      </c>
      <c r="AN699" s="738" t="s">
        <v>17883</v>
      </c>
      <c r="AO699" s="648" t="s">
        <v>17884</v>
      </c>
      <c r="AP699" s="669"/>
      <c r="AQ699" s="712" t="s">
        <v>17885</v>
      </c>
      <c r="AR699" s="669"/>
      <c r="AS699" s="669"/>
      <c r="AT699" s="651" t="s">
        <v>17886</v>
      </c>
      <c r="AU699" s="595" t="s">
        <v>17887</v>
      </c>
      <c r="AV699" s="595" t="s">
        <v>17888</v>
      </c>
      <c r="AW699" s="609" t="s">
        <v>17889</v>
      </c>
      <c r="AX699" s="609" t="s">
        <v>17890</v>
      </c>
      <c r="AY699" s="753" t="s">
        <v>17891</v>
      </c>
    </row>
    <row r="700" spans="2:51" ht="15" hidden="1" customHeight="1" outlineLevel="1">
      <c r="B700" s="643" t="s">
        <v>17892</v>
      </c>
      <c r="C700" s="653"/>
      <c r="D700" s="653"/>
      <c r="E700" s="653"/>
      <c r="F700" s="653"/>
      <c r="G700" s="653"/>
      <c r="H700" s="654"/>
      <c r="I700" s="655"/>
      <c r="J700" s="656"/>
      <c r="K700" s="656"/>
      <c r="L700" s="648">
        <f t="shared" si="68"/>
        <v>0</v>
      </c>
      <c r="M700" s="676"/>
      <c r="N700" s="671"/>
      <c r="O700" s="676"/>
      <c r="P700" s="676"/>
      <c r="Q700" s="651">
        <f t="shared" si="69"/>
        <v>0</v>
      </c>
      <c r="R700" s="661">
        <f t="shared" si="70"/>
        <v>0</v>
      </c>
      <c r="S700" s="661">
        <f t="shared" si="71"/>
        <v>0</v>
      </c>
      <c r="T700" s="658"/>
      <c r="U700" s="658"/>
      <c r="V700" s="659"/>
      <c r="W700" s="1645"/>
      <c r="X700" s="324" t="s">
        <v>17893</v>
      </c>
      <c r="Y700" s="1645"/>
      <c r="Z700" s="1656"/>
      <c r="AA700" s="1645"/>
      <c r="AB700" s="1646"/>
      <c r="AC700" s="1647"/>
      <c r="AD700" s="719">
        <v>685</v>
      </c>
      <c r="AE700" s="711" t="s">
        <v>17894</v>
      </c>
      <c r="AF700" s="735" t="s">
        <v>17895</v>
      </c>
      <c r="AG700" s="735" t="s">
        <v>17896</v>
      </c>
      <c r="AH700" s="735" t="s">
        <v>17897</v>
      </c>
      <c r="AI700" s="735" t="s">
        <v>17898</v>
      </c>
      <c r="AJ700" s="735" t="s">
        <v>17899</v>
      </c>
      <c r="AK700" s="736" t="s">
        <v>17900</v>
      </c>
      <c r="AL700" s="737" t="s">
        <v>17901</v>
      </c>
      <c r="AM700" s="738" t="s">
        <v>17902</v>
      </c>
      <c r="AN700" s="738" t="s">
        <v>17903</v>
      </c>
      <c r="AO700" s="648" t="s">
        <v>17904</v>
      </c>
      <c r="AP700" s="669"/>
      <c r="AQ700" s="712" t="s">
        <v>17905</v>
      </c>
      <c r="AR700" s="669"/>
      <c r="AS700" s="669"/>
      <c r="AT700" s="651" t="s">
        <v>17906</v>
      </c>
      <c r="AU700" s="595" t="s">
        <v>17907</v>
      </c>
      <c r="AV700" s="595" t="s">
        <v>17908</v>
      </c>
      <c r="AW700" s="609" t="s">
        <v>17909</v>
      </c>
      <c r="AX700" s="609" t="s">
        <v>17910</v>
      </c>
      <c r="AY700" s="753" t="s">
        <v>17911</v>
      </c>
    </row>
    <row r="701" spans="2:51" ht="15" hidden="1" customHeight="1" outlineLevel="1">
      <c r="B701" s="643" t="s">
        <v>17912</v>
      </c>
      <c r="C701" s="653"/>
      <c r="D701" s="653"/>
      <c r="E701" s="653"/>
      <c r="F701" s="653"/>
      <c r="G701" s="653"/>
      <c r="H701" s="654"/>
      <c r="I701" s="655"/>
      <c r="J701" s="656"/>
      <c r="K701" s="656"/>
      <c r="L701" s="648">
        <f t="shared" si="68"/>
        <v>0</v>
      </c>
      <c r="M701" s="676"/>
      <c r="N701" s="671"/>
      <c r="O701" s="676"/>
      <c r="P701" s="676"/>
      <c r="Q701" s="651">
        <f t="shared" si="69"/>
        <v>0</v>
      </c>
      <c r="R701" s="661">
        <f t="shared" si="70"/>
        <v>0</v>
      </c>
      <c r="S701" s="661">
        <f t="shared" si="71"/>
        <v>0</v>
      </c>
      <c r="T701" s="658"/>
      <c r="U701" s="658"/>
      <c r="V701" s="659"/>
      <c r="W701" s="1645"/>
      <c r="X701" s="324" t="s">
        <v>17913</v>
      </c>
      <c r="Y701" s="1645"/>
      <c r="Z701" s="1656"/>
      <c r="AA701" s="1645"/>
      <c r="AB701" s="1646"/>
      <c r="AC701" s="1647"/>
      <c r="AD701" s="719">
        <v>686</v>
      </c>
      <c r="AE701" s="711" t="s">
        <v>17914</v>
      </c>
      <c r="AF701" s="735" t="s">
        <v>17915</v>
      </c>
      <c r="AG701" s="735" t="s">
        <v>17916</v>
      </c>
      <c r="AH701" s="735" t="s">
        <v>17917</v>
      </c>
      <c r="AI701" s="735" t="s">
        <v>17918</v>
      </c>
      <c r="AJ701" s="735" t="s">
        <v>17919</v>
      </c>
      <c r="AK701" s="736" t="s">
        <v>17920</v>
      </c>
      <c r="AL701" s="737" t="s">
        <v>17921</v>
      </c>
      <c r="AM701" s="738" t="s">
        <v>17922</v>
      </c>
      <c r="AN701" s="738" t="s">
        <v>17923</v>
      </c>
      <c r="AO701" s="648" t="s">
        <v>17924</v>
      </c>
      <c r="AP701" s="669"/>
      <c r="AQ701" s="712" t="s">
        <v>17925</v>
      </c>
      <c r="AR701" s="669"/>
      <c r="AS701" s="669"/>
      <c r="AT701" s="651" t="s">
        <v>17926</v>
      </c>
      <c r="AU701" s="595" t="s">
        <v>17927</v>
      </c>
      <c r="AV701" s="595" t="s">
        <v>17928</v>
      </c>
      <c r="AW701" s="609" t="s">
        <v>17929</v>
      </c>
      <c r="AX701" s="609" t="s">
        <v>17930</v>
      </c>
      <c r="AY701" s="753" t="s">
        <v>17931</v>
      </c>
    </row>
    <row r="702" spans="2:51" ht="15" hidden="1" customHeight="1" outlineLevel="1">
      <c r="B702" s="643" t="s">
        <v>17932</v>
      </c>
      <c r="C702" s="653"/>
      <c r="D702" s="653"/>
      <c r="E702" s="653"/>
      <c r="F702" s="653"/>
      <c r="G702" s="653"/>
      <c r="H702" s="654"/>
      <c r="I702" s="655"/>
      <c r="J702" s="656"/>
      <c r="K702" s="656"/>
      <c r="L702" s="648">
        <f t="shared" si="68"/>
        <v>0</v>
      </c>
      <c r="M702" s="676"/>
      <c r="N702" s="671"/>
      <c r="O702" s="676"/>
      <c r="P702" s="676"/>
      <c r="Q702" s="651">
        <f t="shared" si="69"/>
        <v>0</v>
      </c>
      <c r="R702" s="661">
        <f t="shared" si="70"/>
        <v>0</v>
      </c>
      <c r="S702" s="661">
        <f t="shared" si="71"/>
        <v>0</v>
      </c>
      <c r="T702" s="658"/>
      <c r="U702" s="658"/>
      <c r="V702" s="659"/>
      <c r="W702" s="1645"/>
      <c r="X702" s="324" t="s">
        <v>17933</v>
      </c>
      <c r="Y702" s="1645"/>
      <c r="Z702" s="1656"/>
      <c r="AA702" s="1645"/>
      <c r="AB702" s="1646"/>
      <c r="AC702" s="1647"/>
      <c r="AD702" s="719">
        <v>687</v>
      </c>
      <c r="AE702" s="711" t="s">
        <v>17934</v>
      </c>
      <c r="AF702" s="735" t="s">
        <v>17935</v>
      </c>
      <c r="AG702" s="735" t="s">
        <v>17936</v>
      </c>
      <c r="AH702" s="735" t="s">
        <v>17937</v>
      </c>
      <c r="AI702" s="735" t="s">
        <v>17938</v>
      </c>
      <c r="AJ702" s="735" t="s">
        <v>17939</v>
      </c>
      <c r="AK702" s="736" t="s">
        <v>17940</v>
      </c>
      <c r="AL702" s="737" t="s">
        <v>17941</v>
      </c>
      <c r="AM702" s="738" t="s">
        <v>17942</v>
      </c>
      <c r="AN702" s="738" t="s">
        <v>17943</v>
      </c>
      <c r="AO702" s="648" t="s">
        <v>17944</v>
      </c>
      <c r="AP702" s="669"/>
      <c r="AQ702" s="712" t="s">
        <v>17945</v>
      </c>
      <c r="AR702" s="669"/>
      <c r="AS702" s="669"/>
      <c r="AT702" s="651" t="s">
        <v>17946</v>
      </c>
      <c r="AU702" s="595" t="s">
        <v>17947</v>
      </c>
      <c r="AV702" s="595" t="s">
        <v>17948</v>
      </c>
      <c r="AW702" s="609" t="s">
        <v>17949</v>
      </c>
      <c r="AX702" s="609" t="s">
        <v>17950</v>
      </c>
      <c r="AY702" s="753" t="s">
        <v>17951</v>
      </c>
    </row>
    <row r="703" spans="2:51" ht="15" hidden="1" customHeight="1" outlineLevel="1">
      <c r="B703" s="643" t="s">
        <v>17952</v>
      </c>
      <c r="C703" s="653"/>
      <c r="D703" s="653"/>
      <c r="E703" s="653"/>
      <c r="F703" s="653"/>
      <c r="G703" s="653"/>
      <c r="H703" s="654"/>
      <c r="I703" s="655"/>
      <c r="J703" s="656"/>
      <c r="K703" s="656"/>
      <c r="L703" s="648">
        <f t="shared" si="68"/>
        <v>0</v>
      </c>
      <c r="M703" s="676"/>
      <c r="N703" s="671"/>
      <c r="O703" s="676"/>
      <c r="P703" s="676"/>
      <c r="Q703" s="651">
        <f t="shared" si="69"/>
        <v>0</v>
      </c>
      <c r="R703" s="661">
        <f t="shared" si="70"/>
        <v>0</v>
      </c>
      <c r="S703" s="661">
        <f t="shared" si="71"/>
        <v>0</v>
      </c>
      <c r="T703" s="658"/>
      <c r="U703" s="658"/>
      <c r="V703" s="659"/>
      <c r="W703" s="1645"/>
      <c r="X703" s="324" t="s">
        <v>17953</v>
      </c>
      <c r="Y703" s="1645"/>
      <c r="Z703" s="1656"/>
      <c r="AA703" s="1645"/>
      <c r="AB703" s="1646"/>
      <c r="AC703" s="1647"/>
      <c r="AD703" s="719">
        <v>688</v>
      </c>
      <c r="AE703" s="711" t="s">
        <v>17954</v>
      </c>
      <c r="AF703" s="735" t="s">
        <v>17955</v>
      </c>
      <c r="AG703" s="735" t="s">
        <v>17956</v>
      </c>
      <c r="AH703" s="735" t="s">
        <v>17957</v>
      </c>
      <c r="AI703" s="735" t="s">
        <v>17958</v>
      </c>
      <c r="AJ703" s="735" t="s">
        <v>17959</v>
      </c>
      <c r="AK703" s="736" t="s">
        <v>17960</v>
      </c>
      <c r="AL703" s="737" t="s">
        <v>17961</v>
      </c>
      <c r="AM703" s="738" t="s">
        <v>17962</v>
      </c>
      <c r="AN703" s="738" t="s">
        <v>17963</v>
      </c>
      <c r="AO703" s="648" t="s">
        <v>17964</v>
      </c>
      <c r="AP703" s="669"/>
      <c r="AQ703" s="712" t="s">
        <v>17965</v>
      </c>
      <c r="AR703" s="669"/>
      <c r="AS703" s="669"/>
      <c r="AT703" s="651" t="s">
        <v>17966</v>
      </c>
      <c r="AU703" s="595" t="s">
        <v>17967</v>
      </c>
      <c r="AV703" s="595" t="s">
        <v>17968</v>
      </c>
      <c r="AW703" s="609" t="s">
        <v>17969</v>
      </c>
      <c r="AX703" s="609" t="s">
        <v>17970</v>
      </c>
      <c r="AY703" s="753" t="s">
        <v>17971</v>
      </c>
    </row>
    <row r="704" spans="2:51" ht="15" hidden="1" customHeight="1" outlineLevel="1">
      <c r="B704" s="643" t="s">
        <v>17972</v>
      </c>
      <c r="C704" s="653"/>
      <c r="D704" s="653"/>
      <c r="E704" s="653"/>
      <c r="F704" s="653"/>
      <c r="G704" s="653"/>
      <c r="H704" s="654"/>
      <c r="I704" s="655"/>
      <c r="J704" s="656"/>
      <c r="K704" s="656"/>
      <c r="L704" s="648">
        <f t="shared" si="68"/>
        <v>0</v>
      </c>
      <c r="M704" s="676"/>
      <c r="N704" s="671"/>
      <c r="O704" s="676"/>
      <c r="P704" s="676"/>
      <c r="Q704" s="651">
        <f t="shared" si="69"/>
        <v>0</v>
      </c>
      <c r="R704" s="661">
        <f t="shared" si="70"/>
        <v>0</v>
      </c>
      <c r="S704" s="661">
        <f t="shared" si="71"/>
        <v>0</v>
      </c>
      <c r="T704" s="658"/>
      <c r="U704" s="658"/>
      <c r="V704" s="659"/>
      <c r="W704" s="1645"/>
      <c r="X704" s="324" t="s">
        <v>17973</v>
      </c>
      <c r="Y704" s="1645"/>
      <c r="Z704" s="1656"/>
      <c r="AA704" s="1645"/>
      <c r="AB704" s="1646"/>
      <c r="AC704" s="1647"/>
      <c r="AD704" s="719">
        <v>689</v>
      </c>
      <c r="AE704" s="711" t="s">
        <v>17974</v>
      </c>
      <c r="AF704" s="735" t="s">
        <v>17975</v>
      </c>
      <c r="AG704" s="735" t="s">
        <v>17976</v>
      </c>
      <c r="AH704" s="735" t="s">
        <v>17977</v>
      </c>
      <c r="AI704" s="735" t="s">
        <v>17978</v>
      </c>
      <c r="AJ704" s="735" t="s">
        <v>17979</v>
      </c>
      <c r="AK704" s="736" t="s">
        <v>17980</v>
      </c>
      <c r="AL704" s="737" t="s">
        <v>17981</v>
      </c>
      <c r="AM704" s="738" t="s">
        <v>17982</v>
      </c>
      <c r="AN704" s="738" t="s">
        <v>17983</v>
      </c>
      <c r="AO704" s="648" t="s">
        <v>17984</v>
      </c>
      <c r="AP704" s="669"/>
      <c r="AQ704" s="712" t="s">
        <v>17985</v>
      </c>
      <c r="AR704" s="669"/>
      <c r="AS704" s="669"/>
      <c r="AT704" s="651" t="s">
        <v>17986</v>
      </c>
      <c r="AU704" s="595" t="s">
        <v>17987</v>
      </c>
      <c r="AV704" s="595" t="s">
        <v>17988</v>
      </c>
      <c r="AW704" s="609" t="s">
        <v>17989</v>
      </c>
      <c r="AX704" s="609" t="s">
        <v>17990</v>
      </c>
      <c r="AY704" s="753" t="s">
        <v>17991</v>
      </c>
    </row>
    <row r="705" spans="2:51" ht="15" hidden="1" customHeight="1" outlineLevel="1">
      <c r="B705" s="643" t="s">
        <v>17992</v>
      </c>
      <c r="C705" s="653"/>
      <c r="D705" s="653"/>
      <c r="E705" s="653"/>
      <c r="F705" s="653"/>
      <c r="G705" s="653"/>
      <c r="H705" s="654"/>
      <c r="I705" s="655"/>
      <c r="J705" s="656"/>
      <c r="K705" s="656"/>
      <c r="L705" s="648">
        <f t="shared" si="68"/>
        <v>0</v>
      </c>
      <c r="M705" s="676"/>
      <c r="N705" s="671"/>
      <c r="O705" s="676"/>
      <c r="P705" s="676"/>
      <c r="Q705" s="651">
        <f t="shared" si="69"/>
        <v>0</v>
      </c>
      <c r="R705" s="661">
        <f t="shared" si="70"/>
        <v>0</v>
      </c>
      <c r="S705" s="661">
        <f t="shared" si="71"/>
        <v>0</v>
      </c>
      <c r="T705" s="658"/>
      <c r="U705" s="658"/>
      <c r="V705" s="659"/>
      <c r="W705" s="1645"/>
      <c r="X705" s="324" t="s">
        <v>17993</v>
      </c>
      <c r="Y705" s="1645"/>
      <c r="Z705" s="1656"/>
      <c r="AA705" s="1645"/>
      <c r="AB705" s="1646"/>
      <c r="AC705" s="1647"/>
      <c r="AD705" s="719">
        <v>690</v>
      </c>
      <c r="AE705" s="711" t="s">
        <v>17994</v>
      </c>
      <c r="AF705" s="735" t="s">
        <v>17995</v>
      </c>
      <c r="AG705" s="735" t="s">
        <v>17996</v>
      </c>
      <c r="AH705" s="735" t="s">
        <v>17997</v>
      </c>
      <c r="AI705" s="735" t="s">
        <v>17998</v>
      </c>
      <c r="AJ705" s="735" t="s">
        <v>17999</v>
      </c>
      <c r="AK705" s="736" t="s">
        <v>18000</v>
      </c>
      <c r="AL705" s="737" t="s">
        <v>18001</v>
      </c>
      <c r="AM705" s="738" t="s">
        <v>18002</v>
      </c>
      <c r="AN705" s="738" t="s">
        <v>18003</v>
      </c>
      <c r="AO705" s="648" t="s">
        <v>18004</v>
      </c>
      <c r="AP705" s="669"/>
      <c r="AQ705" s="712" t="s">
        <v>18005</v>
      </c>
      <c r="AR705" s="669"/>
      <c r="AS705" s="669"/>
      <c r="AT705" s="651" t="s">
        <v>18006</v>
      </c>
      <c r="AU705" s="595" t="s">
        <v>18007</v>
      </c>
      <c r="AV705" s="595" t="s">
        <v>18008</v>
      </c>
      <c r="AW705" s="609" t="s">
        <v>18009</v>
      </c>
      <c r="AX705" s="609" t="s">
        <v>18010</v>
      </c>
      <c r="AY705" s="753" t="s">
        <v>18011</v>
      </c>
    </row>
    <row r="706" spans="2:51" ht="15" hidden="1" customHeight="1" outlineLevel="1">
      <c r="B706" s="643" t="s">
        <v>18012</v>
      </c>
      <c r="C706" s="653"/>
      <c r="D706" s="653"/>
      <c r="E706" s="653"/>
      <c r="F706" s="653"/>
      <c r="G706" s="653"/>
      <c r="H706" s="654"/>
      <c r="I706" s="655"/>
      <c r="J706" s="656"/>
      <c r="K706" s="656"/>
      <c r="L706" s="648">
        <f t="shared" si="68"/>
        <v>0</v>
      </c>
      <c r="M706" s="676"/>
      <c r="N706" s="671"/>
      <c r="O706" s="676"/>
      <c r="P706" s="676"/>
      <c r="Q706" s="651">
        <f t="shared" si="69"/>
        <v>0</v>
      </c>
      <c r="R706" s="661">
        <f t="shared" si="70"/>
        <v>0</v>
      </c>
      <c r="S706" s="661">
        <f t="shared" si="71"/>
        <v>0</v>
      </c>
      <c r="T706" s="658"/>
      <c r="U706" s="658"/>
      <c r="V706" s="659"/>
      <c r="W706" s="1645"/>
      <c r="X706" s="324" t="s">
        <v>18013</v>
      </c>
      <c r="Y706" s="1645"/>
      <c r="Z706" s="1656"/>
      <c r="AA706" s="1645"/>
      <c r="AB706" s="1646"/>
      <c r="AC706" s="1647"/>
      <c r="AD706" s="719">
        <v>691</v>
      </c>
      <c r="AE706" s="711" t="s">
        <v>18014</v>
      </c>
      <c r="AF706" s="735" t="s">
        <v>18015</v>
      </c>
      <c r="AG706" s="735" t="s">
        <v>18016</v>
      </c>
      <c r="AH706" s="735" t="s">
        <v>18017</v>
      </c>
      <c r="AI706" s="735" t="s">
        <v>18018</v>
      </c>
      <c r="AJ706" s="735" t="s">
        <v>18019</v>
      </c>
      <c r="AK706" s="736" t="s">
        <v>18020</v>
      </c>
      <c r="AL706" s="737" t="s">
        <v>18021</v>
      </c>
      <c r="AM706" s="738" t="s">
        <v>18022</v>
      </c>
      <c r="AN706" s="738" t="s">
        <v>18023</v>
      </c>
      <c r="AO706" s="648" t="s">
        <v>18024</v>
      </c>
      <c r="AP706" s="669"/>
      <c r="AQ706" s="712" t="s">
        <v>18025</v>
      </c>
      <c r="AR706" s="669"/>
      <c r="AS706" s="669"/>
      <c r="AT706" s="651" t="s">
        <v>18026</v>
      </c>
      <c r="AU706" s="595" t="s">
        <v>18027</v>
      </c>
      <c r="AV706" s="595" t="s">
        <v>18028</v>
      </c>
      <c r="AW706" s="609" t="s">
        <v>18029</v>
      </c>
      <c r="AX706" s="609" t="s">
        <v>18030</v>
      </c>
      <c r="AY706" s="753" t="s">
        <v>18031</v>
      </c>
    </row>
    <row r="707" spans="2:51" ht="15" hidden="1" customHeight="1" outlineLevel="1">
      <c r="B707" s="643" t="s">
        <v>18032</v>
      </c>
      <c r="C707" s="653"/>
      <c r="D707" s="653"/>
      <c r="E707" s="653"/>
      <c r="F707" s="653"/>
      <c r="G707" s="653"/>
      <c r="H707" s="654"/>
      <c r="I707" s="655"/>
      <c r="J707" s="656"/>
      <c r="K707" s="656"/>
      <c r="L707" s="648">
        <f t="shared" si="68"/>
        <v>0</v>
      </c>
      <c r="M707" s="676"/>
      <c r="N707" s="671"/>
      <c r="O707" s="676"/>
      <c r="P707" s="676"/>
      <c r="Q707" s="651">
        <f t="shared" si="69"/>
        <v>0</v>
      </c>
      <c r="R707" s="661">
        <f t="shared" si="70"/>
        <v>0</v>
      </c>
      <c r="S707" s="661">
        <f t="shared" si="71"/>
        <v>0</v>
      </c>
      <c r="T707" s="658"/>
      <c r="U707" s="658"/>
      <c r="V707" s="659"/>
      <c r="W707" s="1645"/>
      <c r="X707" s="324" t="s">
        <v>18033</v>
      </c>
      <c r="Y707" s="1645"/>
      <c r="Z707" s="1656"/>
      <c r="AA707" s="1645"/>
      <c r="AB707" s="1646"/>
      <c r="AC707" s="1647"/>
      <c r="AD707" s="719">
        <v>692</v>
      </c>
      <c r="AE707" s="711" t="s">
        <v>18034</v>
      </c>
      <c r="AF707" s="735" t="s">
        <v>18035</v>
      </c>
      <c r="AG707" s="735" t="s">
        <v>18036</v>
      </c>
      <c r="AH707" s="735" t="s">
        <v>18037</v>
      </c>
      <c r="AI707" s="735" t="s">
        <v>18038</v>
      </c>
      <c r="AJ707" s="735" t="s">
        <v>18039</v>
      </c>
      <c r="AK707" s="736" t="s">
        <v>18040</v>
      </c>
      <c r="AL707" s="737" t="s">
        <v>18041</v>
      </c>
      <c r="AM707" s="738" t="s">
        <v>18042</v>
      </c>
      <c r="AN707" s="738" t="s">
        <v>18043</v>
      </c>
      <c r="AO707" s="648" t="s">
        <v>18044</v>
      </c>
      <c r="AP707" s="669"/>
      <c r="AQ707" s="712" t="s">
        <v>18045</v>
      </c>
      <c r="AR707" s="669"/>
      <c r="AS707" s="669"/>
      <c r="AT707" s="651" t="s">
        <v>18046</v>
      </c>
      <c r="AU707" s="595" t="s">
        <v>18047</v>
      </c>
      <c r="AV707" s="595" t="s">
        <v>18048</v>
      </c>
      <c r="AW707" s="609" t="s">
        <v>18049</v>
      </c>
      <c r="AX707" s="609" t="s">
        <v>18050</v>
      </c>
      <c r="AY707" s="753" t="s">
        <v>18051</v>
      </c>
    </row>
    <row r="708" spans="2:51" ht="15" hidden="1" customHeight="1" outlineLevel="1">
      <c r="B708" s="643" t="s">
        <v>18052</v>
      </c>
      <c r="C708" s="653"/>
      <c r="D708" s="653"/>
      <c r="E708" s="653"/>
      <c r="F708" s="653"/>
      <c r="G708" s="653"/>
      <c r="H708" s="654"/>
      <c r="I708" s="655"/>
      <c r="J708" s="656"/>
      <c r="K708" s="656"/>
      <c r="L708" s="648">
        <f t="shared" si="68"/>
        <v>0</v>
      </c>
      <c r="M708" s="676"/>
      <c r="N708" s="671"/>
      <c r="O708" s="676"/>
      <c r="P708" s="676"/>
      <c r="Q708" s="651">
        <f t="shared" si="69"/>
        <v>0</v>
      </c>
      <c r="R708" s="661">
        <f t="shared" si="70"/>
        <v>0</v>
      </c>
      <c r="S708" s="661">
        <f t="shared" si="71"/>
        <v>0</v>
      </c>
      <c r="T708" s="658"/>
      <c r="U708" s="658"/>
      <c r="V708" s="659"/>
      <c r="W708" s="1645"/>
      <c r="X708" s="324" t="s">
        <v>18053</v>
      </c>
      <c r="Y708" s="1645"/>
      <c r="Z708" s="1656"/>
      <c r="AA708" s="1645"/>
      <c r="AB708" s="1646"/>
      <c r="AC708" s="1647"/>
      <c r="AD708" s="719">
        <v>693</v>
      </c>
      <c r="AE708" s="711" t="s">
        <v>18054</v>
      </c>
      <c r="AF708" s="735" t="s">
        <v>18055</v>
      </c>
      <c r="AG708" s="735" t="s">
        <v>18056</v>
      </c>
      <c r="AH708" s="735" t="s">
        <v>18057</v>
      </c>
      <c r="AI708" s="735" t="s">
        <v>18058</v>
      </c>
      <c r="AJ708" s="735" t="s">
        <v>18059</v>
      </c>
      <c r="AK708" s="736" t="s">
        <v>18060</v>
      </c>
      <c r="AL708" s="737" t="s">
        <v>18061</v>
      </c>
      <c r="AM708" s="738" t="s">
        <v>18062</v>
      </c>
      <c r="AN708" s="738" t="s">
        <v>18063</v>
      </c>
      <c r="AO708" s="648" t="s">
        <v>18064</v>
      </c>
      <c r="AP708" s="669"/>
      <c r="AQ708" s="712" t="s">
        <v>18065</v>
      </c>
      <c r="AR708" s="669"/>
      <c r="AS708" s="669"/>
      <c r="AT708" s="651" t="s">
        <v>18066</v>
      </c>
      <c r="AU708" s="595" t="s">
        <v>18067</v>
      </c>
      <c r="AV708" s="595" t="s">
        <v>18068</v>
      </c>
      <c r="AW708" s="609" t="s">
        <v>18069</v>
      </c>
      <c r="AX708" s="609" t="s">
        <v>18070</v>
      </c>
      <c r="AY708" s="753" t="s">
        <v>18071</v>
      </c>
    </row>
    <row r="709" spans="2:51" ht="15" hidden="1" customHeight="1" outlineLevel="1">
      <c r="B709" s="643" t="s">
        <v>18072</v>
      </c>
      <c r="C709" s="653"/>
      <c r="D709" s="653"/>
      <c r="E709" s="653"/>
      <c r="F709" s="653"/>
      <c r="G709" s="653"/>
      <c r="H709" s="654"/>
      <c r="I709" s="655"/>
      <c r="J709" s="656"/>
      <c r="K709" s="656"/>
      <c r="L709" s="648">
        <f t="shared" si="68"/>
        <v>0</v>
      </c>
      <c r="M709" s="676"/>
      <c r="N709" s="671"/>
      <c r="O709" s="676"/>
      <c r="P709" s="676"/>
      <c r="Q709" s="651">
        <f t="shared" si="69"/>
        <v>0</v>
      </c>
      <c r="R709" s="661">
        <f t="shared" si="70"/>
        <v>0</v>
      </c>
      <c r="S709" s="661">
        <f t="shared" si="71"/>
        <v>0</v>
      </c>
      <c r="T709" s="658"/>
      <c r="U709" s="658"/>
      <c r="V709" s="659"/>
      <c r="W709" s="1645"/>
      <c r="X709" s="324" t="s">
        <v>18073</v>
      </c>
      <c r="Y709" s="1645"/>
      <c r="Z709" s="1656"/>
      <c r="AA709" s="1645"/>
      <c r="AB709" s="1646"/>
      <c r="AC709" s="1647"/>
      <c r="AD709" s="719">
        <v>694</v>
      </c>
      <c r="AE709" s="711" t="s">
        <v>18074</v>
      </c>
      <c r="AF709" s="735" t="s">
        <v>18075</v>
      </c>
      <c r="AG709" s="735" t="s">
        <v>18076</v>
      </c>
      <c r="AH709" s="735" t="s">
        <v>18077</v>
      </c>
      <c r="AI709" s="735" t="s">
        <v>18078</v>
      </c>
      <c r="AJ709" s="735" t="s">
        <v>18079</v>
      </c>
      <c r="AK709" s="736" t="s">
        <v>18080</v>
      </c>
      <c r="AL709" s="737" t="s">
        <v>18081</v>
      </c>
      <c r="AM709" s="738" t="s">
        <v>18082</v>
      </c>
      <c r="AN709" s="738" t="s">
        <v>18083</v>
      </c>
      <c r="AO709" s="648" t="s">
        <v>18084</v>
      </c>
      <c r="AP709" s="669"/>
      <c r="AQ709" s="712" t="s">
        <v>18085</v>
      </c>
      <c r="AR709" s="669"/>
      <c r="AS709" s="669"/>
      <c r="AT709" s="651" t="s">
        <v>18086</v>
      </c>
      <c r="AU709" s="595" t="s">
        <v>18087</v>
      </c>
      <c r="AV709" s="595" t="s">
        <v>18088</v>
      </c>
      <c r="AW709" s="609" t="s">
        <v>18089</v>
      </c>
      <c r="AX709" s="609" t="s">
        <v>18090</v>
      </c>
      <c r="AY709" s="753" t="s">
        <v>18091</v>
      </c>
    </row>
    <row r="710" spans="2:51" ht="15" hidden="1" customHeight="1" outlineLevel="1">
      <c r="B710" s="643" t="s">
        <v>18092</v>
      </c>
      <c r="C710" s="653"/>
      <c r="D710" s="653"/>
      <c r="E710" s="653"/>
      <c r="F710" s="653"/>
      <c r="G710" s="653"/>
      <c r="H710" s="654"/>
      <c r="I710" s="655"/>
      <c r="J710" s="656"/>
      <c r="K710" s="656"/>
      <c r="L710" s="648">
        <f t="shared" si="68"/>
        <v>0</v>
      </c>
      <c r="M710" s="676"/>
      <c r="N710" s="671"/>
      <c r="O710" s="676"/>
      <c r="P710" s="676"/>
      <c r="Q710" s="651">
        <f t="shared" si="69"/>
        <v>0</v>
      </c>
      <c r="R710" s="661">
        <f t="shared" si="70"/>
        <v>0</v>
      </c>
      <c r="S710" s="661">
        <f t="shared" si="71"/>
        <v>0</v>
      </c>
      <c r="T710" s="658"/>
      <c r="U710" s="658"/>
      <c r="V710" s="659"/>
      <c r="W710" s="1645"/>
      <c r="X710" s="324" t="s">
        <v>18093</v>
      </c>
      <c r="Y710" s="1645"/>
      <c r="Z710" s="1656"/>
      <c r="AA710" s="1645"/>
      <c r="AB710" s="1646"/>
      <c r="AC710" s="1647"/>
      <c r="AD710" s="719">
        <v>695</v>
      </c>
      <c r="AE710" s="711" t="s">
        <v>18094</v>
      </c>
      <c r="AF710" s="735" t="s">
        <v>18095</v>
      </c>
      <c r="AG710" s="735" t="s">
        <v>18096</v>
      </c>
      <c r="AH710" s="735" t="s">
        <v>18097</v>
      </c>
      <c r="AI710" s="735" t="s">
        <v>18098</v>
      </c>
      <c r="AJ710" s="735" t="s">
        <v>18099</v>
      </c>
      <c r="AK710" s="736" t="s">
        <v>18100</v>
      </c>
      <c r="AL710" s="737" t="s">
        <v>18101</v>
      </c>
      <c r="AM710" s="738" t="s">
        <v>18102</v>
      </c>
      <c r="AN710" s="738" t="s">
        <v>18103</v>
      </c>
      <c r="AO710" s="648" t="s">
        <v>18104</v>
      </c>
      <c r="AP710" s="669"/>
      <c r="AQ710" s="712" t="s">
        <v>18105</v>
      </c>
      <c r="AR710" s="669"/>
      <c r="AS710" s="669"/>
      <c r="AT710" s="651" t="s">
        <v>18106</v>
      </c>
      <c r="AU710" s="595" t="s">
        <v>18107</v>
      </c>
      <c r="AV710" s="595" t="s">
        <v>18108</v>
      </c>
      <c r="AW710" s="609" t="s">
        <v>18109</v>
      </c>
      <c r="AX710" s="609" t="s">
        <v>18110</v>
      </c>
      <c r="AY710" s="753" t="s">
        <v>18111</v>
      </c>
    </row>
    <row r="711" spans="2:51" ht="15" hidden="1" customHeight="1" outlineLevel="1">
      <c r="B711" s="643" t="s">
        <v>18112</v>
      </c>
      <c r="C711" s="653"/>
      <c r="D711" s="653"/>
      <c r="E711" s="653"/>
      <c r="F711" s="653"/>
      <c r="G711" s="653"/>
      <c r="H711" s="654"/>
      <c r="I711" s="655"/>
      <c r="J711" s="656"/>
      <c r="K711" s="656"/>
      <c r="L711" s="648">
        <f t="shared" si="68"/>
        <v>0</v>
      </c>
      <c r="M711" s="676"/>
      <c r="N711" s="671"/>
      <c r="O711" s="676"/>
      <c r="P711" s="676"/>
      <c r="Q711" s="651">
        <f t="shared" si="69"/>
        <v>0</v>
      </c>
      <c r="R711" s="661">
        <f t="shared" si="70"/>
        <v>0</v>
      </c>
      <c r="S711" s="661">
        <f t="shared" si="71"/>
        <v>0</v>
      </c>
      <c r="T711" s="658"/>
      <c r="U711" s="658"/>
      <c r="V711" s="659"/>
      <c r="W711" s="1645"/>
      <c r="X711" s="324" t="s">
        <v>18113</v>
      </c>
      <c r="Y711" s="1645"/>
      <c r="Z711" s="1656"/>
      <c r="AA711" s="1645"/>
      <c r="AB711" s="1646"/>
      <c r="AC711" s="1647"/>
      <c r="AD711" s="719">
        <v>696</v>
      </c>
      <c r="AE711" s="711" t="s">
        <v>18114</v>
      </c>
      <c r="AF711" s="735" t="s">
        <v>18115</v>
      </c>
      <c r="AG711" s="735" t="s">
        <v>18116</v>
      </c>
      <c r="AH711" s="735" t="s">
        <v>18117</v>
      </c>
      <c r="AI711" s="735" t="s">
        <v>18118</v>
      </c>
      <c r="AJ711" s="735" t="s">
        <v>18119</v>
      </c>
      <c r="AK711" s="736" t="s">
        <v>18120</v>
      </c>
      <c r="AL711" s="737" t="s">
        <v>18121</v>
      </c>
      <c r="AM711" s="738" t="s">
        <v>18122</v>
      </c>
      <c r="AN711" s="738" t="s">
        <v>18123</v>
      </c>
      <c r="AO711" s="648" t="s">
        <v>18124</v>
      </c>
      <c r="AP711" s="669"/>
      <c r="AQ711" s="712" t="s">
        <v>18125</v>
      </c>
      <c r="AR711" s="669"/>
      <c r="AS711" s="669"/>
      <c r="AT711" s="651" t="s">
        <v>18126</v>
      </c>
      <c r="AU711" s="595" t="s">
        <v>18127</v>
      </c>
      <c r="AV711" s="595" t="s">
        <v>18128</v>
      </c>
      <c r="AW711" s="609" t="s">
        <v>18129</v>
      </c>
      <c r="AX711" s="609" t="s">
        <v>18130</v>
      </c>
      <c r="AY711" s="753" t="s">
        <v>18131</v>
      </c>
    </row>
    <row r="712" spans="2:51" ht="15" hidden="1" customHeight="1" outlineLevel="1">
      <c r="B712" s="643" t="s">
        <v>18132</v>
      </c>
      <c r="C712" s="653"/>
      <c r="D712" s="653"/>
      <c r="E712" s="653"/>
      <c r="F712" s="653"/>
      <c r="G712" s="653"/>
      <c r="H712" s="654"/>
      <c r="I712" s="655"/>
      <c r="J712" s="656"/>
      <c r="K712" s="656"/>
      <c r="L712" s="648">
        <f t="shared" si="68"/>
        <v>0</v>
      </c>
      <c r="M712" s="676"/>
      <c r="N712" s="671"/>
      <c r="O712" s="676"/>
      <c r="P712" s="676"/>
      <c r="Q712" s="651">
        <f t="shared" si="69"/>
        <v>0</v>
      </c>
      <c r="R712" s="661">
        <f t="shared" si="70"/>
        <v>0</v>
      </c>
      <c r="S712" s="661">
        <f t="shared" si="71"/>
        <v>0</v>
      </c>
      <c r="T712" s="658"/>
      <c r="U712" s="658"/>
      <c r="V712" s="659"/>
      <c r="W712" s="1645"/>
      <c r="X712" s="324" t="s">
        <v>18133</v>
      </c>
      <c r="Y712" s="1645"/>
      <c r="Z712" s="1656"/>
      <c r="AA712" s="1645"/>
      <c r="AB712" s="1646"/>
      <c r="AC712" s="1647"/>
      <c r="AD712" s="719">
        <v>697</v>
      </c>
      <c r="AE712" s="711" t="s">
        <v>18134</v>
      </c>
      <c r="AF712" s="735" t="s">
        <v>18135</v>
      </c>
      <c r="AG712" s="735" t="s">
        <v>18136</v>
      </c>
      <c r="AH712" s="735" t="s">
        <v>18137</v>
      </c>
      <c r="AI712" s="735" t="s">
        <v>18138</v>
      </c>
      <c r="AJ712" s="735" t="s">
        <v>18139</v>
      </c>
      <c r="AK712" s="736" t="s">
        <v>18140</v>
      </c>
      <c r="AL712" s="737" t="s">
        <v>18141</v>
      </c>
      <c r="AM712" s="738" t="s">
        <v>18142</v>
      </c>
      <c r="AN712" s="738" t="s">
        <v>18143</v>
      </c>
      <c r="AO712" s="648" t="s">
        <v>18144</v>
      </c>
      <c r="AP712" s="669"/>
      <c r="AQ712" s="712" t="s">
        <v>18145</v>
      </c>
      <c r="AR712" s="669"/>
      <c r="AS712" s="669"/>
      <c r="AT712" s="651" t="s">
        <v>18146</v>
      </c>
      <c r="AU712" s="595" t="s">
        <v>18147</v>
      </c>
      <c r="AV712" s="595" t="s">
        <v>18148</v>
      </c>
      <c r="AW712" s="609" t="s">
        <v>18149</v>
      </c>
      <c r="AX712" s="609" t="s">
        <v>18150</v>
      </c>
      <c r="AY712" s="753" t="s">
        <v>18151</v>
      </c>
    </row>
    <row r="713" spans="2:51" ht="15" hidden="1" customHeight="1" outlineLevel="1">
      <c r="B713" s="643" t="s">
        <v>18152</v>
      </c>
      <c r="C713" s="653"/>
      <c r="D713" s="653"/>
      <c r="E713" s="653"/>
      <c r="F713" s="653"/>
      <c r="G713" s="653"/>
      <c r="H713" s="654"/>
      <c r="I713" s="655"/>
      <c r="J713" s="656"/>
      <c r="K713" s="656"/>
      <c r="L713" s="648">
        <f t="shared" si="68"/>
        <v>0</v>
      </c>
      <c r="M713" s="676"/>
      <c r="N713" s="671"/>
      <c r="O713" s="676"/>
      <c r="P713" s="676"/>
      <c r="Q713" s="651">
        <f t="shared" si="69"/>
        <v>0</v>
      </c>
      <c r="R713" s="661">
        <f t="shared" si="70"/>
        <v>0</v>
      </c>
      <c r="S713" s="661">
        <f t="shared" si="71"/>
        <v>0</v>
      </c>
      <c r="T713" s="658"/>
      <c r="U713" s="658"/>
      <c r="V713" s="659"/>
      <c r="W713" s="1645"/>
      <c r="X713" s="324" t="s">
        <v>18153</v>
      </c>
      <c r="Y713" s="1645"/>
      <c r="Z713" s="1656"/>
      <c r="AA713" s="1645"/>
      <c r="AB713" s="1646"/>
      <c r="AC713" s="1647"/>
      <c r="AD713" s="719">
        <v>698</v>
      </c>
      <c r="AE713" s="711" t="s">
        <v>18154</v>
      </c>
      <c r="AF713" s="735" t="s">
        <v>18155</v>
      </c>
      <c r="AG713" s="735" t="s">
        <v>18156</v>
      </c>
      <c r="AH713" s="735" t="s">
        <v>18157</v>
      </c>
      <c r="AI713" s="735" t="s">
        <v>18158</v>
      </c>
      <c r="AJ713" s="735" t="s">
        <v>18159</v>
      </c>
      <c r="AK713" s="736" t="s">
        <v>18160</v>
      </c>
      <c r="AL713" s="737" t="s">
        <v>18161</v>
      </c>
      <c r="AM713" s="738" t="s">
        <v>18162</v>
      </c>
      <c r="AN713" s="738" t="s">
        <v>18163</v>
      </c>
      <c r="AO713" s="648" t="s">
        <v>18164</v>
      </c>
      <c r="AP713" s="669"/>
      <c r="AQ713" s="712" t="s">
        <v>18165</v>
      </c>
      <c r="AR713" s="669"/>
      <c r="AS713" s="669"/>
      <c r="AT713" s="651" t="s">
        <v>18166</v>
      </c>
      <c r="AU713" s="595" t="s">
        <v>18167</v>
      </c>
      <c r="AV713" s="595" t="s">
        <v>18168</v>
      </c>
      <c r="AW713" s="609" t="s">
        <v>18169</v>
      </c>
      <c r="AX713" s="609" t="s">
        <v>18170</v>
      </c>
      <c r="AY713" s="753" t="s">
        <v>18171</v>
      </c>
    </row>
    <row r="714" spans="2:51" ht="15" hidden="1" customHeight="1" outlineLevel="1">
      <c r="B714" s="643" t="s">
        <v>18172</v>
      </c>
      <c r="C714" s="653"/>
      <c r="D714" s="653"/>
      <c r="E714" s="653"/>
      <c r="F714" s="653"/>
      <c r="G714" s="653"/>
      <c r="H714" s="654"/>
      <c r="I714" s="655"/>
      <c r="J714" s="656"/>
      <c r="K714" s="656"/>
      <c r="L714" s="648">
        <f t="shared" si="68"/>
        <v>0</v>
      </c>
      <c r="M714" s="676"/>
      <c r="N714" s="671"/>
      <c r="O714" s="676"/>
      <c r="P714" s="676"/>
      <c r="Q714" s="651">
        <f t="shared" si="69"/>
        <v>0</v>
      </c>
      <c r="R714" s="661">
        <f t="shared" si="70"/>
        <v>0</v>
      </c>
      <c r="S714" s="661">
        <f t="shared" si="71"/>
        <v>0</v>
      </c>
      <c r="T714" s="658"/>
      <c r="U714" s="658"/>
      <c r="V714" s="659"/>
      <c r="W714" s="1645"/>
      <c r="X714" s="324" t="s">
        <v>18173</v>
      </c>
      <c r="Y714" s="1645"/>
      <c r="Z714" s="1656"/>
      <c r="AA714" s="1645"/>
      <c r="AB714" s="1646"/>
      <c r="AC714" s="1647"/>
      <c r="AD714" s="719">
        <v>699</v>
      </c>
      <c r="AE714" s="711" t="s">
        <v>18174</v>
      </c>
      <c r="AF714" s="735" t="s">
        <v>18175</v>
      </c>
      <c r="AG714" s="735" t="s">
        <v>18176</v>
      </c>
      <c r="AH714" s="735" t="s">
        <v>18177</v>
      </c>
      <c r="AI714" s="735" t="s">
        <v>18178</v>
      </c>
      <c r="AJ714" s="735" t="s">
        <v>18179</v>
      </c>
      <c r="AK714" s="736" t="s">
        <v>18180</v>
      </c>
      <c r="AL714" s="737" t="s">
        <v>18181</v>
      </c>
      <c r="AM714" s="738" t="s">
        <v>18182</v>
      </c>
      <c r="AN714" s="738" t="s">
        <v>18183</v>
      </c>
      <c r="AO714" s="648" t="s">
        <v>18184</v>
      </c>
      <c r="AP714" s="669"/>
      <c r="AQ714" s="712" t="s">
        <v>18185</v>
      </c>
      <c r="AR714" s="669"/>
      <c r="AS714" s="669"/>
      <c r="AT714" s="651" t="s">
        <v>18186</v>
      </c>
      <c r="AU714" s="595" t="s">
        <v>18187</v>
      </c>
      <c r="AV714" s="595" t="s">
        <v>18188</v>
      </c>
      <c r="AW714" s="609" t="s">
        <v>18189</v>
      </c>
      <c r="AX714" s="609" t="s">
        <v>18190</v>
      </c>
      <c r="AY714" s="753" t="s">
        <v>18191</v>
      </c>
    </row>
    <row r="715" spans="2:51" ht="15" hidden="1" customHeight="1" outlineLevel="1">
      <c r="B715" s="643" t="s">
        <v>18192</v>
      </c>
      <c r="C715" s="653"/>
      <c r="D715" s="653"/>
      <c r="E715" s="653"/>
      <c r="F715" s="653"/>
      <c r="G715" s="653"/>
      <c r="H715" s="654"/>
      <c r="I715" s="655"/>
      <c r="J715" s="656"/>
      <c r="K715" s="656"/>
      <c r="L715" s="648">
        <f t="shared" si="68"/>
        <v>0</v>
      </c>
      <c r="M715" s="676"/>
      <c r="N715" s="671"/>
      <c r="O715" s="676"/>
      <c r="P715" s="676"/>
      <c r="Q715" s="651">
        <f t="shared" si="69"/>
        <v>0</v>
      </c>
      <c r="R715" s="661">
        <f t="shared" si="70"/>
        <v>0</v>
      </c>
      <c r="S715" s="661">
        <f t="shared" si="71"/>
        <v>0</v>
      </c>
      <c r="T715" s="658"/>
      <c r="U715" s="658"/>
      <c r="V715" s="659"/>
      <c r="W715" s="1645"/>
      <c r="X715" s="324" t="s">
        <v>18193</v>
      </c>
      <c r="Y715" s="1645"/>
      <c r="Z715" s="1656"/>
      <c r="AA715" s="1645"/>
      <c r="AB715" s="1646"/>
      <c r="AC715" s="1647"/>
      <c r="AD715" s="719">
        <v>700</v>
      </c>
      <c r="AE715" s="711" t="s">
        <v>18194</v>
      </c>
      <c r="AF715" s="735" t="s">
        <v>18195</v>
      </c>
      <c r="AG715" s="735" t="s">
        <v>18196</v>
      </c>
      <c r="AH715" s="735" t="s">
        <v>18197</v>
      </c>
      <c r="AI715" s="735" t="s">
        <v>18198</v>
      </c>
      <c r="AJ715" s="735" t="s">
        <v>18199</v>
      </c>
      <c r="AK715" s="736" t="s">
        <v>18200</v>
      </c>
      <c r="AL715" s="737" t="s">
        <v>18201</v>
      </c>
      <c r="AM715" s="738" t="s">
        <v>18202</v>
      </c>
      <c r="AN715" s="738" t="s">
        <v>18203</v>
      </c>
      <c r="AO715" s="648" t="s">
        <v>18204</v>
      </c>
      <c r="AP715" s="669"/>
      <c r="AQ715" s="712" t="s">
        <v>18205</v>
      </c>
      <c r="AR715" s="669"/>
      <c r="AS715" s="669"/>
      <c r="AT715" s="651" t="s">
        <v>18206</v>
      </c>
      <c r="AU715" s="595" t="s">
        <v>18207</v>
      </c>
      <c r="AV715" s="595" t="s">
        <v>18208</v>
      </c>
      <c r="AW715" s="609" t="s">
        <v>18209</v>
      </c>
      <c r="AX715" s="609" t="s">
        <v>18210</v>
      </c>
      <c r="AY715" s="753" t="s">
        <v>18211</v>
      </c>
    </row>
    <row r="716" spans="2:51" ht="15" hidden="1" customHeight="1" outlineLevel="1">
      <c r="B716" s="643" t="s">
        <v>18212</v>
      </c>
      <c r="C716" s="653"/>
      <c r="D716" s="653"/>
      <c r="E716" s="653"/>
      <c r="F716" s="653"/>
      <c r="G716" s="653"/>
      <c r="H716" s="654"/>
      <c r="I716" s="655"/>
      <c r="J716" s="656"/>
      <c r="K716" s="656"/>
      <c r="L716" s="648">
        <f t="shared" si="68"/>
        <v>0</v>
      </c>
      <c r="M716" s="676"/>
      <c r="N716" s="671"/>
      <c r="O716" s="676"/>
      <c r="P716" s="676"/>
      <c r="Q716" s="651">
        <f t="shared" si="69"/>
        <v>0</v>
      </c>
      <c r="R716" s="661">
        <f t="shared" si="70"/>
        <v>0</v>
      </c>
      <c r="S716" s="661">
        <f t="shared" si="71"/>
        <v>0</v>
      </c>
      <c r="T716" s="658"/>
      <c r="U716" s="658"/>
      <c r="V716" s="659"/>
      <c r="W716" s="1645"/>
      <c r="X716" s="324" t="s">
        <v>18213</v>
      </c>
      <c r="Y716" s="1645"/>
      <c r="Z716" s="1656"/>
      <c r="AA716" s="1645"/>
      <c r="AB716" s="1646"/>
      <c r="AC716" s="1647"/>
      <c r="AD716" s="719">
        <v>701</v>
      </c>
      <c r="AE716" s="711" t="s">
        <v>18214</v>
      </c>
      <c r="AF716" s="735" t="s">
        <v>18215</v>
      </c>
      <c r="AG716" s="735" t="s">
        <v>18216</v>
      </c>
      <c r="AH716" s="735" t="s">
        <v>18217</v>
      </c>
      <c r="AI716" s="735" t="s">
        <v>18218</v>
      </c>
      <c r="AJ716" s="735" t="s">
        <v>18219</v>
      </c>
      <c r="AK716" s="736" t="s">
        <v>18220</v>
      </c>
      <c r="AL716" s="737" t="s">
        <v>18221</v>
      </c>
      <c r="AM716" s="738" t="s">
        <v>18222</v>
      </c>
      <c r="AN716" s="738" t="s">
        <v>18223</v>
      </c>
      <c r="AO716" s="648" t="s">
        <v>18224</v>
      </c>
      <c r="AP716" s="669"/>
      <c r="AQ716" s="712" t="s">
        <v>18225</v>
      </c>
      <c r="AR716" s="669"/>
      <c r="AS716" s="669"/>
      <c r="AT716" s="651" t="s">
        <v>18226</v>
      </c>
      <c r="AU716" s="595" t="s">
        <v>18227</v>
      </c>
      <c r="AV716" s="595" t="s">
        <v>18228</v>
      </c>
      <c r="AW716" s="609" t="s">
        <v>18229</v>
      </c>
      <c r="AX716" s="609" t="s">
        <v>18230</v>
      </c>
      <c r="AY716" s="753" t="s">
        <v>18231</v>
      </c>
    </row>
    <row r="717" spans="2:51" ht="15" hidden="1" customHeight="1" outlineLevel="1">
      <c r="B717" s="643" t="s">
        <v>18232</v>
      </c>
      <c r="C717" s="653"/>
      <c r="D717" s="653"/>
      <c r="E717" s="653"/>
      <c r="F717" s="653"/>
      <c r="G717" s="653"/>
      <c r="H717" s="654"/>
      <c r="I717" s="655"/>
      <c r="J717" s="656"/>
      <c r="K717" s="656"/>
      <c r="L717" s="648">
        <f t="shared" si="68"/>
        <v>0</v>
      </c>
      <c r="M717" s="676"/>
      <c r="N717" s="671"/>
      <c r="O717" s="676"/>
      <c r="P717" s="676"/>
      <c r="Q717" s="651">
        <f t="shared" si="69"/>
        <v>0</v>
      </c>
      <c r="R717" s="661">
        <f t="shared" si="70"/>
        <v>0</v>
      </c>
      <c r="S717" s="661">
        <f t="shared" si="71"/>
        <v>0</v>
      </c>
      <c r="T717" s="658"/>
      <c r="U717" s="658"/>
      <c r="V717" s="659"/>
      <c r="W717" s="1645"/>
      <c r="X717" s="324" t="s">
        <v>18233</v>
      </c>
      <c r="Y717" s="1645"/>
      <c r="Z717" s="1656"/>
      <c r="AA717" s="1645"/>
      <c r="AB717" s="1646"/>
      <c r="AC717" s="1647"/>
      <c r="AD717" s="719">
        <v>702</v>
      </c>
      <c r="AE717" s="711" t="s">
        <v>18234</v>
      </c>
      <c r="AF717" s="735" t="s">
        <v>18235</v>
      </c>
      <c r="AG717" s="735" t="s">
        <v>18236</v>
      </c>
      <c r="AH717" s="735" t="s">
        <v>18237</v>
      </c>
      <c r="AI717" s="735" t="s">
        <v>18238</v>
      </c>
      <c r="AJ717" s="735" t="s">
        <v>18239</v>
      </c>
      <c r="AK717" s="736" t="s">
        <v>18240</v>
      </c>
      <c r="AL717" s="737" t="s">
        <v>18241</v>
      </c>
      <c r="AM717" s="738" t="s">
        <v>18242</v>
      </c>
      <c r="AN717" s="738" t="s">
        <v>18243</v>
      </c>
      <c r="AO717" s="648" t="s">
        <v>18244</v>
      </c>
      <c r="AP717" s="669"/>
      <c r="AQ717" s="712" t="s">
        <v>18245</v>
      </c>
      <c r="AR717" s="669"/>
      <c r="AS717" s="669"/>
      <c r="AT717" s="651" t="s">
        <v>18246</v>
      </c>
      <c r="AU717" s="595" t="s">
        <v>18247</v>
      </c>
      <c r="AV717" s="595" t="s">
        <v>18248</v>
      </c>
      <c r="AW717" s="609" t="s">
        <v>18249</v>
      </c>
      <c r="AX717" s="609" t="s">
        <v>18250</v>
      </c>
      <c r="AY717" s="753" t="s">
        <v>18251</v>
      </c>
    </row>
    <row r="718" spans="2:51" ht="15" hidden="1" customHeight="1" outlineLevel="1">
      <c r="B718" s="643" t="s">
        <v>18252</v>
      </c>
      <c r="C718" s="653"/>
      <c r="D718" s="653"/>
      <c r="E718" s="653"/>
      <c r="F718" s="653"/>
      <c r="G718" s="653"/>
      <c r="H718" s="654"/>
      <c r="I718" s="655"/>
      <c r="J718" s="656"/>
      <c r="K718" s="656"/>
      <c r="L718" s="648">
        <f t="shared" si="68"/>
        <v>0</v>
      </c>
      <c r="M718" s="676"/>
      <c r="N718" s="671"/>
      <c r="O718" s="676"/>
      <c r="P718" s="676"/>
      <c r="Q718" s="651">
        <f t="shared" si="69"/>
        <v>0</v>
      </c>
      <c r="R718" s="661">
        <f t="shared" si="70"/>
        <v>0</v>
      </c>
      <c r="S718" s="661">
        <f t="shared" si="71"/>
        <v>0</v>
      </c>
      <c r="T718" s="658"/>
      <c r="U718" s="658"/>
      <c r="V718" s="659"/>
      <c r="W718" s="1645"/>
      <c r="X718" s="324" t="s">
        <v>18253</v>
      </c>
      <c r="Y718" s="1645"/>
      <c r="Z718" s="1656"/>
      <c r="AA718" s="1645"/>
      <c r="AB718" s="1646"/>
      <c r="AC718" s="1647"/>
      <c r="AD718" s="719">
        <v>703</v>
      </c>
      <c r="AE718" s="711" t="s">
        <v>18254</v>
      </c>
      <c r="AF718" s="735" t="s">
        <v>18255</v>
      </c>
      <c r="AG718" s="735" t="s">
        <v>18256</v>
      </c>
      <c r="AH718" s="735" t="s">
        <v>18257</v>
      </c>
      <c r="AI718" s="735" t="s">
        <v>18258</v>
      </c>
      <c r="AJ718" s="735" t="s">
        <v>18259</v>
      </c>
      <c r="AK718" s="736" t="s">
        <v>18260</v>
      </c>
      <c r="AL718" s="737" t="s">
        <v>18261</v>
      </c>
      <c r="AM718" s="738" t="s">
        <v>18262</v>
      </c>
      <c r="AN718" s="738" t="s">
        <v>18263</v>
      </c>
      <c r="AO718" s="648" t="s">
        <v>18264</v>
      </c>
      <c r="AP718" s="669"/>
      <c r="AQ718" s="712" t="s">
        <v>18265</v>
      </c>
      <c r="AR718" s="669"/>
      <c r="AS718" s="669"/>
      <c r="AT718" s="651" t="s">
        <v>18266</v>
      </c>
      <c r="AU718" s="595" t="s">
        <v>18267</v>
      </c>
      <c r="AV718" s="595" t="s">
        <v>18268</v>
      </c>
      <c r="AW718" s="609" t="s">
        <v>18269</v>
      </c>
      <c r="AX718" s="609" t="s">
        <v>18270</v>
      </c>
      <c r="AY718" s="753" t="s">
        <v>18271</v>
      </c>
    </row>
    <row r="719" spans="2:51" collapsed="1">
      <c r="B719" s="643" t="s">
        <v>18272</v>
      </c>
      <c r="C719" s="653"/>
      <c r="D719" s="653"/>
      <c r="E719" s="653"/>
      <c r="F719" s="653"/>
      <c r="G719" s="653"/>
      <c r="H719" s="654"/>
      <c r="I719" s="655"/>
      <c r="J719" s="656"/>
      <c r="K719" s="656"/>
      <c r="L719" s="648">
        <f t="shared" si="68"/>
        <v>0</v>
      </c>
      <c r="M719" s="676"/>
      <c r="N719" s="671"/>
      <c r="O719" s="676"/>
      <c r="P719" s="676"/>
      <c r="Q719" s="651">
        <f t="shared" si="69"/>
        <v>0</v>
      </c>
      <c r="R719" s="661">
        <f t="shared" si="70"/>
        <v>0</v>
      </c>
      <c r="S719" s="661">
        <f t="shared" si="71"/>
        <v>0</v>
      </c>
      <c r="T719" s="658"/>
      <c r="U719" s="658"/>
      <c r="V719" s="659"/>
      <c r="W719" s="1645"/>
      <c r="X719" s="324" t="s">
        <v>18273</v>
      </c>
      <c r="Y719" s="1645"/>
      <c r="Z719" s="1656"/>
      <c r="AA719" s="1645"/>
      <c r="AB719" s="1646"/>
      <c r="AC719" s="1647"/>
      <c r="AD719" s="719">
        <v>704</v>
      </c>
      <c r="AE719" s="711" t="s">
        <v>18274</v>
      </c>
      <c r="AF719" s="735" t="s">
        <v>18275</v>
      </c>
      <c r="AG719" s="735" t="s">
        <v>18276</v>
      </c>
      <c r="AH719" s="735" t="s">
        <v>18277</v>
      </c>
      <c r="AI719" s="735" t="s">
        <v>18278</v>
      </c>
      <c r="AJ719" s="735" t="s">
        <v>18279</v>
      </c>
      <c r="AK719" s="736" t="s">
        <v>18280</v>
      </c>
      <c r="AL719" s="737" t="s">
        <v>18281</v>
      </c>
      <c r="AM719" s="738" t="s">
        <v>18282</v>
      </c>
      <c r="AN719" s="738" t="s">
        <v>18283</v>
      </c>
      <c r="AO719" s="648" t="s">
        <v>18284</v>
      </c>
      <c r="AP719" s="669"/>
      <c r="AQ719" s="712" t="s">
        <v>18285</v>
      </c>
      <c r="AR719" s="669"/>
      <c r="AS719" s="669"/>
      <c r="AT719" s="651" t="s">
        <v>18286</v>
      </c>
      <c r="AU719" s="595" t="s">
        <v>18287</v>
      </c>
      <c r="AV719" s="595" t="s">
        <v>18288</v>
      </c>
      <c r="AW719" s="609" t="s">
        <v>18289</v>
      </c>
      <c r="AX719" s="609" t="s">
        <v>18290</v>
      </c>
      <c r="AY719" s="753" t="s">
        <v>18291</v>
      </c>
    </row>
    <row r="720" spans="2:51" ht="15" hidden="1" customHeight="1" outlineLevel="1">
      <c r="B720" s="643" t="s">
        <v>18292</v>
      </c>
      <c r="C720" s="653"/>
      <c r="D720" s="653"/>
      <c r="E720" s="653"/>
      <c r="F720" s="653"/>
      <c r="G720" s="653"/>
      <c r="H720" s="654"/>
      <c r="I720" s="655"/>
      <c r="J720" s="656"/>
      <c r="K720" s="656"/>
      <c r="L720" s="648">
        <f t="shared" si="68"/>
        <v>0</v>
      </c>
      <c r="M720" s="676"/>
      <c r="N720" s="671"/>
      <c r="O720" s="676"/>
      <c r="P720" s="676"/>
      <c r="Q720" s="651">
        <f t="shared" si="69"/>
        <v>0</v>
      </c>
      <c r="R720" s="661">
        <f t="shared" si="70"/>
        <v>0</v>
      </c>
      <c r="S720" s="661">
        <f t="shared" si="71"/>
        <v>0</v>
      </c>
      <c r="T720" s="658"/>
      <c r="U720" s="658"/>
      <c r="V720" s="659"/>
      <c r="W720" s="1645"/>
      <c r="X720" s="324" t="s">
        <v>18293</v>
      </c>
      <c r="Y720" s="1645"/>
      <c r="Z720" s="1656"/>
      <c r="AA720" s="1645"/>
      <c r="AB720" s="1646"/>
      <c r="AC720" s="1647"/>
      <c r="AD720" s="719">
        <v>705</v>
      </c>
      <c r="AE720" s="711" t="s">
        <v>18294</v>
      </c>
      <c r="AF720" s="735" t="s">
        <v>18295</v>
      </c>
      <c r="AG720" s="735" t="s">
        <v>18296</v>
      </c>
      <c r="AH720" s="735" t="s">
        <v>18297</v>
      </c>
      <c r="AI720" s="735" t="s">
        <v>18298</v>
      </c>
      <c r="AJ720" s="735" t="s">
        <v>18299</v>
      </c>
      <c r="AK720" s="736" t="s">
        <v>18300</v>
      </c>
      <c r="AL720" s="737" t="s">
        <v>18301</v>
      </c>
      <c r="AM720" s="738" t="s">
        <v>18302</v>
      </c>
      <c r="AN720" s="738" t="s">
        <v>18303</v>
      </c>
      <c r="AO720" s="648" t="s">
        <v>18304</v>
      </c>
      <c r="AP720" s="669"/>
      <c r="AQ720" s="712" t="s">
        <v>18305</v>
      </c>
      <c r="AR720" s="669"/>
      <c r="AS720" s="669"/>
      <c r="AT720" s="651" t="s">
        <v>18306</v>
      </c>
      <c r="AU720" s="595" t="s">
        <v>18307</v>
      </c>
      <c r="AV720" s="595" t="s">
        <v>18308</v>
      </c>
      <c r="AW720" s="609" t="s">
        <v>18309</v>
      </c>
      <c r="AX720" s="609" t="s">
        <v>18310</v>
      </c>
      <c r="AY720" s="753" t="s">
        <v>18311</v>
      </c>
    </row>
    <row r="721" spans="2:51" ht="15" hidden="1" customHeight="1" outlineLevel="1">
      <c r="B721" s="643" t="s">
        <v>18312</v>
      </c>
      <c r="C721" s="653"/>
      <c r="D721" s="653"/>
      <c r="E721" s="653"/>
      <c r="F721" s="653"/>
      <c r="G721" s="653"/>
      <c r="H721" s="654"/>
      <c r="I721" s="655"/>
      <c r="J721" s="656"/>
      <c r="K721" s="656"/>
      <c r="L721" s="648">
        <f t="shared" si="68"/>
        <v>0</v>
      </c>
      <c r="M721" s="676"/>
      <c r="N721" s="671"/>
      <c r="O721" s="676"/>
      <c r="P721" s="676"/>
      <c r="Q721" s="651">
        <f t="shared" si="69"/>
        <v>0</v>
      </c>
      <c r="R721" s="661">
        <f t="shared" si="70"/>
        <v>0</v>
      </c>
      <c r="S721" s="661">
        <f t="shared" si="71"/>
        <v>0</v>
      </c>
      <c r="T721" s="658"/>
      <c r="U721" s="658"/>
      <c r="V721" s="659"/>
      <c r="W721" s="1645"/>
      <c r="X721" s="324" t="s">
        <v>18313</v>
      </c>
      <c r="Y721" s="1645"/>
      <c r="Z721" s="1656"/>
      <c r="AA721" s="1645"/>
      <c r="AB721" s="1646"/>
      <c r="AC721" s="1647"/>
      <c r="AD721" s="719">
        <v>706</v>
      </c>
      <c r="AE721" s="711" t="s">
        <v>18314</v>
      </c>
      <c r="AF721" s="735" t="s">
        <v>18315</v>
      </c>
      <c r="AG721" s="735" t="s">
        <v>18316</v>
      </c>
      <c r="AH721" s="735" t="s">
        <v>18317</v>
      </c>
      <c r="AI721" s="735" t="s">
        <v>18318</v>
      </c>
      <c r="AJ721" s="735" t="s">
        <v>18319</v>
      </c>
      <c r="AK721" s="736" t="s">
        <v>18320</v>
      </c>
      <c r="AL721" s="737" t="s">
        <v>18321</v>
      </c>
      <c r="AM721" s="738" t="s">
        <v>18322</v>
      </c>
      <c r="AN721" s="738" t="s">
        <v>18323</v>
      </c>
      <c r="AO721" s="648" t="s">
        <v>18324</v>
      </c>
      <c r="AP721" s="669"/>
      <c r="AQ721" s="712" t="s">
        <v>18325</v>
      </c>
      <c r="AR721" s="669"/>
      <c r="AS721" s="669"/>
      <c r="AT721" s="651" t="s">
        <v>18326</v>
      </c>
      <c r="AU721" s="595" t="s">
        <v>18327</v>
      </c>
      <c r="AV721" s="595" t="s">
        <v>18328</v>
      </c>
      <c r="AW721" s="609" t="s">
        <v>18329</v>
      </c>
      <c r="AX721" s="609" t="s">
        <v>18330</v>
      </c>
      <c r="AY721" s="753" t="s">
        <v>18331</v>
      </c>
    </row>
    <row r="722" spans="2:51" ht="15" hidden="1" customHeight="1" outlineLevel="1">
      <c r="B722" s="643" t="s">
        <v>18332</v>
      </c>
      <c r="C722" s="653"/>
      <c r="D722" s="653"/>
      <c r="E722" s="653"/>
      <c r="F722" s="653"/>
      <c r="G722" s="653"/>
      <c r="H722" s="654"/>
      <c r="I722" s="655"/>
      <c r="J722" s="656"/>
      <c r="K722" s="656"/>
      <c r="L722" s="648">
        <f t="shared" si="68"/>
        <v>0</v>
      </c>
      <c r="M722" s="676"/>
      <c r="N722" s="671"/>
      <c r="O722" s="676"/>
      <c r="P722" s="676"/>
      <c r="Q722" s="651">
        <f t="shared" si="69"/>
        <v>0</v>
      </c>
      <c r="R722" s="661">
        <f t="shared" si="70"/>
        <v>0</v>
      </c>
      <c r="S722" s="661">
        <f t="shared" si="71"/>
        <v>0</v>
      </c>
      <c r="T722" s="658"/>
      <c r="U722" s="658"/>
      <c r="V722" s="659"/>
      <c r="W722" s="1645"/>
      <c r="X722" s="324" t="s">
        <v>18333</v>
      </c>
      <c r="Y722" s="1645"/>
      <c r="Z722" s="1656"/>
      <c r="AA722" s="1645"/>
      <c r="AB722" s="1646"/>
      <c r="AC722" s="1647"/>
      <c r="AD722" s="719">
        <v>707</v>
      </c>
      <c r="AE722" s="711" t="s">
        <v>18334</v>
      </c>
      <c r="AF722" s="735" t="s">
        <v>18335</v>
      </c>
      <c r="AG722" s="735" t="s">
        <v>18336</v>
      </c>
      <c r="AH722" s="735" t="s">
        <v>18337</v>
      </c>
      <c r="AI722" s="735" t="s">
        <v>18338</v>
      </c>
      <c r="AJ722" s="735" t="s">
        <v>18339</v>
      </c>
      <c r="AK722" s="736" t="s">
        <v>18340</v>
      </c>
      <c r="AL722" s="737" t="s">
        <v>18341</v>
      </c>
      <c r="AM722" s="738" t="s">
        <v>18342</v>
      </c>
      <c r="AN722" s="738" t="s">
        <v>18343</v>
      </c>
      <c r="AO722" s="648" t="s">
        <v>18344</v>
      </c>
      <c r="AP722" s="669"/>
      <c r="AQ722" s="712" t="s">
        <v>18345</v>
      </c>
      <c r="AR722" s="669"/>
      <c r="AS722" s="669"/>
      <c r="AT722" s="651" t="s">
        <v>18346</v>
      </c>
      <c r="AU722" s="595" t="s">
        <v>18347</v>
      </c>
      <c r="AV722" s="595" t="s">
        <v>18348</v>
      </c>
      <c r="AW722" s="609" t="s">
        <v>18349</v>
      </c>
      <c r="AX722" s="609" t="s">
        <v>18350</v>
      </c>
      <c r="AY722" s="753" t="s">
        <v>18351</v>
      </c>
    </row>
    <row r="723" spans="2:51" ht="15" hidden="1" customHeight="1" outlineLevel="1">
      <c r="B723" s="643" t="s">
        <v>18352</v>
      </c>
      <c r="C723" s="653"/>
      <c r="D723" s="653"/>
      <c r="E723" s="653"/>
      <c r="F723" s="653"/>
      <c r="G723" s="653"/>
      <c r="H723" s="654"/>
      <c r="I723" s="655"/>
      <c r="J723" s="656"/>
      <c r="K723" s="656"/>
      <c r="L723" s="648">
        <f t="shared" si="68"/>
        <v>0</v>
      </c>
      <c r="M723" s="676"/>
      <c r="N723" s="671"/>
      <c r="O723" s="676"/>
      <c r="P723" s="676"/>
      <c r="Q723" s="651">
        <f t="shared" si="69"/>
        <v>0</v>
      </c>
      <c r="R723" s="661">
        <f t="shared" si="70"/>
        <v>0</v>
      </c>
      <c r="S723" s="661">
        <f t="shared" si="71"/>
        <v>0</v>
      </c>
      <c r="T723" s="658"/>
      <c r="U723" s="658"/>
      <c r="V723" s="659"/>
      <c r="W723" s="1645"/>
      <c r="X723" s="324" t="s">
        <v>18353</v>
      </c>
      <c r="Y723" s="1645"/>
      <c r="Z723" s="1656"/>
      <c r="AA723" s="1645"/>
      <c r="AB723" s="1646"/>
      <c r="AC723" s="1647"/>
      <c r="AD723" s="719">
        <v>708</v>
      </c>
      <c r="AE723" s="711" t="s">
        <v>18354</v>
      </c>
      <c r="AF723" s="735" t="s">
        <v>18355</v>
      </c>
      <c r="AG723" s="735" t="s">
        <v>18356</v>
      </c>
      <c r="AH723" s="735" t="s">
        <v>18357</v>
      </c>
      <c r="AI723" s="735" t="s">
        <v>18358</v>
      </c>
      <c r="AJ723" s="735" t="s">
        <v>18359</v>
      </c>
      <c r="AK723" s="736" t="s">
        <v>18360</v>
      </c>
      <c r="AL723" s="737" t="s">
        <v>18361</v>
      </c>
      <c r="AM723" s="738" t="s">
        <v>18362</v>
      </c>
      <c r="AN723" s="738" t="s">
        <v>18363</v>
      </c>
      <c r="AO723" s="648" t="s">
        <v>18364</v>
      </c>
      <c r="AP723" s="669"/>
      <c r="AQ723" s="712" t="s">
        <v>18365</v>
      </c>
      <c r="AR723" s="669"/>
      <c r="AS723" s="669"/>
      <c r="AT723" s="651" t="s">
        <v>18366</v>
      </c>
      <c r="AU723" s="595" t="s">
        <v>18367</v>
      </c>
      <c r="AV723" s="595" t="s">
        <v>18368</v>
      </c>
      <c r="AW723" s="609" t="s">
        <v>18369</v>
      </c>
      <c r="AX723" s="609" t="s">
        <v>18370</v>
      </c>
      <c r="AY723" s="753" t="s">
        <v>18371</v>
      </c>
    </row>
    <row r="724" spans="2:51" ht="15" hidden="1" customHeight="1" outlineLevel="1">
      <c r="B724" s="643" t="s">
        <v>18372</v>
      </c>
      <c r="C724" s="653"/>
      <c r="D724" s="653"/>
      <c r="E724" s="653"/>
      <c r="F724" s="653"/>
      <c r="G724" s="653"/>
      <c r="H724" s="654"/>
      <c r="I724" s="655"/>
      <c r="J724" s="656"/>
      <c r="K724" s="656"/>
      <c r="L724" s="648">
        <f t="shared" si="68"/>
        <v>0</v>
      </c>
      <c r="M724" s="676"/>
      <c r="N724" s="671"/>
      <c r="O724" s="676"/>
      <c r="P724" s="676"/>
      <c r="Q724" s="651">
        <f t="shared" si="69"/>
        <v>0</v>
      </c>
      <c r="R724" s="661">
        <f t="shared" si="70"/>
        <v>0</v>
      </c>
      <c r="S724" s="661">
        <f t="shared" si="71"/>
        <v>0</v>
      </c>
      <c r="T724" s="658"/>
      <c r="U724" s="658"/>
      <c r="V724" s="659"/>
      <c r="W724" s="1645"/>
      <c r="X724" s="324" t="s">
        <v>18373</v>
      </c>
      <c r="Y724" s="1645"/>
      <c r="Z724" s="1656"/>
      <c r="AA724" s="1645"/>
      <c r="AB724" s="1646"/>
      <c r="AC724" s="1647"/>
      <c r="AD724" s="719">
        <v>709</v>
      </c>
      <c r="AE724" s="711" t="s">
        <v>18374</v>
      </c>
      <c r="AF724" s="735" t="s">
        <v>18375</v>
      </c>
      <c r="AG724" s="735" t="s">
        <v>18376</v>
      </c>
      <c r="AH724" s="735" t="s">
        <v>18377</v>
      </c>
      <c r="AI724" s="735" t="s">
        <v>18378</v>
      </c>
      <c r="AJ724" s="735" t="s">
        <v>18379</v>
      </c>
      <c r="AK724" s="736" t="s">
        <v>18380</v>
      </c>
      <c r="AL724" s="737" t="s">
        <v>18381</v>
      </c>
      <c r="AM724" s="738" t="s">
        <v>18382</v>
      </c>
      <c r="AN724" s="738" t="s">
        <v>18383</v>
      </c>
      <c r="AO724" s="648" t="s">
        <v>18384</v>
      </c>
      <c r="AP724" s="669"/>
      <c r="AQ724" s="712" t="s">
        <v>18385</v>
      </c>
      <c r="AR724" s="669"/>
      <c r="AS724" s="669"/>
      <c r="AT724" s="651" t="s">
        <v>18386</v>
      </c>
      <c r="AU724" s="595" t="s">
        <v>18387</v>
      </c>
      <c r="AV724" s="595" t="s">
        <v>18388</v>
      </c>
      <c r="AW724" s="609" t="s">
        <v>18389</v>
      </c>
      <c r="AX724" s="609" t="s">
        <v>18390</v>
      </c>
      <c r="AY724" s="753" t="s">
        <v>18391</v>
      </c>
    </row>
    <row r="725" spans="2:51" ht="15" hidden="1" customHeight="1" outlineLevel="1">
      <c r="B725" s="643" t="s">
        <v>18392</v>
      </c>
      <c r="C725" s="653"/>
      <c r="D725" s="653"/>
      <c r="E725" s="653"/>
      <c r="F725" s="653"/>
      <c r="G725" s="653"/>
      <c r="H725" s="654"/>
      <c r="I725" s="655"/>
      <c r="J725" s="656"/>
      <c r="K725" s="656"/>
      <c r="L725" s="648">
        <f t="shared" si="68"/>
        <v>0</v>
      </c>
      <c r="M725" s="676"/>
      <c r="N725" s="671"/>
      <c r="O725" s="676"/>
      <c r="P725" s="676"/>
      <c r="Q725" s="651">
        <f t="shared" si="69"/>
        <v>0</v>
      </c>
      <c r="R725" s="661">
        <f t="shared" si="70"/>
        <v>0</v>
      </c>
      <c r="S725" s="661">
        <f t="shared" si="71"/>
        <v>0</v>
      </c>
      <c r="T725" s="658"/>
      <c r="U725" s="658"/>
      <c r="V725" s="659"/>
      <c r="W725" s="1645"/>
      <c r="X725" s="324" t="s">
        <v>18393</v>
      </c>
      <c r="Y725" s="1645"/>
      <c r="Z725" s="1656"/>
      <c r="AA725" s="1645"/>
      <c r="AB725" s="1646"/>
      <c r="AC725" s="1647"/>
      <c r="AD725" s="719">
        <v>710</v>
      </c>
      <c r="AE725" s="711" t="s">
        <v>18394</v>
      </c>
      <c r="AF725" s="735" t="s">
        <v>18395</v>
      </c>
      <c r="AG725" s="735" t="s">
        <v>18396</v>
      </c>
      <c r="AH725" s="735" t="s">
        <v>18397</v>
      </c>
      <c r="AI725" s="735" t="s">
        <v>18398</v>
      </c>
      <c r="AJ725" s="735" t="s">
        <v>18399</v>
      </c>
      <c r="AK725" s="736" t="s">
        <v>18400</v>
      </c>
      <c r="AL725" s="737" t="s">
        <v>18401</v>
      </c>
      <c r="AM725" s="738" t="s">
        <v>18402</v>
      </c>
      <c r="AN725" s="738" t="s">
        <v>18403</v>
      </c>
      <c r="AO725" s="648" t="s">
        <v>18404</v>
      </c>
      <c r="AP725" s="669"/>
      <c r="AQ725" s="712" t="s">
        <v>18405</v>
      </c>
      <c r="AR725" s="669"/>
      <c r="AS725" s="669"/>
      <c r="AT725" s="651" t="s">
        <v>18406</v>
      </c>
      <c r="AU725" s="595" t="s">
        <v>18407</v>
      </c>
      <c r="AV725" s="595" t="s">
        <v>18408</v>
      </c>
      <c r="AW725" s="609" t="s">
        <v>18409</v>
      </c>
      <c r="AX725" s="609" t="s">
        <v>18410</v>
      </c>
      <c r="AY725" s="753" t="s">
        <v>18411</v>
      </c>
    </row>
    <row r="726" spans="2:51" ht="15" hidden="1" customHeight="1" outlineLevel="1">
      <c r="B726" s="643" t="s">
        <v>18412</v>
      </c>
      <c r="C726" s="653"/>
      <c r="D726" s="653"/>
      <c r="E726" s="653"/>
      <c r="F726" s="653"/>
      <c r="G726" s="653"/>
      <c r="H726" s="654"/>
      <c r="I726" s="655"/>
      <c r="J726" s="656"/>
      <c r="K726" s="656"/>
      <c r="L726" s="648">
        <f t="shared" si="68"/>
        <v>0</v>
      </c>
      <c r="M726" s="676"/>
      <c r="N726" s="671"/>
      <c r="O726" s="676"/>
      <c r="P726" s="676"/>
      <c r="Q726" s="651">
        <f t="shared" si="69"/>
        <v>0</v>
      </c>
      <c r="R726" s="661">
        <f t="shared" si="70"/>
        <v>0</v>
      </c>
      <c r="S726" s="661">
        <f t="shared" si="71"/>
        <v>0</v>
      </c>
      <c r="T726" s="658"/>
      <c r="U726" s="658"/>
      <c r="V726" s="659"/>
      <c r="W726" s="1645"/>
      <c r="X726" s="324" t="s">
        <v>18413</v>
      </c>
      <c r="Y726" s="1645"/>
      <c r="Z726" s="1656"/>
      <c r="AA726" s="1645"/>
      <c r="AB726" s="1646"/>
      <c r="AC726" s="1647"/>
      <c r="AD726" s="719">
        <v>711</v>
      </c>
      <c r="AE726" s="711" t="s">
        <v>18414</v>
      </c>
      <c r="AF726" s="735" t="s">
        <v>18415</v>
      </c>
      <c r="AG726" s="735" t="s">
        <v>18416</v>
      </c>
      <c r="AH726" s="735" t="s">
        <v>18417</v>
      </c>
      <c r="AI726" s="735" t="s">
        <v>18418</v>
      </c>
      <c r="AJ726" s="735" t="s">
        <v>18419</v>
      </c>
      <c r="AK726" s="736" t="s">
        <v>18420</v>
      </c>
      <c r="AL726" s="737" t="s">
        <v>18421</v>
      </c>
      <c r="AM726" s="738" t="s">
        <v>18422</v>
      </c>
      <c r="AN726" s="738" t="s">
        <v>18423</v>
      </c>
      <c r="AO726" s="648" t="s">
        <v>18424</v>
      </c>
      <c r="AP726" s="669"/>
      <c r="AQ726" s="712" t="s">
        <v>18425</v>
      </c>
      <c r="AR726" s="669"/>
      <c r="AS726" s="669"/>
      <c r="AT726" s="651" t="s">
        <v>18426</v>
      </c>
      <c r="AU726" s="595" t="s">
        <v>18427</v>
      </c>
      <c r="AV726" s="595" t="s">
        <v>18428</v>
      </c>
      <c r="AW726" s="609" t="s">
        <v>18429</v>
      </c>
      <c r="AX726" s="609" t="s">
        <v>18430</v>
      </c>
      <c r="AY726" s="753" t="s">
        <v>18431</v>
      </c>
    </row>
    <row r="727" spans="2:51" ht="15" hidden="1" customHeight="1" outlineLevel="1">
      <c r="B727" s="643" t="s">
        <v>18432</v>
      </c>
      <c r="C727" s="653"/>
      <c r="D727" s="653"/>
      <c r="E727" s="653"/>
      <c r="F727" s="653"/>
      <c r="G727" s="653"/>
      <c r="H727" s="654"/>
      <c r="I727" s="655"/>
      <c r="J727" s="656"/>
      <c r="K727" s="656"/>
      <c r="L727" s="648">
        <f t="shared" si="68"/>
        <v>0</v>
      </c>
      <c r="M727" s="676"/>
      <c r="N727" s="671"/>
      <c r="O727" s="676"/>
      <c r="P727" s="676"/>
      <c r="Q727" s="651">
        <f t="shared" si="69"/>
        <v>0</v>
      </c>
      <c r="R727" s="661">
        <f t="shared" si="70"/>
        <v>0</v>
      </c>
      <c r="S727" s="661">
        <f t="shared" si="71"/>
        <v>0</v>
      </c>
      <c r="T727" s="658"/>
      <c r="U727" s="658"/>
      <c r="V727" s="659"/>
      <c r="W727" s="1645"/>
      <c r="X727" s="324" t="s">
        <v>18433</v>
      </c>
      <c r="Y727" s="1645"/>
      <c r="Z727" s="1656"/>
      <c r="AA727" s="1645"/>
      <c r="AB727" s="1646"/>
      <c r="AC727" s="1647"/>
      <c r="AD727" s="719">
        <v>712</v>
      </c>
      <c r="AE727" s="711" t="s">
        <v>18434</v>
      </c>
      <c r="AF727" s="735" t="s">
        <v>18435</v>
      </c>
      <c r="AG727" s="735" t="s">
        <v>18436</v>
      </c>
      <c r="AH727" s="735" t="s">
        <v>18437</v>
      </c>
      <c r="AI727" s="735" t="s">
        <v>18438</v>
      </c>
      <c r="AJ727" s="735" t="s">
        <v>18439</v>
      </c>
      <c r="AK727" s="736" t="s">
        <v>18440</v>
      </c>
      <c r="AL727" s="737" t="s">
        <v>18441</v>
      </c>
      <c r="AM727" s="738" t="s">
        <v>18442</v>
      </c>
      <c r="AN727" s="738" t="s">
        <v>18443</v>
      </c>
      <c r="AO727" s="648" t="s">
        <v>18444</v>
      </c>
      <c r="AP727" s="669"/>
      <c r="AQ727" s="712" t="s">
        <v>18445</v>
      </c>
      <c r="AR727" s="669"/>
      <c r="AS727" s="669"/>
      <c r="AT727" s="651" t="s">
        <v>18446</v>
      </c>
      <c r="AU727" s="595" t="s">
        <v>18447</v>
      </c>
      <c r="AV727" s="595" t="s">
        <v>18448</v>
      </c>
      <c r="AW727" s="609" t="s">
        <v>18449</v>
      </c>
      <c r="AX727" s="609" t="s">
        <v>18450</v>
      </c>
      <c r="AY727" s="753" t="s">
        <v>18451</v>
      </c>
    </row>
    <row r="728" spans="2:51" ht="15" hidden="1" customHeight="1" outlineLevel="1">
      <c r="B728" s="643" t="s">
        <v>18452</v>
      </c>
      <c r="C728" s="653"/>
      <c r="D728" s="653"/>
      <c r="E728" s="653"/>
      <c r="F728" s="653"/>
      <c r="G728" s="653"/>
      <c r="H728" s="654"/>
      <c r="I728" s="655"/>
      <c r="J728" s="656"/>
      <c r="K728" s="656"/>
      <c r="L728" s="648">
        <f t="shared" si="68"/>
        <v>0</v>
      </c>
      <c r="M728" s="676"/>
      <c r="N728" s="671"/>
      <c r="O728" s="676"/>
      <c r="P728" s="676"/>
      <c r="Q728" s="651">
        <f t="shared" si="69"/>
        <v>0</v>
      </c>
      <c r="R728" s="661">
        <f t="shared" si="70"/>
        <v>0</v>
      </c>
      <c r="S728" s="661">
        <f t="shared" si="71"/>
        <v>0</v>
      </c>
      <c r="T728" s="658"/>
      <c r="U728" s="658"/>
      <c r="V728" s="659"/>
      <c r="W728" s="1645"/>
      <c r="X728" s="324" t="s">
        <v>18453</v>
      </c>
      <c r="Y728" s="1645"/>
      <c r="Z728" s="1656"/>
      <c r="AA728" s="1645"/>
      <c r="AB728" s="1646"/>
      <c r="AC728" s="1647"/>
      <c r="AD728" s="719">
        <v>713</v>
      </c>
      <c r="AE728" s="711" t="s">
        <v>18454</v>
      </c>
      <c r="AF728" s="735" t="s">
        <v>18455</v>
      </c>
      <c r="AG728" s="735" t="s">
        <v>18456</v>
      </c>
      <c r="AH728" s="735" t="s">
        <v>18457</v>
      </c>
      <c r="AI728" s="735" t="s">
        <v>18458</v>
      </c>
      <c r="AJ728" s="735" t="s">
        <v>18459</v>
      </c>
      <c r="AK728" s="736" t="s">
        <v>18460</v>
      </c>
      <c r="AL728" s="737" t="s">
        <v>18461</v>
      </c>
      <c r="AM728" s="738" t="s">
        <v>18462</v>
      </c>
      <c r="AN728" s="738" t="s">
        <v>18463</v>
      </c>
      <c r="AO728" s="648" t="s">
        <v>18464</v>
      </c>
      <c r="AP728" s="669"/>
      <c r="AQ728" s="712" t="s">
        <v>18465</v>
      </c>
      <c r="AR728" s="669"/>
      <c r="AS728" s="669"/>
      <c r="AT728" s="651" t="s">
        <v>18466</v>
      </c>
      <c r="AU728" s="595" t="s">
        <v>18467</v>
      </c>
      <c r="AV728" s="595" t="s">
        <v>18468</v>
      </c>
      <c r="AW728" s="609" t="s">
        <v>18469</v>
      </c>
      <c r="AX728" s="609" t="s">
        <v>18470</v>
      </c>
      <c r="AY728" s="753" t="s">
        <v>18471</v>
      </c>
    </row>
    <row r="729" spans="2:51" ht="15" hidden="1" customHeight="1" outlineLevel="1">
      <c r="B729" s="643" t="s">
        <v>18472</v>
      </c>
      <c r="C729" s="653"/>
      <c r="D729" s="653"/>
      <c r="E729" s="653"/>
      <c r="F729" s="653"/>
      <c r="G729" s="653"/>
      <c r="H729" s="654"/>
      <c r="I729" s="655"/>
      <c r="J729" s="656"/>
      <c r="K729" s="656"/>
      <c r="L729" s="648">
        <f t="shared" si="68"/>
        <v>0</v>
      </c>
      <c r="M729" s="676"/>
      <c r="N729" s="671"/>
      <c r="O729" s="676"/>
      <c r="P729" s="676"/>
      <c r="Q729" s="651">
        <f t="shared" si="69"/>
        <v>0</v>
      </c>
      <c r="R729" s="661">
        <f t="shared" si="70"/>
        <v>0</v>
      </c>
      <c r="S729" s="661">
        <f t="shared" si="71"/>
        <v>0</v>
      </c>
      <c r="T729" s="658"/>
      <c r="U729" s="658"/>
      <c r="V729" s="659"/>
      <c r="W729" s="1645"/>
      <c r="X729" s="324" t="s">
        <v>18473</v>
      </c>
      <c r="Y729" s="1645"/>
      <c r="Z729" s="1656"/>
      <c r="AA729" s="1645"/>
      <c r="AB729" s="1646"/>
      <c r="AC729" s="1647"/>
      <c r="AD729" s="719">
        <v>714</v>
      </c>
      <c r="AE729" s="711" t="s">
        <v>18474</v>
      </c>
      <c r="AF729" s="735" t="s">
        <v>18475</v>
      </c>
      <c r="AG729" s="735" t="s">
        <v>18476</v>
      </c>
      <c r="AH729" s="735" t="s">
        <v>18477</v>
      </c>
      <c r="AI729" s="735" t="s">
        <v>18478</v>
      </c>
      <c r="AJ729" s="735" t="s">
        <v>18479</v>
      </c>
      <c r="AK729" s="736" t="s">
        <v>18480</v>
      </c>
      <c r="AL729" s="737" t="s">
        <v>18481</v>
      </c>
      <c r="AM729" s="738" t="s">
        <v>18482</v>
      </c>
      <c r="AN729" s="738" t="s">
        <v>18483</v>
      </c>
      <c r="AO729" s="648" t="s">
        <v>18484</v>
      </c>
      <c r="AP729" s="669"/>
      <c r="AQ729" s="712" t="s">
        <v>18485</v>
      </c>
      <c r="AR729" s="669"/>
      <c r="AS729" s="669"/>
      <c r="AT729" s="651" t="s">
        <v>18486</v>
      </c>
      <c r="AU729" s="595" t="s">
        <v>18487</v>
      </c>
      <c r="AV729" s="595" t="s">
        <v>18488</v>
      </c>
      <c r="AW729" s="609" t="s">
        <v>18489</v>
      </c>
      <c r="AX729" s="609" t="s">
        <v>18490</v>
      </c>
      <c r="AY729" s="753" t="s">
        <v>18491</v>
      </c>
    </row>
    <row r="730" spans="2:51" ht="15" hidden="1" customHeight="1" outlineLevel="1">
      <c r="B730" s="643" t="s">
        <v>18492</v>
      </c>
      <c r="C730" s="653"/>
      <c r="D730" s="653"/>
      <c r="E730" s="653"/>
      <c r="F730" s="653"/>
      <c r="G730" s="653"/>
      <c r="H730" s="654"/>
      <c r="I730" s="655"/>
      <c r="J730" s="656"/>
      <c r="K730" s="656"/>
      <c r="L730" s="648">
        <f t="shared" si="68"/>
        <v>0</v>
      </c>
      <c r="M730" s="676"/>
      <c r="N730" s="671"/>
      <c r="O730" s="676"/>
      <c r="P730" s="676"/>
      <c r="Q730" s="651">
        <f t="shared" si="69"/>
        <v>0</v>
      </c>
      <c r="R730" s="661">
        <f t="shared" si="70"/>
        <v>0</v>
      </c>
      <c r="S730" s="661">
        <f t="shared" si="71"/>
        <v>0</v>
      </c>
      <c r="T730" s="658"/>
      <c r="U730" s="658"/>
      <c r="V730" s="659"/>
      <c r="W730" s="1645"/>
      <c r="X730" s="324" t="s">
        <v>18493</v>
      </c>
      <c r="Y730" s="1645"/>
      <c r="Z730" s="1656"/>
      <c r="AA730" s="1645"/>
      <c r="AB730" s="1646"/>
      <c r="AC730" s="1647"/>
      <c r="AD730" s="719">
        <v>715</v>
      </c>
      <c r="AE730" s="711" t="s">
        <v>18494</v>
      </c>
      <c r="AF730" s="735" t="s">
        <v>18495</v>
      </c>
      <c r="AG730" s="735" t="s">
        <v>18496</v>
      </c>
      <c r="AH730" s="735" t="s">
        <v>18497</v>
      </c>
      <c r="AI730" s="735" t="s">
        <v>18498</v>
      </c>
      <c r="AJ730" s="735" t="s">
        <v>18499</v>
      </c>
      <c r="AK730" s="736" t="s">
        <v>18500</v>
      </c>
      <c r="AL730" s="737" t="s">
        <v>18501</v>
      </c>
      <c r="AM730" s="738" t="s">
        <v>18502</v>
      </c>
      <c r="AN730" s="738" t="s">
        <v>18503</v>
      </c>
      <c r="AO730" s="648" t="s">
        <v>18504</v>
      </c>
      <c r="AP730" s="669"/>
      <c r="AQ730" s="712" t="s">
        <v>18505</v>
      </c>
      <c r="AR730" s="669"/>
      <c r="AS730" s="669"/>
      <c r="AT730" s="651" t="s">
        <v>18506</v>
      </c>
      <c r="AU730" s="595" t="s">
        <v>18507</v>
      </c>
      <c r="AV730" s="595" t="s">
        <v>18508</v>
      </c>
      <c r="AW730" s="609" t="s">
        <v>18509</v>
      </c>
      <c r="AX730" s="609" t="s">
        <v>18510</v>
      </c>
      <c r="AY730" s="753" t="s">
        <v>18511</v>
      </c>
    </row>
    <row r="731" spans="2:51" ht="15" hidden="1" customHeight="1" outlineLevel="1">
      <c r="B731" s="643" t="s">
        <v>18512</v>
      </c>
      <c r="C731" s="653"/>
      <c r="D731" s="653"/>
      <c r="E731" s="653"/>
      <c r="F731" s="653"/>
      <c r="G731" s="653"/>
      <c r="H731" s="654"/>
      <c r="I731" s="655"/>
      <c r="J731" s="656"/>
      <c r="K731" s="656"/>
      <c r="L731" s="648">
        <f t="shared" si="68"/>
        <v>0</v>
      </c>
      <c r="M731" s="676"/>
      <c r="N731" s="671"/>
      <c r="O731" s="676"/>
      <c r="P731" s="676"/>
      <c r="Q731" s="651">
        <f t="shared" si="69"/>
        <v>0</v>
      </c>
      <c r="R731" s="661">
        <f t="shared" si="70"/>
        <v>0</v>
      </c>
      <c r="S731" s="661">
        <f t="shared" si="71"/>
        <v>0</v>
      </c>
      <c r="T731" s="658"/>
      <c r="U731" s="658"/>
      <c r="V731" s="659"/>
      <c r="W731" s="1645"/>
      <c r="X731" s="324" t="s">
        <v>18513</v>
      </c>
      <c r="Y731" s="1645"/>
      <c r="Z731" s="1656"/>
      <c r="AA731" s="1645"/>
      <c r="AB731" s="1646"/>
      <c r="AC731" s="1647"/>
      <c r="AD731" s="719">
        <v>716</v>
      </c>
      <c r="AE731" s="711" t="s">
        <v>18514</v>
      </c>
      <c r="AF731" s="735" t="s">
        <v>18515</v>
      </c>
      <c r="AG731" s="735" t="s">
        <v>18516</v>
      </c>
      <c r="AH731" s="735" t="s">
        <v>18517</v>
      </c>
      <c r="AI731" s="735" t="s">
        <v>18518</v>
      </c>
      <c r="AJ731" s="735" t="s">
        <v>18519</v>
      </c>
      <c r="AK731" s="736" t="s">
        <v>18520</v>
      </c>
      <c r="AL731" s="737" t="s">
        <v>18521</v>
      </c>
      <c r="AM731" s="738" t="s">
        <v>18522</v>
      </c>
      <c r="AN731" s="738" t="s">
        <v>18523</v>
      </c>
      <c r="AO731" s="648" t="s">
        <v>18524</v>
      </c>
      <c r="AP731" s="669"/>
      <c r="AQ731" s="712" t="s">
        <v>18525</v>
      </c>
      <c r="AR731" s="669"/>
      <c r="AS731" s="669"/>
      <c r="AT731" s="651" t="s">
        <v>18526</v>
      </c>
      <c r="AU731" s="595" t="s">
        <v>18527</v>
      </c>
      <c r="AV731" s="595" t="s">
        <v>18528</v>
      </c>
      <c r="AW731" s="609" t="s">
        <v>18529</v>
      </c>
      <c r="AX731" s="609" t="s">
        <v>18530</v>
      </c>
      <c r="AY731" s="753" t="s">
        <v>18531</v>
      </c>
    </row>
    <row r="732" spans="2:51" ht="15" hidden="1" customHeight="1" outlineLevel="1">
      <c r="B732" s="643" t="s">
        <v>18532</v>
      </c>
      <c r="C732" s="653"/>
      <c r="D732" s="653"/>
      <c r="E732" s="653"/>
      <c r="F732" s="653"/>
      <c r="G732" s="653"/>
      <c r="H732" s="654"/>
      <c r="I732" s="655"/>
      <c r="J732" s="656"/>
      <c r="K732" s="656"/>
      <c r="L732" s="648">
        <f t="shared" si="68"/>
        <v>0</v>
      </c>
      <c r="M732" s="676"/>
      <c r="N732" s="671"/>
      <c r="O732" s="676"/>
      <c r="P732" s="676"/>
      <c r="Q732" s="651">
        <f t="shared" si="69"/>
        <v>0</v>
      </c>
      <c r="R732" s="661">
        <f t="shared" si="70"/>
        <v>0</v>
      </c>
      <c r="S732" s="661">
        <f t="shared" si="71"/>
        <v>0</v>
      </c>
      <c r="T732" s="658"/>
      <c r="U732" s="658"/>
      <c r="V732" s="659"/>
      <c r="W732" s="1645"/>
      <c r="X732" s="324" t="s">
        <v>18533</v>
      </c>
      <c r="Y732" s="1645"/>
      <c r="Z732" s="1656"/>
      <c r="AA732" s="1645"/>
      <c r="AB732" s="1646"/>
      <c r="AC732" s="1647"/>
      <c r="AD732" s="719">
        <v>717</v>
      </c>
      <c r="AE732" s="711" t="s">
        <v>18534</v>
      </c>
      <c r="AF732" s="735" t="s">
        <v>18535</v>
      </c>
      <c r="AG732" s="735" t="s">
        <v>18536</v>
      </c>
      <c r="AH732" s="735" t="s">
        <v>18537</v>
      </c>
      <c r="AI732" s="735" t="s">
        <v>18538</v>
      </c>
      <c r="AJ732" s="735" t="s">
        <v>18539</v>
      </c>
      <c r="AK732" s="736" t="s">
        <v>18540</v>
      </c>
      <c r="AL732" s="737" t="s">
        <v>18541</v>
      </c>
      <c r="AM732" s="738" t="s">
        <v>18542</v>
      </c>
      <c r="AN732" s="738" t="s">
        <v>18543</v>
      </c>
      <c r="AO732" s="648" t="s">
        <v>18544</v>
      </c>
      <c r="AP732" s="669"/>
      <c r="AQ732" s="712" t="s">
        <v>18545</v>
      </c>
      <c r="AR732" s="669"/>
      <c r="AS732" s="669"/>
      <c r="AT732" s="651" t="s">
        <v>18546</v>
      </c>
      <c r="AU732" s="595" t="s">
        <v>18547</v>
      </c>
      <c r="AV732" s="595" t="s">
        <v>18548</v>
      </c>
      <c r="AW732" s="609" t="s">
        <v>18549</v>
      </c>
      <c r="AX732" s="609" t="s">
        <v>18550</v>
      </c>
      <c r="AY732" s="753" t="s">
        <v>18551</v>
      </c>
    </row>
    <row r="733" spans="2:51" ht="15" hidden="1" customHeight="1" outlineLevel="1">
      <c r="B733" s="643" t="s">
        <v>18552</v>
      </c>
      <c r="C733" s="653"/>
      <c r="D733" s="653"/>
      <c r="E733" s="653"/>
      <c r="F733" s="653"/>
      <c r="G733" s="653"/>
      <c r="H733" s="654"/>
      <c r="I733" s="655"/>
      <c r="J733" s="656"/>
      <c r="K733" s="656"/>
      <c r="L733" s="648">
        <f t="shared" si="68"/>
        <v>0</v>
      </c>
      <c r="M733" s="676"/>
      <c r="N733" s="671"/>
      <c r="O733" s="676"/>
      <c r="P733" s="676"/>
      <c r="Q733" s="651">
        <f t="shared" si="69"/>
        <v>0</v>
      </c>
      <c r="R733" s="661">
        <f t="shared" si="70"/>
        <v>0</v>
      </c>
      <c r="S733" s="661">
        <f t="shared" si="71"/>
        <v>0</v>
      </c>
      <c r="T733" s="658"/>
      <c r="U733" s="658"/>
      <c r="V733" s="659"/>
      <c r="W733" s="1645"/>
      <c r="X733" s="324" t="s">
        <v>18553</v>
      </c>
      <c r="Y733" s="1645"/>
      <c r="Z733" s="1656"/>
      <c r="AA733" s="1645"/>
      <c r="AB733" s="1646"/>
      <c r="AC733" s="1647"/>
      <c r="AD733" s="719">
        <v>718</v>
      </c>
      <c r="AE733" s="711" t="s">
        <v>18554</v>
      </c>
      <c r="AF733" s="735" t="s">
        <v>18555</v>
      </c>
      <c r="AG733" s="735" t="s">
        <v>18556</v>
      </c>
      <c r="AH733" s="735" t="s">
        <v>18557</v>
      </c>
      <c r="AI733" s="735" t="s">
        <v>18558</v>
      </c>
      <c r="AJ733" s="735" t="s">
        <v>18559</v>
      </c>
      <c r="AK733" s="736" t="s">
        <v>18560</v>
      </c>
      <c r="AL733" s="737" t="s">
        <v>18561</v>
      </c>
      <c r="AM733" s="738" t="s">
        <v>18562</v>
      </c>
      <c r="AN733" s="738" t="s">
        <v>18563</v>
      </c>
      <c r="AO733" s="648" t="s">
        <v>18564</v>
      </c>
      <c r="AP733" s="669"/>
      <c r="AQ733" s="712" t="s">
        <v>18565</v>
      </c>
      <c r="AR733" s="669"/>
      <c r="AS733" s="669"/>
      <c r="AT733" s="651" t="s">
        <v>18566</v>
      </c>
      <c r="AU733" s="595" t="s">
        <v>18567</v>
      </c>
      <c r="AV733" s="595" t="s">
        <v>18568</v>
      </c>
      <c r="AW733" s="609" t="s">
        <v>18569</v>
      </c>
      <c r="AX733" s="609" t="s">
        <v>18570</v>
      </c>
      <c r="AY733" s="753" t="s">
        <v>18571</v>
      </c>
    </row>
    <row r="734" spans="2:51" ht="15" hidden="1" customHeight="1" outlineLevel="1">
      <c r="B734" s="643" t="s">
        <v>18572</v>
      </c>
      <c r="C734" s="653"/>
      <c r="D734" s="653"/>
      <c r="E734" s="653"/>
      <c r="F734" s="653"/>
      <c r="G734" s="653"/>
      <c r="H734" s="654"/>
      <c r="I734" s="655"/>
      <c r="J734" s="656"/>
      <c r="K734" s="656"/>
      <c r="L734" s="648">
        <f t="shared" si="68"/>
        <v>0</v>
      </c>
      <c r="M734" s="676"/>
      <c r="N734" s="671"/>
      <c r="O734" s="676"/>
      <c r="P734" s="676"/>
      <c r="Q734" s="651">
        <f t="shared" si="69"/>
        <v>0</v>
      </c>
      <c r="R734" s="661">
        <f t="shared" si="70"/>
        <v>0</v>
      </c>
      <c r="S734" s="661">
        <f t="shared" si="71"/>
        <v>0</v>
      </c>
      <c r="T734" s="658"/>
      <c r="U734" s="658"/>
      <c r="V734" s="659"/>
      <c r="W734" s="1645"/>
      <c r="X734" s="324" t="s">
        <v>18573</v>
      </c>
      <c r="Y734" s="1645"/>
      <c r="Z734" s="1656"/>
      <c r="AA734" s="1645"/>
      <c r="AB734" s="1646"/>
      <c r="AC734" s="1647"/>
      <c r="AD734" s="719">
        <v>719</v>
      </c>
      <c r="AE734" s="711" t="s">
        <v>18574</v>
      </c>
      <c r="AF734" s="735" t="s">
        <v>18575</v>
      </c>
      <c r="AG734" s="735" t="s">
        <v>18576</v>
      </c>
      <c r="AH734" s="735" t="s">
        <v>18577</v>
      </c>
      <c r="AI734" s="735" t="s">
        <v>18578</v>
      </c>
      <c r="AJ734" s="735" t="s">
        <v>18579</v>
      </c>
      <c r="AK734" s="736" t="s">
        <v>18580</v>
      </c>
      <c r="AL734" s="737" t="s">
        <v>18581</v>
      </c>
      <c r="AM734" s="738" t="s">
        <v>18582</v>
      </c>
      <c r="AN734" s="738" t="s">
        <v>18583</v>
      </c>
      <c r="AO734" s="648" t="s">
        <v>18584</v>
      </c>
      <c r="AP734" s="669"/>
      <c r="AQ734" s="712" t="s">
        <v>18585</v>
      </c>
      <c r="AR734" s="669"/>
      <c r="AS734" s="669"/>
      <c r="AT734" s="651" t="s">
        <v>18586</v>
      </c>
      <c r="AU734" s="595" t="s">
        <v>18587</v>
      </c>
      <c r="AV734" s="595" t="s">
        <v>18588</v>
      </c>
      <c r="AW734" s="609" t="s">
        <v>18589</v>
      </c>
      <c r="AX734" s="609" t="s">
        <v>18590</v>
      </c>
      <c r="AY734" s="753" t="s">
        <v>18591</v>
      </c>
    </row>
    <row r="735" spans="2:51" ht="15" hidden="1" customHeight="1" outlineLevel="1">
      <c r="B735" s="643" t="s">
        <v>18592</v>
      </c>
      <c r="C735" s="653"/>
      <c r="D735" s="653"/>
      <c r="E735" s="653"/>
      <c r="F735" s="653"/>
      <c r="G735" s="653"/>
      <c r="H735" s="654"/>
      <c r="I735" s="655"/>
      <c r="J735" s="656"/>
      <c r="K735" s="656"/>
      <c r="L735" s="648">
        <f t="shared" si="68"/>
        <v>0</v>
      </c>
      <c r="M735" s="676"/>
      <c r="N735" s="671"/>
      <c r="O735" s="676"/>
      <c r="P735" s="676"/>
      <c r="Q735" s="651">
        <f t="shared" si="69"/>
        <v>0</v>
      </c>
      <c r="R735" s="661">
        <f t="shared" si="70"/>
        <v>0</v>
      </c>
      <c r="S735" s="661">
        <f t="shared" si="71"/>
        <v>0</v>
      </c>
      <c r="T735" s="658"/>
      <c r="U735" s="658"/>
      <c r="V735" s="659"/>
      <c r="W735" s="1645"/>
      <c r="X735" s="324" t="s">
        <v>18593</v>
      </c>
      <c r="Y735" s="1645"/>
      <c r="Z735" s="1656"/>
      <c r="AA735" s="1645"/>
      <c r="AB735" s="1646"/>
      <c r="AC735" s="1647"/>
      <c r="AD735" s="719">
        <v>720</v>
      </c>
      <c r="AE735" s="711" t="s">
        <v>18594</v>
      </c>
      <c r="AF735" s="735" t="s">
        <v>18595</v>
      </c>
      <c r="AG735" s="735" t="s">
        <v>18596</v>
      </c>
      <c r="AH735" s="735" t="s">
        <v>18597</v>
      </c>
      <c r="AI735" s="735" t="s">
        <v>18598</v>
      </c>
      <c r="AJ735" s="735" t="s">
        <v>18599</v>
      </c>
      <c r="AK735" s="736" t="s">
        <v>18600</v>
      </c>
      <c r="AL735" s="737" t="s">
        <v>18601</v>
      </c>
      <c r="AM735" s="738" t="s">
        <v>18602</v>
      </c>
      <c r="AN735" s="738" t="s">
        <v>18603</v>
      </c>
      <c r="AO735" s="648" t="s">
        <v>18604</v>
      </c>
      <c r="AP735" s="669"/>
      <c r="AQ735" s="712" t="s">
        <v>18605</v>
      </c>
      <c r="AR735" s="669"/>
      <c r="AS735" s="669"/>
      <c r="AT735" s="651" t="s">
        <v>18606</v>
      </c>
      <c r="AU735" s="595" t="s">
        <v>18607</v>
      </c>
      <c r="AV735" s="595" t="s">
        <v>18608</v>
      </c>
      <c r="AW735" s="609" t="s">
        <v>18609</v>
      </c>
      <c r="AX735" s="609" t="s">
        <v>18610</v>
      </c>
      <c r="AY735" s="753" t="s">
        <v>18611</v>
      </c>
    </row>
    <row r="736" spans="2:51" ht="15" hidden="1" customHeight="1" outlineLevel="1">
      <c r="B736" s="643" t="s">
        <v>18612</v>
      </c>
      <c r="C736" s="653"/>
      <c r="D736" s="653"/>
      <c r="E736" s="653"/>
      <c r="F736" s="653"/>
      <c r="G736" s="653"/>
      <c r="H736" s="654"/>
      <c r="I736" s="655"/>
      <c r="J736" s="656"/>
      <c r="K736" s="656"/>
      <c r="L736" s="648">
        <f t="shared" si="68"/>
        <v>0</v>
      </c>
      <c r="M736" s="676"/>
      <c r="N736" s="671"/>
      <c r="O736" s="676"/>
      <c r="P736" s="676"/>
      <c r="Q736" s="651">
        <f t="shared" si="69"/>
        <v>0</v>
      </c>
      <c r="R736" s="661">
        <f t="shared" si="70"/>
        <v>0</v>
      </c>
      <c r="S736" s="661">
        <f t="shared" si="71"/>
        <v>0</v>
      </c>
      <c r="T736" s="658"/>
      <c r="U736" s="658"/>
      <c r="V736" s="659"/>
      <c r="W736" s="1645"/>
      <c r="X736" s="324" t="s">
        <v>18613</v>
      </c>
      <c r="Y736" s="1645"/>
      <c r="Z736" s="1656"/>
      <c r="AA736" s="1645"/>
      <c r="AB736" s="1646"/>
      <c r="AC736" s="1647"/>
      <c r="AD736" s="719">
        <v>721</v>
      </c>
      <c r="AE736" s="711" t="s">
        <v>18614</v>
      </c>
      <c r="AF736" s="735" t="s">
        <v>18615</v>
      </c>
      <c r="AG736" s="735" t="s">
        <v>18616</v>
      </c>
      <c r="AH736" s="735" t="s">
        <v>18617</v>
      </c>
      <c r="AI736" s="735" t="s">
        <v>18618</v>
      </c>
      <c r="AJ736" s="735" t="s">
        <v>18619</v>
      </c>
      <c r="AK736" s="736" t="s">
        <v>18620</v>
      </c>
      <c r="AL736" s="737" t="s">
        <v>18621</v>
      </c>
      <c r="AM736" s="738" t="s">
        <v>18622</v>
      </c>
      <c r="AN736" s="738" t="s">
        <v>18623</v>
      </c>
      <c r="AO736" s="648" t="s">
        <v>18624</v>
      </c>
      <c r="AP736" s="669"/>
      <c r="AQ736" s="712" t="s">
        <v>18625</v>
      </c>
      <c r="AR736" s="669"/>
      <c r="AS736" s="669"/>
      <c r="AT736" s="651" t="s">
        <v>18626</v>
      </c>
      <c r="AU736" s="595" t="s">
        <v>18627</v>
      </c>
      <c r="AV736" s="595" t="s">
        <v>18628</v>
      </c>
      <c r="AW736" s="609" t="s">
        <v>18629</v>
      </c>
      <c r="AX736" s="609" t="s">
        <v>18630</v>
      </c>
      <c r="AY736" s="753" t="s">
        <v>18631</v>
      </c>
    </row>
    <row r="737" spans="2:51" ht="15" hidden="1" customHeight="1" outlineLevel="1">
      <c r="B737" s="643" t="s">
        <v>18632</v>
      </c>
      <c r="C737" s="653"/>
      <c r="D737" s="653"/>
      <c r="E737" s="653"/>
      <c r="F737" s="653"/>
      <c r="G737" s="653"/>
      <c r="H737" s="654"/>
      <c r="I737" s="655"/>
      <c r="J737" s="656"/>
      <c r="K737" s="656"/>
      <c r="L737" s="648">
        <f t="shared" si="68"/>
        <v>0</v>
      </c>
      <c r="M737" s="676"/>
      <c r="N737" s="671"/>
      <c r="O737" s="676"/>
      <c r="P737" s="676"/>
      <c r="Q737" s="651">
        <f t="shared" si="69"/>
        <v>0</v>
      </c>
      <c r="R737" s="661">
        <f t="shared" si="70"/>
        <v>0</v>
      </c>
      <c r="S737" s="661">
        <f t="shared" si="71"/>
        <v>0</v>
      </c>
      <c r="T737" s="658"/>
      <c r="U737" s="658"/>
      <c r="V737" s="659"/>
      <c r="W737" s="1645"/>
      <c r="X737" s="324" t="s">
        <v>18633</v>
      </c>
      <c r="Y737" s="1645"/>
      <c r="Z737" s="1656"/>
      <c r="AA737" s="1645"/>
      <c r="AB737" s="1646"/>
      <c r="AC737" s="1647"/>
      <c r="AD737" s="719">
        <v>722</v>
      </c>
      <c r="AE737" s="711" t="s">
        <v>18634</v>
      </c>
      <c r="AF737" s="735" t="s">
        <v>18635</v>
      </c>
      <c r="AG737" s="735" t="s">
        <v>18636</v>
      </c>
      <c r="AH737" s="735" t="s">
        <v>18637</v>
      </c>
      <c r="AI737" s="735" t="s">
        <v>18638</v>
      </c>
      <c r="AJ737" s="735" t="s">
        <v>18639</v>
      </c>
      <c r="AK737" s="736" t="s">
        <v>18640</v>
      </c>
      <c r="AL737" s="737" t="s">
        <v>18641</v>
      </c>
      <c r="AM737" s="738" t="s">
        <v>18642</v>
      </c>
      <c r="AN737" s="738" t="s">
        <v>18643</v>
      </c>
      <c r="AO737" s="648" t="s">
        <v>18644</v>
      </c>
      <c r="AP737" s="669"/>
      <c r="AQ737" s="712" t="s">
        <v>18645</v>
      </c>
      <c r="AR737" s="669"/>
      <c r="AS737" s="669"/>
      <c r="AT737" s="651" t="s">
        <v>18646</v>
      </c>
      <c r="AU737" s="595" t="s">
        <v>18647</v>
      </c>
      <c r="AV737" s="595" t="s">
        <v>18648</v>
      </c>
      <c r="AW737" s="609" t="s">
        <v>18649</v>
      </c>
      <c r="AX737" s="609" t="s">
        <v>18650</v>
      </c>
      <c r="AY737" s="753" t="s">
        <v>18651</v>
      </c>
    </row>
    <row r="738" spans="2:51" ht="15" hidden="1" customHeight="1" outlineLevel="1">
      <c r="B738" s="643" t="s">
        <v>18652</v>
      </c>
      <c r="C738" s="653"/>
      <c r="D738" s="653"/>
      <c r="E738" s="653"/>
      <c r="F738" s="653"/>
      <c r="G738" s="653"/>
      <c r="H738" s="654"/>
      <c r="I738" s="655"/>
      <c r="J738" s="656"/>
      <c r="K738" s="656"/>
      <c r="L738" s="648">
        <f t="shared" si="68"/>
        <v>0</v>
      </c>
      <c r="M738" s="676"/>
      <c r="N738" s="671"/>
      <c r="O738" s="676"/>
      <c r="P738" s="676"/>
      <c r="Q738" s="651">
        <f t="shared" si="69"/>
        <v>0</v>
      </c>
      <c r="R738" s="661">
        <f t="shared" si="70"/>
        <v>0</v>
      </c>
      <c r="S738" s="661">
        <f t="shared" si="71"/>
        <v>0</v>
      </c>
      <c r="T738" s="658"/>
      <c r="U738" s="658"/>
      <c r="V738" s="659"/>
      <c r="W738" s="1645"/>
      <c r="X738" s="324" t="s">
        <v>18653</v>
      </c>
      <c r="Y738" s="1645"/>
      <c r="Z738" s="1656"/>
      <c r="AA738" s="1645"/>
      <c r="AB738" s="1646"/>
      <c r="AC738" s="1647"/>
      <c r="AD738" s="719">
        <v>723</v>
      </c>
      <c r="AE738" s="711" t="s">
        <v>18654</v>
      </c>
      <c r="AF738" s="735" t="s">
        <v>18655</v>
      </c>
      <c r="AG738" s="735" t="s">
        <v>18656</v>
      </c>
      <c r="AH738" s="735" t="s">
        <v>18657</v>
      </c>
      <c r="AI738" s="735" t="s">
        <v>18658</v>
      </c>
      <c r="AJ738" s="735" t="s">
        <v>18659</v>
      </c>
      <c r="AK738" s="736" t="s">
        <v>18660</v>
      </c>
      <c r="AL738" s="737" t="s">
        <v>18661</v>
      </c>
      <c r="AM738" s="738" t="s">
        <v>18662</v>
      </c>
      <c r="AN738" s="738" t="s">
        <v>18663</v>
      </c>
      <c r="AO738" s="648" t="s">
        <v>18664</v>
      </c>
      <c r="AP738" s="669"/>
      <c r="AQ738" s="712" t="s">
        <v>18665</v>
      </c>
      <c r="AR738" s="669"/>
      <c r="AS738" s="669"/>
      <c r="AT738" s="651" t="s">
        <v>18666</v>
      </c>
      <c r="AU738" s="595" t="s">
        <v>18667</v>
      </c>
      <c r="AV738" s="595" t="s">
        <v>18668</v>
      </c>
      <c r="AW738" s="609" t="s">
        <v>18669</v>
      </c>
      <c r="AX738" s="609" t="s">
        <v>18670</v>
      </c>
      <c r="AY738" s="753" t="s">
        <v>18671</v>
      </c>
    </row>
    <row r="739" spans="2:51" ht="15" hidden="1" customHeight="1" outlineLevel="1">
      <c r="B739" s="643" t="s">
        <v>18672</v>
      </c>
      <c r="C739" s="653"/>
      <c r="D739" s="653"/>
      <c r="E739" s="653"/>
      <c r="F739" s="653"/>
      <c r="G739" s="653"/>
      <c r="H739" s="654"/>
      <c r="I739" s="655"/>
      <c r="J739" s="656"/>
      <c r="K739" s="656"/>
      <c r="L739" s="648">
        <f t="shared" si="68"/>
        <v>0</v>
      </c>
      <c r="M739" s="676"/>
      <c r="N739" s="671"/>
      <c r="O739" s="676"/>
      <c r="P739" s="676"/>
      <c r="Q739" s="651">
        <f t="shared" si="69"/>
        <v>0</v>
      </c>
      <c r="R739" s="661">
        <f t="shared" si="70"/>
        <v>0</v>
      </c>
      <c r="S739" s="661">
        <f t="shared" si="71"/>
        <v>0</v>
      </c>
      <c r="T739" s="658"/>
      <c r="U739" s="658"/>
      <c r="V739" s="659"/>
      <c r="W739" s="1645"/>
      <c r="X739" s="324" t="s">
        <v>18673</v>
      </c>
      <c r="Y739" s="1645"/>
      <c r="Z739" s="1656"/>
      <c r="AA739" s="1645"/>
      <c r="AB739" s="1646"/>
      <c r="AC739" s="1647"/>
      <c r="AD739" s="719">
        <v>724</v>
      </c>
      <c r="AE739" s="711" t="s">
        <v>18674</v>
      </c>
      <c r="AF739" s="735" t="s">
        <v>18675</v>
      </c>
      <c r="AG739" s="735" t="s">
        <v>18676</v>
      </c>
      <c r="AH739" s="735" t="s">
        <v>18677</v>
      </c>
      <c r="AI739" s="735" t="s">
        <v>18678</v>
      </c>
      <c r="AJ739" s="735" t="s">
        <v>18679</v>
      </c>
      <c r="AK739" s="736" t="s">
        <v>18680</v>
      </c>
      <c r="AL739" s="737" t="s">
        <v>18681</v>
      </c>
      <c r="AM739" s="738" t="s">
        <v>18682</v>
      </c>
      <c r="AN739" s="738" t="s">
        <v>18683</v>
      </c>
      <c r="AO739" s="648" t="s">
        <v>18684</v>
      </c>
      <c r="AP739" s="669"/>
      <c r="AQ739" s="712" t="s">
        <v>18685</v>
      </c>
      <c r="AR739" s="669"/>
      <c r="AS739" s="669"/>
      <c r="AT739" s="651" t="s">
        <v>18686</v>
      </c>
      <c r="AU739" s="595" t="s">
        <v>18687</v>
      </c>
      <c r="AV739" s="595" t="s">
        <v>18688</v>
      </c>
      <c r="AW739" s="609" t="s">
        <v>18689</v>
      </c>
      <c r="AX739" s="609" t="s">
        <v>18690</v>
      </c>
      <c r="AY739" s="753" t="s">
        <v>18691</v>
      </c>
    </row>
    <row r="740" spans="2:51" ht="15" hidden="1" customHeight="1" outlineLevel="1">
      <c r="B740" s="643" t="s">
        <v>18692</v>
      </c>
      <c r="C740" s="653"/>
      <c r="D740" s="653"/>
      <c r="E740" s="653"/>
      <c r="F740" s="653"/>
      <c r="G740" s="653"/>
      <c r="H740" s="654"/>
      <c r="I740" s="655"/>
      <c r="J740" s="656"/>
      <c r="K740" s="656"/>
      <c r="L740" s="648">
        <f t="shared" si="68"/>
        <v>0</v>
      </c>
      <c r="M740" s="676"/>
      <c r="N740" s="671"/>
      <c r="O740" s="676"/>
      <c r="P740" s="676"/>
      <c r="Q740" s="651">
        <f t="shared" si="69"/>
        <v>0</v>
      </c>
      <c r="R740" s="661">
        <f t="shared" si="70"/>
        <v>0</v>
      </c>
      <c r="S740" s="661">
        <f t="shared" si="71"/>
        <v>0</v>
      </c>
      <c r="T740" s="658"/>
      <c r="U740" s="658"/>
      <c r="V740" s="659"/>
      <c r="W740" s="1645"/>
      <c r="X740" s="324" t="s">
        <v>18693</v>
      </c>
      <c r="Y740" s="1645"/>
      <c r="Z740" s="1656"/>
      <c r="AA740" s="1645"/>
      <c r="AB740" s="1646"/>
      <c r="AC740" s="1647"/>
      <c r="AD740" s="719">
        <v>725</v>
      </c>
      <c r="AE740" s="711" t="s">
        <v>18694</v>
      </c>
      <c r="AF740" s="735" t="s">
        <v>18695</v>
      </c>
      <c r="AG740" s="735" t="s">
        <v>18696</v>
      </c>
      <c r="AH740" s="735" t="s">
        <v>18697</v>
      </c>
      <c r="AI740" s="735" t="s">
        <v>18698</v>
      </c>
      <c r="AJ740" s="735" t="s">
        <v>18699</v>
      </c>
      <c r="AK740" s="736" t="s">
        <v>18700</v>
      </c>
      <c r="AL740" s="737" t="s">
        <v>18701</v>
      </c>
      <c r="AM740" s="738" t="s">
        <v>18702</v>
      </c>
      <c r="AN740" s="738" t="s">
        <v>18703</v>
      </c>
      <c r="AO740" s="648" t="s">
        <v>18704</v>
      </c>
      <c r="AP740" s="669"/>
      <c r="AQ740" s="712" t="s">
        <v>18705</v>
      </c>
      <c r="AR740" s="669"/>
      <c r="AS740" s="669"/>
      <c r="AT740" s="651" t="s">
        <v>18706</v>
      </c>
      <c r="AU740" s="595" t="s">
        <v>18707</v>
      </c>
      <c r="AV740" s="595" t="s">
        <v>18708</v>
      </c>
      <c r="AW740" s="609" t="s">
        <v>18709</v>
      </c>
      <c r="AX740" s="609" t="s">
        <v>18710</v>
      </c>
      <c r="AY740" s="753" t="s">
        <v>18711</v>
      </c>
    </row>
    <row r="741" spans="2:51" ht="15" hidden="1" customHeight="1" outlineLevel="1">
      <c r="B741" s="643" t="s">
        <v>18712</v>
      </c>
      <c r="C741" s="653"/>
      <c r="D741" s="653"/>
      <c r="E741" s="653"/>
      <c r="F741" s="653"/>
      <c r="G741" s="653"/>
      <c r="H741" s="654"/>
      <c r="I741" s="655"/>
      <c r="J741" s="656"/>
      <c r="K741" s="656"/>
      <c r="L741" s="648">
        <f t="shared" si="68"/>
        <v>0</v>
      </c>
      <c r="M741" s="676"/>
      <c r="N741" s="671"/>
      <c r="O741" s="676"/>
      <c r="P741" s="676"/>
      <c r="Q741" s="651">
        <f t="shared" si="69"/>
        <v>0</v>
      </c>
      <c r="R741" s="661">
        <f t="shared" si="70"/>
        <v>0</v>
      </c>
      <c r="S741" s="661">
        <f t="shared" si="71"/>
        <v>0</v>
      </c>
      <c r="T741" s="658"/>
      <c r="U741" s="658"/>
      <c r="V741" s="659"/>
      <c r="W741" s="1645"/>
      <c r="X741" s="324" t="s">
        <v>18713</v>
      </c>
      <c r="Y741" s="1645"/>
      <c r="Z741" s="1656"/>
      <c r="AA741" s="1645"/>
      <c r="AB741" s="1646"/>
      <c r="AC741" s="1647"/>
      <c r="AD741" s="719">
        <v>726</v>
      </c>
      <c r="AE741" s="711" t="s">
        <v>18714</v>
      </c>
      <c r="AF741" s="735" t="s">
        <v>18715</v>
      </c>
      <c r="AG741" s="735" t="s">
        <v>18716</v>
      </c>
      <c r="AH741" s="735" t="s">
        <v>18717</v>
      </c>
      <c r="AI741" s="735" t="s">
        <v>18718</v>
      </c>
      <c r="AJ741" s="735" t="s">
        <v>18719</v>
      </c>
      <c r="AK741" s="736" t="s">
        <v>18720</v>
      </c>
      <c r="AL741" s="737" t="s">
        <v>18721</v>
      </c>
      <c r="AM741" s="738" t="s">
        <v>18722</v>
      </c>
      <c r="AN741" s="738" t="s">
        <v>18723</v>
      </c>
      <c r="AO741" s="648" t="s">
        <v>18724</v>
      </c>
      <c r="AP741" s="669"/>
      <c r="AQ741" s="712" t="s">
        <v>18725</v>
      </c>
      <c r="AR741" s="669"/>
      <c r="AS741" s="669"/>
      <c r="AT741" s="651" t="s">
        <v>18726</v>
      </c>
      <c r="AU741" s="595" t="s">
        <v>18727</v>
      </c>
      <c r="AV741" s="595" t="s">
        <v>18728</v>
      </c>
      <c r="AW741" s="609" t="s">
        <v>18729</v>
      </c>
      <c r="AX741" s="609" t="s">
        <v>18730</v>
      </c>
      <c r="AY741" s="753" t="s">
        <v>18731</v>
      </c>
    </row>
    <row r="742" spans="2:51" ht="15" hidden="1" customHeight="1" outlineLevel="1">
      <c r="B742" s="643" t="s">
        <v>18732</v>
      </c>
      <c r="C742" s="653"/>
      <c r="D742" s="653"/>
      <c r="E742" s="653"/>
      <c r="F742" s="653"/>
      <c r="G742" s="653"/>
      <c r="H742" s="654"/>
      <c r="I742" s="655"/>
      <c r="J742" s="656"/>
      <c r="K742" s="656"/>
      <c r="L742" s="648">
        <f t="shared" si="68"/>
        <v>0</v>
      </c>
      <c r="M742" s="676"/>
      <c r="N742" s="671"/>
      <c r="O742" s="676"/>
      <c r="P742" s="676"/>
      <c r="Q742" s="651">
        <f t="shared" si="69"/>
        <v>0</v>
      </c>
      <c r="R742" s="661">
        <f t="shared" si="70"/>
        <v>0</v>
      </c>
      <c r="S742" s="661">
        <f t="shared" si="71"/>
        <v>0</v>
      </c>
      <c r="T742" s="658"/>
      <c r="U742" s="658"/>
      <c r="V742" s="659"/>
      <c r="W742" s="1645"/>
      <c r="X742" s="324" t="s">
        <v>18733</v>
      </c>
      <c r="Y742" s="1645"/>
      <c r="Z742" s="1656"/>
      <c r="AA742" s="1645"/>
      <c r="AB742" s="1646"/>
      <c r="AC742" s="1647"/>
      <c r="AD742" s="719">
        <v>727</v>
      </c>
      <c r="AE742" s="711" t="s">
        <v>18734</v>
      </c>
      <c r="AF742" s="735" t="s">
        <v>18735</v>
      </c>
      <c r="AG742" s="735" t="s">
        <v>18736</v>
      </c>
      <c r="AH742" s="735" t="s">
        <v>18737</v>
      </c>
      <c r="AI742" s="735" t="s">
        <v>18738</v>
      </c>
      <c r="AJ742" s="735" t="s">
        <v>18739</v>
      </c>
      <c r="AK742" s="736" t="s">
        <v>18740</v>
      </c>
      <c r="AL742" s="737" t="s">
        <v>18741</v>
      </c>
      <c r="AM742" s="738" t="s">
        <v>18742</v>
      </c>
      <c r="AN742" s="738" t="s">
        <v>18743</v>
      </c>
      <c r="AO742" s="648" t="s">
        <v>18744</v>
      </c>
      <c r="AP742" s="669"/>
      <c r="AQ742" s="712" t="s">
        <v>18745</v>
      </c>
      <c r="AR742" s="669"/>
      <c r="AS742" s="669"/>
      <c r="AT742" s="651" t="s">
        <v>18746</v>
      </c>
      <c r="AU742" s="595" t="s">
        <v>18747</v>
      </c>
      <c r="AV742" s="595" t="s">
        <v>18748</v>
      </c>
      <c r="AW742" s="609" t="s">
        <v>18749</v>
      </c>
      <c r="AX742" s="609" t="s">
        <v>18750</v>
      </c>
      <c r="AY742" s="753" t="s">
        <v>18751</v>
      </c>
    </row>
    <row r="743" spans="2:51" ht="15" hidden="1" customHeight="1" outlineLevel="1">
      <c r="B743" s="643" t="s">
        <v>18752</v>
      </c>
      <c r="C743" s="653"/>
      <c r="D743" s="653"/>
      <c r="E743" s="653"/>
      <c r="F743" s="653"/>
      <c r="G743" s="653"/>
      <c r="H743" s="654"/>
      <c r="I743" s="655"/>
      <c r="J743" s="656"/>
      <c r="K743" s="656"/>
      <c r="L743" s="648">
        <f t="shared" si="68"/>
        <v>0</v>
      </c>
      <c r="M743" s="676"/>
      <c r="N743" s="671"/>
      <c r="O743" s="676"/>
      <c r="P743" s="676"/>
      <c r="Q743" s="651">
        <f t="shared" si="69"/>
        <v>0</v>
      </c>
      <c r="R743" s="661">
        <f t="shared" si="70"/>
        <v>0</v>
      </c>
      <c r="S743" s="661">
        <f t="shared" si="71"/>
        <v>0</v>
      </c>
      <c r="T743" s="658"/>
      <c r="U743" s="658"/>
      <c r="V743" s="659"/>
      <c r="W743" s="1645"/>
      <c r="X743" s="324" t="s">
        <v>18753</v>
      </c>
      <c r="Y743" s="1645"/>
      <c r="Z743" s="1656"/>
      <c r="AA743" s="1645"/>
      <c r="AB743" s="1646"/>
      <c r="AC743" s="1647"/>
      <c r="AD743" s="719">
        <v>728</v>
      </c>
      <c r="AE743" s="711" t="s">
        <v>18754</v>
      </c>
      <c r="AF743" s="735" t="s">
        <v>18755</v>
      </c>
      <c r="AG743" s="735" t="s">
        <v>18756</v>
      </c>
      <c r="AH743" s="735" t="s">
        <v>18757</v>
      </c>
      <c r="AI743" s="735" t="s">
        <v>18758</v>
      </c>
      <c r="AJ743" s="735" t="s">
        <v>18759</v>
      </c>
      <c r="AK743" s="736" t="s">
        <v>18760</v>
      </c>
      <c r="AL743" s="737" t="s">
        <v>18761</v>
      </c>
      <c r="AM743" s="738" t="s">
        <v>18762</v>
      </c>
      <c r="AN743" s="738" t="s">
        <v>18763</v>
      </c>
      <c r="AO743" s="648" t="s">
        <v>18764</v>
      </c>
      <c r="AP743" s="669"/>
      <c r="AQ743" s="712" t="s">
        <v>18765</v>
      </c>
      <c r="AR743" s="669"/>
      <c r="AS743" s="669"/>
      <c r="AT743" s="651" t="s">
        <v>18766</v>
      </c>
      <c r="AU743" s="595" t="s">
        <v>18767</v>
      </c>
      <c r="AV743" s="595" t="s">
        <v>18768</v>
      </c>
      <c r="AW743" s="609" t="s">
        <v>18769</v>
      </c>
      <c r="AX743" s="609" t="s">
        <v>18770</v>
      </c>
      <c r="AY743" s="753" t="s">
        <v>18771</v>
      </c>
    </row>
    <row r="744" spans="2:51" ht="15" hidden="1" customHeight="1" outlineLevel="1">
      <c r="B744" s="643" t="s">
        <v>18772</v>
      </c>
      <c r="C744" s="653"/>
      <c r="D744" s="653"/>
      <c r="E744" s="653"/>
      <c r="F744" s="653"/>
      <c r="G744" s="653"/>
      <c r="H744" s="654"/>
      <c r="I744" s="655"/>
      <c r="J744" s="656"/>
      <c r="K744" s="656"/>
      <c r="L744" s="648">
        <f t="shared" si="68"/>
        <v>0</v>
      </c>
      <c r="M744" s="676"/>
      <c r="N744" s="671"/>
      <c r="O744" s="676"/>
      <c r="P744" s="676"/>
      <c r="Q744" s="651">
        <f t="shared" si="69"/>
        <v>0</v>
      </c>
      <c r="R744" s="661">
        <f t="shared" si="70"/>
        <v>0</v>
      </c>
      <c r="S744" s="661">
        <f t="shared" si="71"/>
        <v>0</v>
      </c>
      <c r="T744" s="658"/>
      <c r="U744" s="658"/>
      <c r="V744" s="659"/>
      <c r="W744" s="1645"/>
      <c r="X744" s="324" t="s">
        <v>18773</v>
      </c>
      <c r="Y744" s="1645"/>
      <c r="Z744" s="1656"/>
      <c r="AA744" s="1645"/>
      <c r="AB744" s="1646"/>
      <c r="AC744" s="1647"/>
      <c r="AD744" s="719">
        <v>729</v>
      </c>
      <c r="AE744" s="711" t="s">
        <v>18774</v>
      </c>
      <c r="AF744" s="735" t="s">
        <v>18775</v>
      </c>
      <c r="AG744" s="735" t="s">
        <v>18776</v>
      </c>
      <c r="AH744" s="735" t="s">
        <v>18777</v>
      </c>
      <c r="AI744" s="735" t="s">
        <v>18778</v>
      </c>
      <c r="AJ744" s="735" t="s">
        <v>18779</v>
      </c>
      <c r="AK744" s="736" t="s">
        <v>18780</v>
      </c>
      <c r="AL744" s="737" t="s">
        <v>18781</v>
      </c>
      <c r="AM744" s="738" t="s">
        <v>18782</v>
      </c>
      <c r="AN744" s="738" t="s">
        <v>18783</v>
      </c>
      <c r="AO744" s="648" t="s">
        <v>18784</v>
      </c>
      <c r="AP744" s="669"/>
      <c r="AQ744" s="712" t="s">
        <v>18785</v>
      </c>
      <c r="AR744" s="669"/>
      <c r="AS744" s="669"/>
      <c r="AT744" s="651" t="s">
        <v>18786</v>
      </c>
      <c r="AU744" s="595" t="s">
        <v>18787</v>
      </c>
      <c r="AV744" s="595" t="s">
        <v>18788</v>
      </c>
      <c r="AW744" s="609" t="s">
        <v>18789</v>
      </c>
      <c r="AX744" s="609" t="s">
        <v>18790</v>
      </c>
      <c r="AY744" s="753" t="s">
        <v>18791</v>
      </c>
    </row>
    <row r="745" spans="2:51" ht="15" hidden="1" customHeight="1" outlineLevel="1">
      <c r="B745" s="643" t="s">
        <v>18792</v>
      </c>
      <c r="C745" s="653"/>
      <c r="D745" s="653"/>
      <c r="E745" s="653"/>
      <c r="F745" s="653"/>
      <c r="G745" s="653"/>
      <c r="H745" s="654"/>
      <c r="I745" s="655"/>
      <c r="J745" s="656"/>
      <c r="K745" s="656"/>
      <c r="L745" s="648">
        <f t="shared" si="68"/>
        <v>0</v>
      </c>
      <c r="M745" s="676"/>
      <c r="N745" s="671"/>
      <c r="O745" s="676"/>
      <c r="P745" s="676"/>
      <c r="Q745" s="651">
        <f t="shared" si="69"/>
        <v>0</v>
      </c>
      <c r="R745" s="661">
        <f t="shared" si="70"/>
        <v>0</v>
      </c>
      <c r="S745" s="661">
        <f t="shared" si="71"/>
        <v>0</v>
      </c>
      <c r="T745" s="658"/>
      <c r="U745" s="658"/>
      <c r="V745" s="659"/>
      <c r="W745" s="1645"/>
      <c r="X745" s="324" t="s">
        <v>18793</v>
      </c>
      <c r="Y745" s="1645"/>
      <c r="Z745" s="1656"/>
      <c r="AA745" s="1645"/>
      <c r="AB745" s="1646"/>
      <c r="AC745" s="1647"/>
      <c r="AD745" s="719">
        <v>730</v>
      </c>
      <c r="AE745" s="711" t="s">
        <v>18794</v>
      </c>
      <c r="AF745" s="735" t="s">
        <v>18795</v>
      </c>
      <c r="AG745" s="735" t="s">
        <v>18796</v>
      </c>
      <c r="AH745" s="735" t="s">
        <v>18797</v>
      </c>
      <c r="AI745" s="735" t="s">
        <v>18798</v>
      </c>
      <c r="AJ745" s="735" t="s">
        <v>18799</v>
      </c>
      <c r="AK745" s="736" t="s">
        <v>18800</v>
      </c>
      <c r="AL745" s="737" t="s">
        <v>18801</v>
      </c>
      <c r="AM745" s="738" t="s">
        <v>18802</v>
      </c>
      <c r="AN745" s="738" t="s">
        <v>18803</v>
      </c>
      <c r="AO745" s="648" t="s">
        <v>18804</v>
      </c>
      <c r="AP745" s="669"/>
      <c r="AQ745" s="712" t="s">
        <v>18805</v>
      </c>
      <c r="AR745" s="669"/>
      <c r="AS745" s="669"/>
      <c r="AT745" s="651" t="s">
        <v>18806</v>
      </c>
      <c r="AU745" s="595" t="s">
        <v>18807</v>
      </c>
      <c r="AV745" s="595" t="s">
        <v>18808</v>
      </c>
      <c r="AW745" s="609" t="s">
        <v>18809</v>
      </c>
      <c r="AX745" s="609" t="s">
        <v>18810</v>
      </c>
      <c r="AY745" s="753" t="s">
        <v>18811</v>
      </c>
    </row>
    <row r="746" spans="2:51" ht="15" hidden="1" customHeight="1" outlineLevel="1">
      <c r="B746" s="643" t="s">
        <v>18812</v>
      </c>
      <c r="C746" s="653"/>
      <c r="D746" s="653"/>
      <c r="E746" s="653"/>
      <c r="F746" s="653"/>
      <c r="G746" s="653"/>
      <c r="H746" s="654"/>
      <c r="I746" s="655"/>
      <c r="J746" s="656"/>
      <c r="K746" s="656"/>
      <c r="L746" s="648">
        <f t="shared" si="68"/>
        <v>0</v>
      </c>
      <c r="M746" s="676"/>
      <c r="N746" s="671"/>
      <c r="O746" s="676"/>
      <c r="P746" s="676"/>
      <c r="Q746" s="651">
        <f t="shared" si="69"/>
        <v>0</v>
      </c>
      <c r="R746" s="661">
        <f t="shared" si="70"/>
        <v>0</v>
      </c>
      <c r="S746" s="661">
        <f t="shared" si="71"/>
        <v>0</v>
      </c>
      <c r="T746" s="658"/>
      <c r="U746" s="658"/>
      <c r="V746" s="659"/>
      <c r="W746" s="1645"/>
      <c r="X746" s="324" t="s">
        <v>18813</v>
      </c>
      <c r="Y746" s="1645"/>
      <c r="Z746" s="1656"/>
      <c r="AA746" s="1645"/>
      <c r="AB746" s="1646"/>
      <c r="AC746" s="1647"/>
      <c r="AD746" s="719">
        <v>731</v>
      </c>
      <c r="AE746" s="711" t="s">
        <v>18814</v>
      </c>
      <c r="AF746" s="735" t="s">
        <v>18815</v>
      </c>
      <c r="AG746" s="735" t="s">
        <v>18816</v>
      </c>
      <c r="AH746" s="735" t="s">
        <v>18817</v>
      </c>
      <c r="AI746" s="735" t="s">
        <v>18818</v>
      </c>
      <c r="AJ746" s="735" t="s">
        <v>18819</v>
      </c>
      <c r="AK746" s="736" t="s">
        <v>18820</v>
      </c>
      <c r="AL746" s="737" t="s">
        <v>18821</v>
      </c>
      <c r="AM746" s="738" t="s">
        <v>18822</v>
      </c>
      <c r="AN746" s="738" t="s">
        <v>18823</v>
      </c>
      <c r="AO746" s="648" t="s">
        <v>18824</v>
      </c>
      <c r="AP746" s="669"/>
      <c r="AQ746" s="712" t="s">
        <v>18825</v>
      </c>
      <c r="AR746" s="669"/>
      <c r="AS746" s="669"/>
      <c r="AT746" s="651" t="s">
        <v>18826</v>
      </c>
      <c r="AU746" s="595" t="s">
        <v>18827</v>
      </c>
      <c r="AV746" s="595" t="s">
        <v>18828</v>
      </c>
      <c r="AW746" s="609" t="s">
        <v>18829</v>
      </c>
      <c r="AX746" s="609" t="s">
        <v>18830</v>
      </c>
      <c r="AY746" s="753" t="s">
        <v>18831</v>
      </c>
    </row>
    <row r="747" spans="2:51" ht="15" hidden="1" customHeight="1" outlineLevel="1">
      <c r="B747" s="643" t="s">
        <v>18832</v>
      </c>
      <c r="C747" s="653"/>
      <c r="D747" s="653"/>
      <c r="E747" s="653"/>
      <c r="F747" s="653"/>
      <c r="G747" s="653"/>
      <c r="H747" s="654"/>
      <c r="I747" s="655"/>
      <c r="J747" s="656"/>
      <c r="K747" s="656"/>
      <c r="L747" s="648">
        <f t="shared" ref="L747:L810" si="72">I747*J747</f>
        <v>0</v>
      </c>
      <c r="M747" s="676"/>
      <c r="N747" s="671"/>
      <c r="O747" s="676"/>
      <c r="P747" s="676"/>
      <c r="Q747" s="651">
        <f t="shared" ref="Q747:Q810" si="73">IF(N747=0,0,((1+N747)*(1+C$825))-1)</f>
        <v>0</v>
      </c>
      <c r="R747" s="661">
        <f t="shared" ref="R747:R810" si="74">Q747*K747</f>
        <v>0</v>
      </c>
      <c r="S747" s="661">
        <f t="shared" ref="S747:S810" si="75" xml:space="preserve"> N747*K747</f>
        <v>0</v>
      </c>
      <c r="T747" s="658"/>
      <c r="U747" s="658"/>
      <c r="V747" s="659"/>
      <c r="W747" s="1645"/>
      <c r="X747" s="324" t="s">
        <v>18833</v>
      </c>
      <c r="Y747" s="1645"/>
      <c r="Z747" s="1656"/>
      <c r="AA747" s="1645"/>
      <c r="AB747" s="1646"/>
      <c r="AC747" s="1647"/>
      <c r="AD747" s="719">
        <v>732</v>
      </c>
      <c r="AE747" s="711" t="s">
        <v>18834</v>
      </c>
      <c r="AF747" s="735" t="s">
        <v>18835</v>
      </c>
      <c r="AG747" s="735" t="s">
        <v>18836</v>
      </c>
      <c r="AH747" s="735" t="s">
        <v>18837</v>
      </c>
      <c r="AI747" s="735" t="s">
        <v>18838</v>
      </c>
      <c r="AJ747" s="735" t="s">
        <v>18839</v>
      </c>
      <c r="AK747" s="736" t="s">
        <v>18840</v>
      </c>
      <c r="AL747" s="737" t="s">
        <v>18841</v>
      </c>
      <c r="AM747" s="738" t="s">
        <v>18842</v>
      </c>
      <c r="AN747" s="738" t="s">
        <v>18843</v>
      </c>
      <c r="AO747" s="648" t="s">
        <v>18844</v>
      </c>
      <c r="AP747" s="669"/>
      <c r="AQ747" s="712" t="s">
        <v>18845</v>
      </c>
      <c r="AR747" s="669"/>
      <c r="AS747" s="669"/>
      <c r="AT747" s="651" t="s">
        <v>18846</v>
      </c>
      <c r="AU747" s="595" t="s">
        <v>18847</v>
      </c>
      <c r="AV747" s="595" t="s">
        <v>18848</v>
      </c>
      <c r="AW747" s="609" t="s">
        <v>18849</v>
      </c>
      <c r="AX747" s="609" t="s">
        <v>18850</v>
      </c>
      <c r="AY747" s="753" t="s">
        <v>18851</v>
      </c>
    </row>
    <row r="748" spans="2:51" ht="15" hidden="1" customHeight="1" outlineLevel="1">
      <c r="B748" s="643" t="s">
        <v>18852</v>
      </c>
      <c r="C748" s="653"/>
      <c r="D748" s="653"/>
      <c r="E748" s="653"/>
      <c r="F748" s="653"/>
      <c r="G748" s="653"/>
      <c r="H748" s="654"/>
      <c r="I748" s="655"/>
      <c r="J748" s="656"/>
      <c r="K748" s="656"/>
      <c r="L748" s="648">
        <f t="shared" si="72"/>
        <v>0</v>
      </c>
      <c r="M748" s="676"/>
      <c r="N748" s="671"/>
      <c r="O748" s="676"/>
      <c r="P748" s="676"/>
      <c r="Q748" s="651">
        <f t="shared" si="73"/>
        <v>0</v>
      </c>
      <c r="R748" s="661">
        <f t="shared" si="74"/>
        <v>0</v>
      </c>
      <c r="S748" s="661">
        <f t="shared" si="75"/>
        <v>0</v>
      </c>
      <c r="T748" s="658"/>
      <c r="U748" s="658"/>
      <c r="V748" s="659"/>
      <c r="W748" s="1645"/>
      <c r="X748" s="324" t="s">
        <v>18853</v>
      </c>
      <c r="Y748" s="1645"/>
      <c r="Z748" s="1656"/>
      <c r="AA748" s="1645"/>
      <c r="AB748" s="1646"/>
      <c r="AC748" s="1647"/>
      <c r="AD748" s="719">
        <v>733</v>
      </c>
      <c r="AE748" s="711" t="s">
        <v>18854</v>
      </c>
      <c r="AF748" s="735" t="s">
        <v>18855</v>
      </c>
      <c r="AG748" s="735" t="s">
        <v>18856</v>
      </c>
      <c r="AH748" s="735" t="s">
        <v>18857</v>
      </c>
      <c r="AI748" s="735" t="s">
        <v>18858</v>
      </c>
      <c r="AJ748" s="735" t="s">
        <v>18859</v>
      </c>
      <c r="AK748" s="736" t="s">
        <v>18860</v>
      </c>
      <c r="AL748" s="737" t="s">
        <v>18861</v>
      </c>
      <c r="AM748" s="738" t="s">
        <v>18862</v>
      </c>
      <c r="AN748" s="738" t="s">
        <v>18863</v>
      </c>
      <c r="AO748" s="648" t="s">
        <v>18864</v>
      </c>
      <c r="AP748" s="669"/>
      <c r="AQ748" s="712" t="s">
        <v>18865</v>
      </c>
      <c r="AR748" s="669"/>
      <c r="AS748" s="669"/>
      <c r="AT748" s="651" t="s">
        <v>18866</v>
      </c>
      <c r="AU748" s="595" t="s">
        <v>18867</v>
      </c>
      <c r="AV748" s="595" t="s">
        <v>18868</v>
      </c>
      <c r="AW748" s="609" t="s">
        <v>18869</v>
      </c>
      <c r="AX748" s="609" t="s">
        <v>18870</v>
      </c>
      <c r="AY748" s="753" t="s">
        <v>18871</v>
      </c>
    </row>
    <row r="749" spans="2:51" ht="15" hidden="1" customHeight="1" outlineLevel="1">
      <c r="B749" s="643" t="s">
        <v>18872</v>
      </c>
      <c r="C749" s="653"/>
      <c r="D749" s="653"/>
      <c r="E749" s="653"/>
      <c r="F749" s="653"/>
      <c r="G749" s="653"/>
      <c r="H749" s="654"/>
      <c r="I749" s="655"/>
      <c r="J749" s="656"/>
      <c r="K749" s="656"/>
      <c r="L749" s="648">
        <f t="shared" si="72"/>
        <v>0</v>
      </c>
      <c r="M749" s="676"/>
      <c r="N749" s="671"/>
      <c r="O749" s="676"/>
      <c r="P749" s="676"/>
      <c r="Q749" s="651">
        <f t="shared" si="73"/>
        <v>0</v>
      </c>
      <c r="R749" s="661">
        <f t="shared" si="74"/>
        <v>0</v>
      </c>
      <c r="S749" s="661">
        <f t="shared" si="75"/>
        <v>0</v>
      </c>
      <c r="T749" s="658"/>
      <c r="U749" s="658"/>
      <c r="V749" s="659"/>
      <c r="W749" s="1645"/>
      <c r="X749" s="324" t="s">
        <v>18873</v>
      </c>
      <c r="Y749" s="1645"/>
      <c r="Z749" s="1656"/>
      <c r="AA749" s="1645"/>
      <c r="AB749" s="1646"/>
      <c r="AC749" s="1647"/>
      <c r="AD749" s="719">
        <v>734</v>
      </c>
      <c r="AE749" s="711" t="s">
        <v>18874</v>
      </c>
      <c r="AF749" s="735" t="s">
        <v>18875</v>
      </c>
      <c r="AG749" s="735" t="s">
        <v>18876</v>
      </c>
      <c r="AH749" s="735" t="s">
        <v>18877</v>
      </c>
      <c r="AI749" s="735" t="s">
        <v>18878</v>
      </c>
      <c r="AJ749" s="735" t="s">
        <v>18879</v>
      </c>
      <c r="AK749" s="736" t="s">
        <v>18880</v>
      </c>
      <c r="AL749" s="737" t="s">
        <v>18881</v>
      </c>
      <c r="AM749" s="738" t="s">
        <v>18882</v>
      </c>
      <c r="AN749" s="738" t="s">
        <v>18883</v>
      </c>
      <c r="AO749" s="648" t="s">
        <v>18884</v>
      </c>
      <c r="AP749" s="669"/>
      <c r="AQ749" s="712" t="s">
        <v>18885</v>
      </c>
      <c r="AR749" s="669"/>
      <c r="AS749" s="669"/>
      <c r="AT749" s="651" t="s">
        <v>18886</v>
      </c>
      <c r="AU749" s="595" t="s">
        <v>18887</v>
      </c>
      <c r="AV749" s="595" t="s">
        <v>18888</v>
      </c>
      <c r="AW749" s="609" t="s">
        <v>18889</v>
      </c>
      <c r="AX749" s="609" t="s">
        <v>18890</v>
      </c>
      <c r="AY749" s="753" t="s">
        <v>18891</v>
      </c>
    </row>
    <row r="750" spans="2:51" ht="15" hidden="1" customHeight="1" outlineLevel="1">
      <c r="B750" s="643" t="s">
        <v>18892</v>
      </c>
      <c r="C750" s="653"/>
      <c r="D750" s="653"/>
      <c r="E750" s="653"/>
      <c r="F750" s="653"/>
      <c r="G750" s="653"/>
      <c r="H750" s="654"/>
      <c r="I750" s="655"/>
      <c r="J750" s="656"/>
      <c r="K750" s="656"/>
      <c r="L750" s="648">
        <f t="shared" si="72"/>
        <v>0</v>
      </c>
      <c r="M750" s="676"/>
      <c r="N750" s="671"/>
      <c r="O750" s="676"/>
      <c r="P750" s="676"/>
      <c r="Q750" s="651">
        <f t="shared" si="73"/>
        <v>0</v>
      </c>
      <c r="R750" s="661">
        <f t="shared" si="74"/>
        <v>0</v>
      </c>
      <c r="S750" s="661">
        <f t="shared" si="75"/>
        <v>0</v>
      </c>
      <c r="T750" s="658"/>
      <c r="U750" s="658"/>
      <c r="V750" s="659"/>
      <c r="W750" s="1645"/>
      <c r="X750" s="324" t="s">
        <v>18893</v>
      </c>
      <c r="Y750" s="1645"/>
      <c r="Z750" s="1656"/>
      <c r="AA750" s="1645"/>
      <c r="AB750" s="1646"/>
      <c r="AC750" s="1647"/>
      <c r="AD750" s="719">
        <v>735</v>
      </c>
      <c r="AE750" s="711" t="s">
        <v>18894</v>
      </c>
      <c r="AF750" s="735" t="s">
        <v>18895</v>
      </c>
      <c r="AG750" s="735" t="s">
        <v>18896</v>
      </c>
      <c r="AH750" s="735" t="s">
        <v>18897</v>
      </c>
      <c r="AI750" s="735" t="s">
        <v>18898</v>
      </c>
      <c r="AJ750" s="735" t="s">
        <v>18899</v>
      </c>
      <c r="AK750" s="736" t="s">
        <v>18900</v>
      </c>
      <c r="AL750" s="737" t="s">
        <v>18901</v>
      </c>
      <c r="AM750" s="738" t="s">
        <v>18902</v>
      </c>
      <c r="AN750" s="738" t="s">
        <v>18903</v>
      </c>
      <c r="AO750" s="648" t="s">
        <v>18904</v>
      </c>
      <c r="AP750" s="669"/>
      <c r="AQ750" s="712" t="s">
        <v>18905</v>
      </c>
      <c r="AR750" s="669"/>
      <c r="AS750" s="669"/>
      <c r="AT750" s="651" t="s">
        <v>18906</v>
      </c>
      <c r="AU750" s="595" t="s">
        <v>18907</v>
      </c>
      <c r="AV750" s="595" t="s">
        <v>18908</v>
      </c>
      <c r="AW750" s="609" t="s">
        <v>18909</v>
      </c>
      <c r="AX750" s="609" t="s">
        <v>18910</v>
      </c>
      <c r="AY750" s="753" t="s">
        <v>18911</v>
      </c>
    </row>
    <row r="751" spans="2:51" ht="15" hidden="1" customHeight="1" outlineLevel="1">
      <c r="B751" s="643" t="s">
        <v>18912</v>
      </c>
      <c r="C751" s="653"/>
      <c r="D751" s="653"/>
      <c r="E751" s="653"/>
      <c r="F751" s="653"/>
      <c r="G751" s="653"/>
      <c r="H751" s="654"/>
      <c r="I751" s="655"/>
      <c r="J751" s="656"/>
      <c r="K751" s="656"/>
      <c r="L751" s="648">
        <f t="shared" si="72"/>
        <v>0</v>
      </c>
      <c r="M751" s="676"/>
      <c r="N751" s="671"/>
      <c r="O751" s="676"/>
      <c r="P751" s="676"/>
      <c r="Q751" s="651">
        <f t="shared" si="73"/>
        <v>0</v>
      </c>
      <c r="R751" s="661">
        <f t="shared" si="74"/>
        <v>0</v>
      </c>
      <c r="S751" s="661">
        <f t="shared" si="75"/>
        <v>0</v>
      </c>
      <c r="T751" s="658"/>
      <c r="U751" s="658"/>
      <c r="V751" s="659"/>
      <c r="W751" s="1645"/>
      <c r="X751" s="324" t="s">
        <v>18913</v>
      </c>
      <c r="Y751" s="1645"/>
      <c r="Z751" s="1656"/>
      <c r="AA751" s="1645"/>
      <c r="AB751" s="1646"/>
      <c r="AC751" s="1647"/>
      <c r="AD751" s="719">
        <v>736</v>
      </c>
      <c r="AE751" s="711" t="s">
        <v>18914</v>
      </c>
      <c r="AF751" s="735" t="s">
        <v>18915</v>
      </c>
      <c r="AG751" s="735" t="s">
        <v>18916</v>
      </c>
      <c r="AH751" s="735" t="s">
        <v>18917</v>
      </c>
      <c r="AI751" s="735" t="s">
        <v>18918</v>
      </c>
      <c r="AJ751" s="735" t="s">
        <v>18919</v>
      </c>
      <c r="AK751" s="736" t="s">
        <v>18920</v>
      </c>
      <c r="AL751" s="737" t="s">
        <v>18921</v>
      </c>
      <c r="AM751" s="738" t="s">
        <v>18922</v>
      </c>
      <c r="AN751" s="738" t="s">
        <v>18923</v>
      </c>
      <c r="AO751" s="648" t="s">
        <v>18924</v>
      </c>
      <c r="AP751" s="669"/>
      <c r="AQ751" s="712" t="s">
        <v>18925</v>
      </c>
      <c r="AR751" s="669"/>
      <c r="AS751" s="669"/>
      <c r="AT751" s="651" t="s">
        <v>18926</v>
      </c>
      <c r="AU751" s="595" t="s">
        <v>18927</v>
      </c>
      <c r="AV751" s="595" t="s">
        <v>18928</v>
      </c>
      <c r="AW751" s="609" t="s">
        <v>18929</v>
      </c>
      <c r="AX751" s="609" t="s">
        <v>18930</v>
      </c>
      <c r="AY751" s="753" t="s">
        <v>18931</v>
      </c>
    </row>
    <row r="752" spans="2:51" ht="15" hidden="1" customHeight="1" outlineLevel="1">
      <c r="B752" s="643" t="s">
        <v>18932</v>
      </c>
      <c r="C752" s="653"/>
      <c r="D752" s="653"/>
      <c r="E752" s="653"/>
      <c r="F752" s="653"/>
      <c r="G752" s="653"/>
      <c r="H752" s="654"/>
      <c r="I752" s="655"/>
      <c r="J752" s="656"/>
      <c r="K752" s="656"/>
      <c r="L752" s="648">
        <f t="shared" si="72"/>
        <v>0</v>
      </c>
      <c r="M752" s="676"/>
      <c r="N752" s="671"/>
      <c r="O752" s="676"/>
      <c r="P752" s="676"/>
      <c r="Q752" s="651">
        <f t="shared" si="73"/>
        <v>0</v>
      </c>
      <c r="R752" s="661">
        <f t="shared" si="74"/>
        <v>0</v>
      </c>
      <c r="S752" s="661">
        <f t="shared" si="75"/>
        <v>0</v>
      </c>
      <c r="T752" s="658"/>
      <c r="U752" s="658"/>
      <c r="V752" s="659"/>
      <c r="W752" s="1645"/>
      <c r="X752" s="324" t="s">
        <v>18933</v>
      </c>
      <c r="Y752" s="1645"/>
      <c r="Z752" s="1656"/>
      <c r="AA752" s="1645"/>
      <c r="AB752" s="1646"/>
      <c r="AC752" s="1647"/>
      <c r="AD752" s="719">
        <v>737</v>
      </c>
      <c r="AE752" s="711" t="s">
        <v>18934</v>
      </c>
      <c r="AF752" s="735" t="s">
        <v>18935</v>
      </c>
      <c r="AG752" s="735" t="s">
        <v>18936</v>
      </c>
      <c r="AH752" s="735" t="s">
        <v>18937</v>
      </c>
      <c r="AI752" s="735" t="s">
        <v>18938</v>
      </c>
      <c r="AJ752" s="735" t="s">
        <v>18939</v>
      </c>
      <c r="AK752" s="736" t="s">
        <v>18940</v>
      </c>
      <c r="AL752" s="737" t="s">
        <v>18941</v>
      </c>
      <c r="AM752" s="738" t="s">
        <v>18942</v>
      </c>
      <c r="AN752" s="738" t="s">
        <v>18943</v>
      </c>
      <c r="AO752" s="648" t="s">
        <v>18944</v>
      </c>
      <c r="AP752" s="669"/>
      <c r="AQ752" s="712" t="s">
        <v>18945</v>
      </c>
      <c r="AR752" s="669"/>
      <c r="AS752" s="669"/>
      <c r="AT752" s="651" t="s">
        <v>18946</v>
      </c>
      <c r="AU752" s="595" t="s">
        <v>18947</v>
      </c>
      <c r="AV752" s="595" t="s">
        <v>18948</v>
      </c>
      <c r="AW752" s="609" t="s">
        <v>18949</v>
      </c>
      <c r="AX752" s="609" t="s">
        <v>18950</v>
      </c>
      <c r="AY752" s="753" t="s">
        <v>18951</v>
      </c>
    </row>
    <row r="753" spans="2:51" ht="15" hidden="1" customHeight="1" outlineLevel="1">
      <c r="B753" s="643" t="s">
        <v>18952</v>
      </c>
      <c r="C753" s="653"/>
      <c r="D753" s="653"/>
      <c r="E753" s="653"/>
      <c r="F753" s="653"/>
      <c r="G753" s="653"/>
      <c r="H753" s="654"/>
      <c r="I753" s="655"/>
      <c r="J753" s="656"/>
      <c r="K753" s="656"/>
      <c r="L753" s="648">
        <f t="shared" si="72"/>
        <v>0</v>
      </c>
      <c r="M753" s="676"/>
      <c r="N753" s="671"/>
      <c r="O753" s="676"/>
      <c r="P753" s="676"/>
      <c r="Q753" s="651">
        <f t="shared" si="73"/>
        <v>0</v>
      </c>
      <c r="R753" s="661">
        <f t="shared" si="74"/>
        <v>0</v>
      </c>
      <c r="S753" s="661">
        <f t="shared" si="75"/>
        <v>0</v>
      </c>
      <c r="T753" s="658"/>
      <c r="U753" s="658"/>
      <c r="V753" s="659"/>
      <c r="W753" s="1645"/>
      <c r="X753" s="324" t="s">
        <v>18953</v>
      </c>
      <c r="Y753" s="1645"/>
      <c r="Z753" s="1656"/>
      <c r="AA753" s="1645"/>
      <c r="AB753" s="1646"/>
      <c r="AC753" s="1647"/>
      <c r="AD753" s="719">
        <v>738</v>
      </c>
      <c r="AE753" s="711" t="s">
        <v>18954</v>
      </c>
      <c r="AF753" s="735" t="s">
        <v>18955</v>
      </c>
      <c r="AG753" s="735" t="s">
        <v>18956</v>
      </c>
      <c r="AH753" s="735" t="s">
        <v>18957</v>
      </c>
      <c r="AI753" s="735" t="s">
        <v>18958</v>
      </c>
      <c r="AJ753" s="735" t="s">
        <v>18959</v>
      </c>
      <c r="AK753" s="736" t="s">
        <v>18960</v>
      </c>
      <c r="AL753" s="737" t="s">
        <v>18961</v>
      </c>
      <c r="AM753" s="738" t="s">
        <v>18962</v>
      </c>
      <c r="AN753" s="738" t="s">
        <v>18963</v>
      </c>
      <c r="AO753" s="648" t="s">
        <v>18964</v>
      </c>
      <c r="AP753" s="669"/>
      <c r="AQ753" s="712" t="s">
        <v>18965</v>
      </c>
      <c r="AR753" s="669"/>
      <c r="AS753" s="669"/>
      <c r="AT753" s="651" t="s">
        <v>18966</v>
      </c>
      <c r="AU753" s="595" t="s">
        <v>18967</v>
      </c>
      <c r="AV753" s="595" t="s">
        <v>18968</v>
      </c>
      <c r="AW753" s="609" t="s">
        <v>18969</v>
      </c>
      <c r="AX753" s="609" t="s">
        <v>18970</v>
      </c>
      <c r="AY753" s="753" t="s">
        <v>18971</v>
      </c>
    </row>
    <row r="754" spans="2:51" ht="15" hidden="1" customHeight="1" outlineLevel="1">
      <c r="B754" s="643" t="s">
        <v>18972</v>
      </c>
      <c r="C754" s="653"/>
      <c r="D754" s="653"/>
      <c r="E754" s="653"/>
      <c r="F754" s="653"/>
      <c r="G754" s="653"/>
      <c r="H754" s="654"/>
      <c r="I754" s="655"/>
      <c r="J754" s="656"/>
      <c r="K754" s="656"/>
      <c r="L754" s="648">
        <f t="shared" si="72"/>
        <v>0</v>
      </c>
      <c r="M754" s="676"/>
      <c r="N754" s="671"/>
      <c r="O754" s="676"/>
      <c r="P754" s="676"/>
      <c r="Q754" s="651">
        <f t="shared" si="73"/>
        <v>0</v>
      </c>
      <c r="R754" s="661">
        <f t="shared" si="74"/>
        <v>0</v>
      </c>
      <c r="S754" s="661">
        <f t="shared" si="75"/>
        <v>0</v>
      </c>
      <c r="T754" s="658"/>
      <c r="U754" s="658"/>
      <c r="V754" s="659"/>
      <c r="W754" s="1645"/>
      <c r="X754" s="324" t="s">
        <v>18973</v>
      </c>
      <c r="Y754" s="1645"/>
      <c r="Z754" s="1656"/>
      <c r="AA754" s="1645"/>
      <c r="AB754" s="1646"/>
      <c r="AC754" s="1647"/>
      <c r="AD754" s="719">
        <v>739</v>
      </c>
      <c r="AE754" s="711" t="s">
        <v>18974</v>
      </c>
      <c r="AF754" s="735" t="s">
        <v>18975</v>
      </c>
      <c r="AG754" s="735" t="s">
        <v>18976</v>
      </c>
      <c r="AH754" s="735" t="s">
        <v>18977</v>
      </c>
      <c r="AI754" s="735" t="s">
        <v>18978</v>
      </c>
      <c r="AJ754" s="735" t="s">
        <v>18979</v>
      </c>
      <c r="AK754" s="736" t="s">
        <v>18980</v>
      </c>
      <c r="AL754" s="737" t="s">
        <v>18981</v>
      </c>
      <c r="AM754" s="738" t="s">
        <v>18982</v>
      </c>
      <c r="AN754" s="738" t="s">
        <v>18983</v>
      </c>
      <c r="AO754" s="648" t="s">
        <v>18984</v>
      </c>
      <c r="AP754" s="669"/>
      <c r="AQ754" s="712" t="s">
        <v>18985</v>
      </c>
      <c r="AR754" s="669"/>
      <c r="AS754" s="669"/>
      <c r="AT754" s="651" t="s">
        <v>18986</v>
      </c>
      <c r="AU754" s="595" t="s">
        <v>18987</v>
      </c>
      <c r="AV754" s="595" t="s">
        <v>18988</v>
      </c>
      <c r="AW754" s="609" t="s">
        <v>18989</v>
      </c>
      <c r="AX754" s="609" t="s">
        <v>18990</v>
      </c>
      <c r="AY754" s="753" t="s">
        <v>18991</v>
      </c>
    </row>
    <row r="755" spans="2:51" ht="15" hidden="1" customHeight="1" outlineLevel="1">
      <c r="B755" s="643" t="s">
        <v>18992</v>
      </c>
      <c r="C755" s="653"/>
      <c r="D755" s="653"/>
      <c r="E755" s="653"/>
      <c r="F755" s="653"/>
      <c r="G755" s="653"/>
      <c r="H755" s="654"/>
      <c r="I755" s="655"/>
      <c r="J755" s="656"/>
      <c r="K755" s="656"/>
      <c r="L755" s="648">
        <f t="shared" si="72"/>
        <v>0</v>
      </c>
      <c r="M755" s="676"/>
      <c r="N755" s="671"/>
      <c r="O755" s="676"/>
      <c r="P755" s="676"/>
      <c r="Q755" s="651">
        <f t="shared" si="73"/>
        <v>0</v>
      </c>
      <c r="R755" s="661">
        <f t="shared" si="74"/>
        <v>0</v>
      </c>
      <c r="S755" s="661">
        <f t="shared" si="75"/>
        <v>0</v>
      </c>
      <c r="T755" s="658"/>
      <c r="U755" s="658"/>
      <c r="V755" s="659"/>
      <c r="W755" s="1645"/>
      <c r="X755" s="324" t="s">
        <v>18993</v>
      </c>
      <c r="Y755" s="1645"/>
      <c r="Z755" s="1656"/>
      <c r="AA755" s="1645"/>
      <c r="AB755" s="1646"/>
      <c r="AC755" s="1647"/>
      <c r="AD755" s="719">
        <v>740</v>
      </c>
      <c r="AE755" s="711" t="s">
        <v>18994</v>
      </c>
      <c r="AF755" s="735" t="s">
        <v>18995</v>
      </c>
      <c r="AG755" s="735" t="s">
        <v>18996</v>
      </c>
      <c r="AH755" s="735" t="s">
        <v>18997</v>
      </c>
      <c r="AI755" s="735" t="s">
        <v>18998</v>
      </c>
      <c r="AJ755" s="735" t="s">
        <v>18999</v>
      </c>
      <c r="AK755" s="736" t="s">
        <v>19000</v>
      </c>
      <c r="AL755" s="737" t="s">
        <v>19001</v>
      </c>
      <c r="AM755" s="738" t="s">
        <v>19002</v>
      </c>
      <c r="AN755" s="738" t="s">
        <v>19003</v>
      </c>
      <c r="AO755" s="648" t="s">
        <v>19004</v>
      </c>
      <c r="AP755" s="669"/>
      <c r="AQ755" s="712" t="s">
        <v>19005</v>
      </c>
      <c r="AR755" s="669"/>
      <c r="AS755" s="669"/>
      <c r="AT755" s="651" t="s">
        <v>19006</v>
      </c>
      <c r="AU755" s="595" t="s">
        <v>19007</v>
      </c>
      <c r="AV755" s="595" t="s">
        <v>19008</v>
      </c>
      <c r="AW755" s="609" t="s">
        <v>19009</v>
      </c>
      <c r="AX755" s="609" t="s">
        <v>19010</v>
      </c>
      <c r="AY755" s="753" t="s">
        <v>19011</v>
      </c>
    </row>
    <row r="756" spans="2:51" ht="15" hidden="1" customHeight="1" outlineLevel="1">
      <c r="B756" s="643" t="s">
        <v>19012</v>
      </c>
      <c r="C756" s="653"/>
      <c r="D756" s="653"/>
      <c r="E756" s="653"/>
      <c r="F756" s="653"/>
      <c r="G756" s="653"/>
      <c r="H756" s="654"/>
      <c r="I756" s="655"/>
      <c r="J756" s="656"/>
      <c r="K756" s="656"/>
      <c r="L756" s="648">
        <f t="shared" si="72"/>
        <v>0</v>
      </c>
      <c r="M756" s="676"/>
      <c r="N756" s="671"/>
      <c r="O756" s="676"/>
      <c r="P756" s="676"/>
      <c r="Q756" s="651">
        <f t="shared" si="73"/>
        <v>0</v>
      </c>
      <c r="R756" s="661">
        <f t="shared" si="74"/>
        <v>0</v>
      </c>
      <c r="S756" s="661">
        <f t="shared" si="75"/>
        <v>0</v>
      </c>
      <c r="T756" s="658"/>
      <c r="U756" s="658"/>
      <c r="V756" s="659"/>
      <c r="W756" s="1645"/>
      <c r="X756" s="324" t="s">
        <v>19013</v>
      </c>
      <c r="Y756" s="1645"/>
      <c r="Z756" s="1656"/>
      <c r="AA756" s="1645"/>
      <c r="AB756" s="1646"/>
      <c r="AC756" s="1647"/>
      <c r="AD756" s="719">
        <v>741</v>
      </c>
      <c r="AE756" s="711" t="s">
        <v>19014</v>
      </c>
      <c r="AF756" s="735" t="s">
        <v>19015</v>
      </c>
      <c r="AG756" s="735" t="s">
        <v>19016</v>
      </c>
      <c r="AH756" s="735" t="s">
        <v>19017</v>
      </c>
      <c r="AI756" s="735" t="s">
        <v>19018</v>
      </c>
      <c r="AJ756" s="735" t="s">
        <v>19019</v>
      </c>
      <c r="AK756" s="736" t="s">
        <v>19020</v>
      </c>
      <c r="AL756" s="737" t="s">
        <v>19021</v>
      </c>
      <c r="AM756" s="738" t="s">
        <v>19022</v>
      </c>
      <c r="AN756" s="738" t="s">
        <v>19023</v>
      </c>
      <c r="AO756" s="648" t="s">
        <v>19024</v>
      </c>
      <c r="AP756" s="669"/>
      <c r="AQ756" s="712" t="s">
        <v>19025</v>
      </c>
      <c r="AR756" s="669"/>
      <c r="AS756" s="669"/>
      <c r="AT756" s="651" t="s">
        <v>19026</v>
      </c>
      <c r="AU756" s="595" t="s">
        <v>19027</v>
      </c>
      <c r="AV756" s="595" t="s">
        <v>19028</v>
      </c>
      <c r="AW756" s="609" t="s">
        <v>19029</v>
      </c>
      <c r="AX756" s="609" t="s">
        <v>19030</v>
      </c>
      <c r="AY756" s="753" t="s">
        <v>19031</v>
      </c>
    </row>
    <row r="757" spans="2:51" ht="15" hidden="1" customHeight="1" outlineLevel="1">
      <c r="B757" s="643" t="s">
        <v>19032</v>
      </c>
      <c r="C757" s="653"/>
      <c r="D757" s="653"/>
      <c r="E757" s="653"/>
      <c r="F757" s="653"/>
      <c r="G757" s="653"/>
      <c r="H757" s="654"/>
      <c r="I757" s="655"/>
      <c r="J757" s="656"/>
      <c r="K757" s="656"/>
      <c r="L757" s="648">
        <f t="shared" si="72"/>
        <v>0</v>
      </c>
      <c r="M757" s="676"/>
      <c r="N757" s="671"/>
      <c r="O757" s="676"/>
      <c r="P757" s="676"/>
      <c r="Q757" s="651">
        <f t="shared" si="73"/>
        <v>0</v>
      </c>
      <c r="R757" s="661">
        <f t="shared" si="74"/>
        <v>0</v>
      </c>
      <c r="S757" s="661">
        <f t="shared" si="75"/>
        <v>0</v>
      </c>
      <c r="T757" s="658"/>
      <c r="U757" s="658"/>
      <c r="V757" s="659"/>
      <c r="W757" s="1645"/>
      <c r="X757" s="324" t="s">
        <v>19033</v>
      </c>
      <c r="Y757" s="1645"/>
      <c r="Z757" s="1656"/>
      <c r="AA757" s="1645"/>
      <c r="AB757" s="1646"/>
      <c r="AC757" s="1647"/>
      <c r="AD757" s="719">
        <v>742</v>
      </c>
      <c r="AE757" s="711" t="s">
        <v>19034</v>
      </c>
      <c r="AF757" s="735" t="s">
        <v>19035</v>
      </c>
      <c r="AG757" s="735" t="s">
        <v>19036</v>
      </c>
      <c r="AH757" s="735" t="s">
        <v>19037</v>
      </c>
      <c r="AI757" s="735" t="s">
        <v>19038</v>
      </c>
      <c r="AJ757" s="735" t="s">
        <v>19039</v>
      </c>
      <c r="AK757" s="736" t="s">
        <v>19040</v>
      </c>
      <c r="AL757" s="737" t="s">
        <v>19041</v>
      </c>
      <c r="AM757" s="738" t="s">
        <v>19042</v>
      </c>
      <c r="AN757" s="738" t="s">
        <v>19043</v>
      </c>
      <c r="AO757" s="648" t="s">
        <v>19044</v>
      </c>
      <c r="AP757" s="669"/>
      <c r="AQ757" s="712" t="s">
        <v>19045</v>
      </c>
      <c r="AR757" s="669"/>
      <c r="AS757" s="669"/>
      <c r="AT757" s="651" t="s">
        <v>19046</v>
      </c>
      <c r="AU757" s="595" t="s">
        <v>19047</v>
      </c>
      <c r="AV757" s="595" t="s">
        <v>19048</v>
      </c>
      <c r="AW757" s="609" t="s">
        <v>19049</v>
      </c>
      <c r="AX757" s="609" t="s">
        <v>19050</v>
      </c>
      <c r="AY757" s="753" t="s">
        <v>19051</v>
      </c>
    </row>
    <row r="758" spans="2:51" ht="15" hidden="1" customHeight="1" outlineLevel="1">
      <c r="B758" s="643" t="s">
        <v>19052</v>
      </c>
      <c r="C758" s="653"/>
      <c r="D758" s="653"/>
      <c r="E758" s="653"/>
      <c r="F758" s="653"/>
      <c r="G758" s="653"/>
      <c r="H758" s="654"/>
      <c r="I758" s="655"/>
      <c r="J758" s="656"/>
      <c r="K758" s="656"/>
      <c r="L758" s="648">
        <f t="shared" si="72"/>
        <v>0</v>
      </c>
      <c r="M758" s="676"/>
      <c r="N758" s="671"/>
      <c r="O758" s="676"/>
      <c r="P758" s="676"/>
      <c r="Q758" s="651">
        <f t="shared" si="73"/>
        <v>0</v>
      </c>
      <c r="R758" s="661">
        <f t="shared" si="74"/>
        <v>0</v>
      </c>
      <c r="S758" s="661">
        <f t="shared" si="75"/>
        <v>0</v>
      </c>
      <c r="T758" s="658"/>
      <c r="U758" s="658"/>
      <c r="V758" s="659"/>
      <c r="W758" s="1645"/>
      <c r="X758" s="324" t="s">
        <v>19053</v>
      </c>
      <c r="Y758" s="1645"/>
      <c r="Z758" s="1656"/>
      <c r="AA758" s="1645"/>
      <c r="AB758" s="1646"/>
      <c r="AC758" s="1647"/>
      <c r="AD758" s="719">
        <v>743</v>
      </c>
      <c r="AE758" s="711" t="s">
        <v>19054</v>
      </c>
      <c r="AF758" s="735" t="s">
        <v>19055</v>
      </c>
      <c r="AG758" s="735" t="s">
        <v>19056</v>
      </c>
      <c r="AH758" s="735" t="s">
        <v>19057</v>
      </c>
      <c r="AI758" s="735" t="s">
        <v>19058</v>
      </c>
      <c r="AJ758" s="735" t="s">
        <v>19059</v>
      </c>
      <c r="AK758" s="736" t="s">
        <v>19060</v>
      </c>
      <c r="AL758" s="737" t="s">
        <v>19061</v>
      </c>
      <c r="AM758" s="738" t="s">
        <v>19062</v>
      </c>
      <c r="AN758" s="738" t="s">
        <v>19063</v>
      </c>
      <c r="AO758" s="648" t="s">
        <v>19064</v>
      </c>
      <c r="AP758" s="669"/>
      <c r="AQ758" s="712" t="s">
        <v>19065</v>
      </c>
      <c r="AR758" s="669"/>
      <c r="AS758" s="669"/>
      <c r="AT758" s="651" t="s">
        <v>19066</v>
      </c>
      <c r="AU758" s="595" t="s">
        <v>19067</v>
      </c>
      <c r="AV758" s="595" t="s">
        <v>19068</v>
      </c>
      <c r="AW758" s="609" t="s">
        <v>19069</v>
      </c>
      <c r="AX758" s="609" t="s">
        <v>19070</v>
      </c>
      <c r="AY758" s="753" t="s">
        <v>19071</v>
      </c>
    </row>
    <row r="759" spans="2:51" ht="15" hidden="1" customHeight="1" outlineLevel="1">
      <c r="B759" s="643" t="s">
        <v>19072</v>
      </c>
      <c r="C759" s="653"/>
      <c r="D759" s="653"/>
      <c r="E759" s="653"/>
      <c r="F759" s="653"/>
      <c r="G759" s="653"/>
      <c r="H759" s="654"/>
      <c r="I759" s="655"/>
      <c r="J759" s="656"/>
      <c r="K759" s="656"/>
      <c r="L759" s="648">
        <f t="shared" si="72"/>
        <v>0</v>
      </c>
      <c r="M759" s="676"/>
      <c r="N759" s="671"/>
      <c r="O759" s="676"/>
      <c r="P759" s="676"/>
      <c r="Q759" s="651">
        <f t="shared" si="73"/>
        <v>0</v>
      </c>
      <c r="R759" s="661">
        <f t="shared" si="74"/>
        <v>0</v>
      </c>
      <c r="S759" s="661">
        <f t="shared" si="75"/>
        <v>0</v>
      </c>
      <c r="T759" s="658"/>
      <c r="U759" s="658"/>
      <c r="V759" s="659"/>
      <c r="W759" s="1645"/>
      <c r="X759" s="324" t="s">
        <v>19073</v>
      </c>
      <c r="Y759" s="1645"/>
      <c r="Z759" s="1656"/>
      <c r="AA759" s="1645"/>
      <c r="AB759" s="1646"/>
      <c r="AC759" s="1647"/>
      <c r="AD759" s="719">
        <v>744</v>
      </c>
      <c r="AE759" s="711" t="s">
        <v>19074</v>
      </c>
      <c r="AF759" s="735" t="s">
        <v>19075</v>
      </c>
      <c r="AG759" s="735" t="s">
        <v>19076</v>
      </c>
      <c r="AH759" s="735" t="s">
        <v>19077</v>
      </c>
      <c r="AI759" s="735" t="s">
        <v>19078</v>
      </c>
      <c r="AJ759" s="735" t="s">
        <v>19079</v>
      </c>
      <c r="AK759" s="736" t="s">
        <v>19080</v>
      </c>
      <c r="AL759" s="737" t="s">
        <v>19081</v>
      </c>
      <c r="AM759" s="738" t="s">
        <v>19082</v>
      </c>
      <c r="AN759" s="738" t="s">
        <v>19083</v>
      </c>
      <c r="AO759" s="648" t="s">
        <v>19084</v>
      </c>
      <c r="AP759" s="669"/>
      <c r="AQ759" s="712" t="s">
        <v>19085</v>
      </c>
      <c r="AR759" s="669"/>
      <c r="AS759" s="669"/>
      <c r="AT759" s="651" t="s">
        <v>19086</v>
      </c>
      <c r="AU759" s="595" t="s">
        <v>19087</v>
      </c>
      <c r="AV759" s="595" t="s">
        <v>19088</v>
      </c>
      <c r="AW759" s="609" t="s">
        <v>19089</v>
      </c>
      <c r="AX759" s="609" t="s">
        <v>19090</v>
      </c>
      <c r="AY759" s="753" t="s">
        <v>19091</v>
      </c>
    </row>
    <row r="760" spans="2:51" ht="15" hidden="1" customHeight="1" outlineLevel="1">
      <c r="B760" s="643" t="s">
        <v>19092</v>
      </c>
      <c r="C760" s="653"/>
      <c r="D760" s="653"/>
      <c r="E760" s="653"/>
      <c r="F760" s="653"/>
      <c r="G760" s="653"/>
      <c r="H760" s="654"/>
      <c r="I760" s="655"/>
      <c r="J760" s="656"/>
      <c r="K760" s="656"/>
      <c r="L760" s="648">
        <f t="shared" si="72"/>
        <v>0</v>
      </c>
      <c r="M760" s="676"/>
      <c r="N760" s="671"/>
      <c r="O760" s="676"/>
      <c r="P760" s="676"/>
      <c r="Q760" s="651">
        <f t="shared" si="73"/>
        <v>0</v>
      </c>
      <c r="R760" s="661">
        <f t="shared" si="74"/>
        <v>0</v>
      </c>
      <c r="S760" s="661">
        <f t="shared" si="75"/>
        <v>0</v>
      </c>
      <c r="T760" s="658"/>
      <c r="U760" s="658"/>
      <c r="V760" s="659"/>
      <c r="W760" s="1645"/>
      <c r="X760" s="324" t="s">
        <v>19093</v>
      </c>
      <c r="Y760" s="1645"/>
      <c r="Z760" s="1656"/>
      <c r="AA760" s="1645"/>
      <c r="AB760" s="1646"/>
      <c r="AC760" s="1647"/>
      <c r="AD760" s="719">
        <v>745</v>
      </c>
      <c r="AE760" s="711" t="s">
        <v>19094</v>
      </c>
      <c r="AF760" s="735" t="s">
        <v>19095</v>
      </c>
      <c r="AG760" s="735" t="s">
        <v>19096</v>
      </c>
      <c r="AH760" s="735" t="s">
        <v>19097</v>
      </c>
      <c r="AI760" s="735" t="s">
        <v>19098</v>
      </c>
      <c r="AJ760" s="735" t="s">
        <v>19099</v>
      </c>
      <c r="AK760" s="736" t="s">
        <v>19100</v>
      </c>
      <c r="AL760" s="737" t="s">
        <v>19101</v>
      </c>
      <c r="AM760" s="738" t="s">
        <v>19102</v>
      </c>
      <c r="AN760" s="738" t="s">
        <v>19103</v>
      </c>
      <c r="AO760" s="648" t="s">
        <v>19104</v>
      </c>
      <c r="AP760" s="669"/>
      <c r="AQ760" s="712" t="s">
        <v>19105</v>
      </c>
      <c r="AR760" s="669"/>
      <c r="AS760" s="669"/>
      <c r="AT760" s="651" t="s">
        <v>19106</v>
      </c>
      <c r="AU760" s="595" t="s">
        <v>19107</v>
      </c>
      <c r="AV760" s="595" t="s">
        <v>19108</v>
      </c>
      <c r="AW760" s="609" t="s">
        <v>19109</v>
      </c>
      <c r="AX760" s="609" t="s">
        <v>19110</v>
      </c>
      <c r="AY760" s="753" t="s">
        <v>19111</v>
      </c>
    </row>
    <row r="761" spans="2:51" ht="15" hidden="1" customHeight="1" outlineLevel="1">
      <c r="B761" s="643" t="s">
        <v>19112</v>
      </c>
      <c r="C761" s="653"/>
      <c r="D761" s="653"/>
      <c r="E761" s="653"/>
      <c r="F761" s="653"/>
      <c r="G761" s="653"/>
      <c r="H761" s="654"/>
      <c r="I761" s="655"/>
      <c r="J761" s="656"/>
      <c r="K761" s="656"/>
      <c r="L761" s="648">
        <f t="shared" si="72"/>
        <v>0</v>
      </c>
      <c r="M761" s="676"/>
      <c r="N761" s="671"/>
      <c r="O761" s="676"/>
      <c r="P761" s="676"/>
      <c r="Q761" s="651">
        <f t="shared" si="73"/>
        <v>0</v>
      </c>
      <c r="R761" s="661">
        <f t="shared" si="74"/>
        <v>0</v>
      </c>
      <c r="S761" s="661">
        <f t="shared" si="75"/>
        <v>0</v>
      </c>
      <c r="T761" s="658"/>
      <c r="U761" s="658"/>
      <c r="V761" s="659"/>
      <c r="W761" s="1645"/>
      <c r="X761" s="324" t="s">
        <v>19113</v>
      </c>
      <c r="Y761" s="1645"/>
      <c r="Z761" s="1656"/>
      <c r="AA761" s="1645"/>
      <c r="AB761" s="1646"/>
      <c r="AC761" s="1647"/>
      <c r="AD761" s="719">
        <v>746</v>
      </c>
      <c r="AE761" s="711" t="s">
        <v>19114</v>
      </c>
      <c r="AF761" s="735" t="s">
        <v>19115</v>
      </c>
      <c r="AG761" s="735" t="s">
        <v>19116</v>
      </c>
      <c r="AH761" s="735" t="s">
        <v>19117</v>
      </c>
      <c r="AI761" s="735" t="s">
        <v>19118</v>
      </c>
      <c r="AJ761" s="735" t="s">
        <v>19119</v>
      </c>
      <c r="AK761" s="736" t="s">
        <v>19120</v>
      </c>
      <c r="AL761" s="737" t="s">
        <v>19121</v>
      </c>
      <c r="AM761" s="738" t="s">
        <v>19122</v>
      </c>
      <c r="AN761" s="738" t="s">
        <v>19123</v>
      </c>
      <c r="AO761" s="648" t="s">
        <v>19124</v>
      </c>
      <c r="AP761" s="669"/>
      <c r="AQ761" s="712" t="s">
        <v>19125</v>
      </c>
      <c r="AR761" s="669"/>
      <c r="AS761" s="669"/>
      <c r="AT761" s="651" t="s">
        <v>19126</v>
      </c>
      <c r="AU761" s="595" t="s">
        <v>19127</v>
      </c>
      <c r="AV761" s="595" t="s">
        <v>19128</v>
      </c>
      <c r="AW761" s="609" t="s">
        <v>19129</v>
      </c>
      <c r="AX761" s="609" t="s">
        <v>19130</v>
      </c>
      <c r="AY761" s="753" t="s">
        <v>19131</v>
      </c>
    </row>
    <row r="762" spans="2:51" ht="15" hidden="1" customHeight="1" outlineLevel="1">
      <c r="B762" s="643" t="s">
        <v>19132</v>
      </c>
      <c r="C762" s="653"/>
      <c r="D762" s="653"/>
      <c r="E762" s="653"/>
      <c r="F762" s="653"/>
      <c r="G762" s="653"/>
      <c r="H762" s="654"/>
      <c r="I762" s="655"/>
      <c r="J762" s="656"/>
      <c r="K762" s="656"/>
      <c r="L762" s="648">
        <f t="shared" si="72"/>
        <v>0</v>
      </c>
      <c r="M762" s="676"/>
      <c r="N762" s="671"/>
      <c r="O762" s="676"/>
      <c r="P762" s="676"/>
      <c r="Q762" s="651">
        <f t="shared" si="73"/>
        <v>0</v>
      </c>
      <c r="R762" s="661">
        <f t="shared" si="74"/>
        <v>0</v>
      </c>
      <c r="S762" s="661">
        <f t="shared" si="75"/>
        <v>0</v>
      </c>
      <c r="T762" s="658"/>
      <c r="U762" s="658"/>
      <c r="V762" s="659"/>
      <c r="W762" s="1645"/>
      <c r="X762" s="324" t="s">
        <v>19133</v>
      </c>
      <c r="Y762" s="1645"/>
      <c r="Z762" s="1656"/>
      <c r="AA762" s="1645"/>
      <c r="AB762" s="1646"/>
      <c r="AC762" s="1647"/>
      <c r="AD762" s="719">
        <v>747</v>
      </c>
      <c r="AE762" s="711" t="s">
        <v>19134</v>
      </c>
      <c r="AF762" s="735" t="s">
        <v>19135</v>
      </c>
      <c r="AG762" s="735" t="s">
        <v>19136</v>
      </c>
      <c r="AH762" s="735" t="s">
        <v>19137</v>
      </c>
      <c r="AI762" s="735" t="s">
        <v>19138</v>
      </c>
      <c r="AJ762" s="735" t="s">
        <v>19139</v>
      </c>
      <c r="AK762" s="736" t="s">
        <v>19140</v>
      </c>
      <c r="AL762" s="737" t="s">
        <v>19141</v>
      </c>
      <c r="AM762" s="738" t="s">
        <v>19142</v>
      </c>
      <c r="AN762" s="738" t="s">
        <v>19143</v>
      </c>
      <c r="AO762" s="648" t="s">
        <v>19144</v>
      </c>
      <c r="AP762" s="669"/>
      <c r="AQ762" s="712" t="s">
        <v>19145</v>
      </c>
      <c r="AR762" s="669"/>
      <c r="AS762" s="669"/>
      <c r="AT762" s="651" t="s">
        <v>19146</v>
      </c>
      <c r="AU762" s="595" t="s">
        <v>19147</v>
      </c>
      <c r="AV762" s="595" t="s">
        <v>19148</v>
      </c>
      <c r="AW762" s="609" t="s">
        <v>19149</v>
      </c>
      <c r="AX762" s="609" t="s">
        <v>19150</v>
      </c>
      <c r="AY762" s="753" t="s">
        <v>19151</v>
      </c>
    </row>
    <row r="763" spans="2:51" ht="15" hidden="1" customHeight="1" outlineLevel="1">
      <c r="B763" s="643" t="s">
        <v>19152</v>
      </c>
      <c r="C763" s="653"/>
      <c r="D763" s="653"/>
      <c r="E763" s="653"/>
      <c r="F763" s="653"/>
      <c r="G763" s="653"/>
      <c r="H763" s="654"/>
      <c r="I763" s="655"/>
      <c r="J763" s="656"/>
      <c r="K763" s="656"/>
      <c r="L763" s="648">
        <f t="shared" si="72"/>
        <v>0</v>
      </c>
      <c r="M763" s="676"/>
      <c r="N763" s="671"/>
      <c r="O763" s="676"/>
      <c r="P763" s="676"/>
      <c r="Q763" s="651">
        <f t="shared" si="73"/>
        <v>0</v>
      </c>
      <c r="R763" s="661">
        <f t="shared" si="74"/>
        <v>0</v>
      </c>
      <c r="S763" s="661">
        <f t="shared" si="75"/>
        <v>0</v>
      </c>
      <c r="T763" s="658"/>
      <c r="U763" s="658"/>
      <c r="V763" s="659"/>
      <c r="W763" s="1645"/>
      <c r="X763" s="324" t="s">
        <v>19153</v>
      </c>
      <c r="Y763" s="1645"/>
      <c r="Z763" s="1656"/>
      <c r="AA763" s="1645"/>
      <c r="AB763" s="1646"/>
      <c r="AC763" s="1647"/>
      <c r="AD763" s="719">
        <v>748</v>
      </c>
      <c r="AE763" s="711" t="s">
        <v>19154</v>
      </c>
      <c r="AF763" s="735" t="s">
        <v>19155</v>
      </c>
      <c r="AG763" s="735" t="s">
        <v>19156</v>
      </c>
      <c r="AH763" s="735" t="s">
        <v>19157</v>
      </c>
      <c r="AI763" s="735" t="s">
        <v>19158</v>
      </c>
      <c r="AJ763" s="735" t="s">
        <v>19159</v>
      </c>
      <c r="AK763" s="736" t="s">
        <v>19160</v>
      </c>
      <c r="AL763" s="737" t="s">
        <v>19161</v>
      </c>
      <c r="AM763" s="738" t="s">
        <v>19162</v>
      </c>
      <c r="AN763" s="738" t="s">
        <v>19163</v>
      </c>
      <c r="AO763" s="648" t="s">
        <v>19164</v>
      </c>
      <c r="AP763" s="669"/>
      <c r="AQ763" s="712" t="s">
        <v>19165</v>
      </c>
      <c r="AR763" s="669"/>
      <c r="AS763" s="669"/>
      <c r="AT763" s="651" t="s">
        <v>19166</v>
      </c>
      <c r="AU763" s="595" t="s">
        <v>19167</v>
      </c>
      <c r="AV763" s="595" t="s">
        <v>19168</v>
      </c>
      <c r="AW763" s="609" t="s">
        <v>19169</v>
      </c>
      <c r="AX763" s="609" t="s">
        <v>19170</v>
      </c>
      <c r="AY763" s="753" t="s">
        <v>19171</v>
      </c>
    </row>
    <row r="764" spans="2:51" ht="15" hidden="1" customHeight="1" outlineLevel="1">
      <c r="B764" s="643" t="s">
        <v>19172</v>
      </c>
      <c r="C764" s="653"/>
      <c r="D764" s="653"/>
      <c r="E764" s="653"/>
      <c r="F764" s="653"/>
      <c r="G764" s="653"/>
      <c r="H764" s="654"/>
      <c r="I764" s="655"/>
      <c r="J764" s="656"/>
      <c r="K764" s="656"/>
      <c r="L764" s="648">
        <f t="shared" si="72"/>
        <v>0</v>
      </c>
      <c r="M764" s="676"/>
      <c r="N764" s="671"/>
      <c r="O764" s="676"/>
      <c r="P764" s="676"/>
      <c r="Q764" s="651">
        <f t="shared" si="73"/>
        <v>0</v>
      </c>
      <c r="R764" s="661">
        <f t="shared" si="74"/>
        <v>0</v>
      </c>
      <c r="S764" s="661">
        <f t="shared" si="75"/>
        <v>0</v>
      </c>
      <c r="T764" s="658"/>
      <c r="U764" s="658"/>
      <c r="V764" s="659"/>
      <c r="W764" s="1645"/>
      <c r="X764" s="324" t="s">
        <v>19173</v>
      </c>
      <c r="Y764" s="1645"/>
      <c r="Z764" s="1656"/>
      <c r="AA764" s="1645"/>
      <c r="AB764" s="1646"/>
      <c r="AC764" s="1647"/>
      <c r="AD764" s="719">
        <v>749</v>
      </c>
      <c r="AE764" s="711" t="s">
        <v>19174</v>
      </c>
      <c r="AF764" s="735" t="s">
        <v>19175</v>
      </c>
      <c r="AG764" s="735" t="s">
        <v>19176</v>
      </c>
      <c r="AH764" s="735" t="s">
        <v>19177</v>
      </c>
      <c r="AI764" s="735" t="s">
        <v>19178</v>
      </c>
      <c r="AJ764" s="735" t="s">
        <v>19179</v>
      </c>
      <c r="AK764" s="736" t="s">
        <v>19180</v>
      </c>
      <c r="AL764" s="737" t="s">
        <v>19181</v>
      </c>
      <c r="AM764" s="738" t="s">
        <v>19182</v>
      </c>
      <c r="AN764" s="738" t="s">
        <v>19183</v>
      </c>
      <c r="AO764" s="648" t="s">
        <v>19184</v>
      </c>
      <c r="AP764" s="669"/>
      <c r="AQ764" s="712" t="s">
        <v>19185</v>
      </c>
      <c r="AR764" s="669"/>
      <c r="AS764" s="669"/>
      <c r="AT764" s="651" t="s">
        <v>19186</v>
      </c>
      <c r="AU764" s="595" t="s">
        <v>19187</v>
      </c>
      <c r="AV764" s="595" t="s">
        <v>19188</v>
      </c>
      <c r="AW764" s="609" t="s">
        <v>19189</v>
      </c>
      <c r="AX764" s="609" t="s">
        <v>19190</v>
      </c>
      <c r="AY764" s="753" t="s">
        <v>19191</v>
      </c>
    </row>
    <row r="765" spans="2:51" ht="15" hidden="1" customHeight="1" outlineLevel="1">
      <c r="B765" s="643" t="s">
        <v>19192</v>
      </c>
      <c r="C765" s="653"/>
      <c r="D765" s="653"/>
      <c r="E765" s="653"/>
      <c r="F765" s="653"/>
      <c r="G765" s="653"/>
      <c r="H765" s="654"/>
      <c r="I765" s="655"/>
      <c r="J765" s="656"/>
      <c r="K765" s="656"/>
      <c r="L765" s="648">
        <f t="shared" si="72"/>
        <v>0</v>
      </c>
      <c r="M765" s="676"/>
      <c r="N765" s="671"/>
      <c r="O765" s="676"/>
      <c r="P765" s="676"/>
      <c r="Q765" s="651">
        <f t="shared" si="73"/>
        <v>0</v>
      </c>
      <c r="R765" s="661">
        <f t="shared" si="74"/>
        <v>0</v>
      </c>
      <c r="S765" s="661">
        <f t="shared" si="75"/>
        <v>0</v>
      </c>
      <c r="T765" s="658"/>
      <c r="U765" s="658"/>
      <c r="V765" s="659"/>
      <c r="W765" s="1645"/>
      <c r="X765" s="324" t="s">
        <v>19193</v>
      </c>
      <c r="Y765" s="1645"/>
      <c r="Z765" s="1656"/>
      <c r="AA765" s="1645"/>
      <c r="AB765" s="1646"/>
      <c r="AC765" s="1647"/>
      <c r="AD765" s="719">
        <v>750</v>
      </c>
      <c r="AE765" s="711" t="s">
        <v>19194</v>
      </c>
      <c r="AF765" s="735" t="s">
        <v>19195</v>
      </c>
      <c r="AG765" s="735" t="s">
        <v>19196</v>
      </c>
      <c r="AH765" s="735" t="s">
        <v>19197</v>
      </c>
      <c r="AI765" s="735" t="s">
        <v>19198</v>
      </c>
      <c r="AJ765" s="735" t="s">
        <v>19199</v>
      </c>
      <c r="AK765" s="736" t="s">
        <v>19200</v>
      </c>
      <c r="AL765" s="737" t="s">
        <v>19201</v>
      </c>
      <c r="AM765" s="738" t="s">
        <v>19202</v>
      </c>
      <c r="AN765" s="738" t="s">
        <v>19203</v>
      </c>
      <c r="AO765" s="648" t="s">
        <v>19204</v>
      </c>
      <c r="AP765" s="669"/>
      <c r="AQ765" s="712" t="s">
        <v>19205</v>
      </c>
      <c r="AR765" s="669"/>
      <c r="AS765" s="669"/>
      <c r="AT765" s="651" t="s">
        <v>19206</v>
      </c>
      <c r="AU765" s="595" t="s">
        <v>19207</v>
      </c>
      <c r="AV765" s="595" t="s">
        <v>19208</v>
      </c>
      <c r="AW765" s="609" t="s">
        <v>19209</v>
      </c>
      <c r="AX765" s="609" t="s">
        <v>19210</v>
      </c>
      <c r="AY765" s="753" t="s">
        <v>19211</v>
      </c>
    </row>
    <row r="766" spans="2:51" ht="15" hidden="1" customHeight="1" outlineLevel="1">
      <c r="B766" s="643" t="s">
        <v>19212</v>
      </c>
      <c r="C766" s="653"/>
      <c r="D766" s="653"/>
      <c r="E766" s="653"/>
      <c r="F766" s="653"/>
      <c r="G766" s="653"/>
      <c r="H766" s="654"/>
      <c r="I766" s="655"/>
      <c r="J766" s="656"/>
      <c r="K766" s="656"/>
      <c r="L766" s="648">
        <f t="shared" si="72"/>
        <v>0</v>
      </c>
      <c r="M766" s="676"/>
      <c r="N766" s="671"/>
      <c r="O766" s="676"/>
      <c r="P766" s="676"/>
      <c r="Q766" s="651">
        <f t="shared" si="73"/>
        <v>0</v>
      </c>
      <c r="R766" s="661">
        <f t="shared" si="74"/>
        <v>0</v>
      </c>
      <c r="S766" s="661">
        <f t="shared" si="75"/>
        <v>0</v>
      </c>
      <c r="T766" s="658"/>
      <c r="U766" s="658"/>
      <c r="V766" s="659"/>
      <c r="W766" s="1645"/>
      <c r="X766" s="324" t="s">
        <v>19213</v>
      </c>
      <c r="Y766" s="1645"/>
      <c r="Z766" s="1656"/>
      <c r="AA766" s="1645"/>
      <c r="AB766" s="1646"/>
      <c r="AC766" s="1647"/>
      <c r="AD766" s="719">
        <v>751</v>
      </c>
      <c r="AE766" s="711" t="s">
        <v>19214</v>
      </c>
      <c r="AF766" s="735" t="s">
        <v>19215</v>
      </c>
      <c r="AG766" s="735" t="s">
        <v>19216</v>
      </c>
      <c r="AH766" s="735" t="s">
        <v>19217</v>
      </c>
      <c r="AI766" s="735" t="s">
        <v>19218</v>
      </c>
      <c r="AJ766" s="735" t="s">
        <v>19219</v>
      </c>
      <c r="AK766" s="736" t="s">
        <v>19220</v>
      </c>
      <c r="AL766" s="737" t="s">
        <v>19221</v>
      </c>
      <c r="AM766" s="738" t="s">
        <v>19222</v>
      </c>
      <c r="AN766" s="738" t="s">
        <v>19223</v>
      </c>
      <c r="AO766" s="648" t="s">
        <v>19224</v>
      </c>
      <c r="AP766" s="669"/>
      <c r="AQ766" s="712" t="s">
        <v>19225</v>
      </c>
      <c r="AR766" s="669"/>
      <c r="AS766" s="669"/>
      <c r="AT766" s="651" t="s">
        <v>19226</v>
      </c>
      <c r="AU766" s="595" t="s">
        <v>19227</v>
      </c>
      <c r="AV766" s="595" t="s">
        <v>19228</v>
      </c>
      <c r="AW766" s="609" t="s">
        <v>19229</v>
      </c>
      <c r="AX766" s="609" t="s">
        <v>19230</v>
      </c>
      <c r="AY766" s="753" t="s">
        <v>19231</v>
      </c>
    </row>
    <row r="767" spans="2:51" ht="15" hidden="1" customHeight="1" outlineLevel="1">
      <c r="B767" s="643" t="s">
        <v>19232</v>
      </c>
      <c r="C767" s="653"/>
      <c r="D767" s="653"/>
      <c r="E767" s="653"/>
      <c r="F767" s="653"/>
      <c r="G767" s="653"/>
      <c r="H767" s="654"/>
      <c r="I767" s="655"/>
      <c r="J767" s="656"/>
      <c r="K767" s="656"/>
      <c r="L767" s="648">
        <f t="shared" si="72"/>
        <v>0</v>
      </c>
      <c r="M767" s="676"/>
      <c r="N767" s="671"/>
      <c r="O767" s="676"/>
      <c r="P767" s="676"/>
      <c r="Q767" s="651">
        <f t="shared" si="73"/>
        <v>0</v>
      </c>
      <c r="R767" s="661">
        <f t="shared" si="74"/>
        <v>0</v>
      </c>
      <c r="S767" s="661">
        <f t="shared" si="75"/>
        <v>0</v>
      </c>
      <c r="T767" s="658"/>
      <c r="U767" s="658"/>
      <c r="V767" s="659"/>
      <c r="W767" s="1645"/>
      <c r="X767" s="324" t="s">
        <v>19233</v>
      </c>
      <c r="Y767" s="1645"/>
      <c r="Z767" s="1656"/>
      <c r="AA767" s="1645"/>
      <c r="AB767" s="1646"/>
      <c r="AC767" s="1647"/>
      <c r="AD767" s="719">
        <v>752</v>
      </c>
      <c r="AE767" s="711" t="s">
        <v>19234</v>
      </c>
      <c r="AF767" s="735" t="s">
        <v>19235</v>
      </c>
      <c r="AG767" s="735" t="s">
        <v>19236</v>
      </c>
      <c r="AH767" s="735" t="s">
        <v>19237</v>
      </c>
      <c r="AI767" s="735" t="s">
        <v>19238</v>
      </c>
      <c r="AJ767" s="735" t="s">
        <v>19239</v>
      </c>
      <c r="AK767" s="736" t="s">
        <v>19240</v>
      </c>
      <c r="AL767" s="737" t="s">
        <v>19241</v>
      </c>
      <c r="AM767" s="738" t="s">
        <v>19242</v>
      </c>
      <c r="AN767" s="738" t="s">
        <v>19243</v>
      </c>
      <c r="AO767" s="648" t="s">
        <v>19244</v>
      </c>
      <c r="AP767" s="669"/>
      <c r="AQ767" s="712" t="s">
        <v>19245</v>
      </c>
      <c r="AR767" s="669"/>
      <c r="AS767" s="669"/>
      <c r="AT767" s="651" t="s">
        <v>19246</v>
      </c>
      <c r="AU767" s="595" t="s">
        <v>19247</v>
      </c>
      <c r="AV767" s="595" t="s">
        <v>19248</v>
      </c>
      <c r="AW767" s="609" t="s">
        <v>19249</v>
      </c>
      <c r="AX767" s="609" t="s">
        <v>19250</v>
      </c>
      <c r="AY767" s="753" t="s">
        <v>19251</v>
      </c>
    </row>
    <row r="768" spans="2:51" ht="15" hidden="1" customHeight="1" outlineLevel="1">
      <c r="B768" s="643" t="s">
        <v>19252</v>
      </c>
      <c r="C768" s="653"/>
      <c r="D768" s="653"/>
      <c r="E768" s="653"/>
      <c r="F768" s="653"/>
      <c r="G768" s="653"/>
      <c r="H768" s="654"/>
      <c r="I768" s="655"/>
      <c r="J768" s="656"/>
      <c r="K768" s="656"/>
      <c r="L768" s="648">
        <f t="shared" si="72"/>
        <v>0</v>
      </c>
      <c r="M768" s="676"/>
      <c r="N768" s="671"/>
      <c r="O768" s="676"/>
      <c r="P768" s="676"/>
      <c r="Q768" s="651">
        <f t="shared" si="73"/>
        <v>0</v>
      </c>
      <c r="R768" s="661">
        <f t="shared" si="74"/>
        <v>0</v>
      </c>
      <c r="S768" s="661">
        <f t="shared" si="75"/>
        <v>0</v>
      </c>
      <c r="T768" s="658"/>
      <c r="U768" s="658"/>
      <c r="V768" s="659"/>
      <c r="W768" s="1645"/>
      <c r="X768" s="324" t="s">
        <v>19253</v>
      </c>
      <c r="Y768" s="1645"/>
      <c r="Z768" s="1656"/>
      <c r="AA768" s="1645"/>
      <c r="AB768" s="1646"/>
      <c r="AC768" s="1647"/>
      <c r="AD768" s="719">
        <v>753</v>
      </c>
      <c r="AE768" s="711" t="s">
        <v>19254</v>
      </c>
      <c r="AF768" s="735" t="s">
        <v>19255</v>
      </c>
      <c r="AG768" s="735" t="s">
        <v>19256</v>
      </c>
      <c r="AH768" s="735" t="s">
        <v>19257</v>
      </c>
      <c r="AI768" s="735" t="s">
        <v>19258</v>
      </c>
      <c r="AJ768" s="735" t="s">
        <v>19259</v>
      </c>
      <c r="AK768" s="736" t="s">
        <v>19260</v>
      </c>
      <c r="AL768" s="737" t="s">
        <v>19261</v>
      </c>
      <c r="AM768" s="738" t="s">
        <v>19262</v>
      </c>
      <c r="AN768" s="738" t="s">
        <v>19263</v>
      </c>
      <c r="AO768" s="648" t="s">
        <v>19264</v>
      </c>
      <c r="AP768" s="669"/>
      <c r="AQ768" s="712" t="s">
        <v>19265</v>
      </c>
      <c r="AR768" s="669"/>
      <c r="AS768" s="669"/>
      <c r="AT768" s="651" t="s">
        <v>19266</v>
      </c>
      <c r="AU768" s="595" t="s">
        <v>19267</v>
      </c>
      <c r="AV768" s="595" t="s">
        <v>19268</v>
      </c>
      <c r="AW768" s="609" t="s">
        <v>19269</v>
      </c>
      <c r="AX768" s="609" t="s">
        <v>19270</v>
      </c>
      <c r="AY768" s="753" t="s">
        <v>19271</v>
      </c>
    </row>
    <row r="769" spans="2:51" collapsed="1">
      <c r="B769" s="643" t="s">
        <v>19272</v>
      </c>
      <c r="C769" s="653"/>
      <c r="D769" s="653"/>
      <c r="E769" s="653"/>
      <c r="F769" s="653"/>
      <c r="G769" s="653"/>
      <c r="H769" s="654"/>
      <c r="I769" s="655"/>
      <c r="J769" s="656"/>
      <c r="K769" s="656"/>
      <c r="L769" s="648">
        <f t="shared" si="72"/>
        <v>0</v>
      </c>
      <c r="M769" s="676"/>
      <c r="N769" s="671"/>
      <c r="O769" s="676"/>
      <c r="P769" s="676"/>
      <c r="Q769" s="651">
        <f>IF(N769=0,0,((1+N769)*(1+C$825))-1)</f>
        <v>0</v>
      </c>
      <c r="R769" s="661">
        <f t="shared" si="74"/>
        <v>0</v>
      </c>
      <c r="S769" s="661">
        <f t="shared" si="75"/>
        <v>0</v>
      </c>
      <c r="T769" s="658"/>
      <c r="U769" s="658"/>
      <c r="V769" s="659"/>
      <c r="W769" s="1645"/>
      <c r="X769" s="324" t="s">
        <v>19273</v>
      </c>
      <c r="Y769" s="1645"/>
      <c r="Z769" s="1656"/>
      <c r="AA769" s="1645"/>
      <c r="AB769" s="1646"/>
      <c r="AC769" s="1647"/>
      <c r="AD769" s="719">
        <v>754</v>
      </c>
      <c r="AE769" s="711" t="s">
        <v>19274</v>
      </c>
      <c r="AF769" s="735" t="s">
        <v>19275</v>
      </c>
      <c r="AG769" s="735" t="s">
        <v>19276</v>
      </c>
      <c r="AH769" s="735" t="s">
        <v>19277</v>
      </c>
      <c r="AI769" s="735" t="s">
        <v>19278</v>
      </c>
      <c r="AJ769" s="735" t="s">
        <v>19279</v>
      </c>
      <c r="AK769" s="736" t="s">
        <v>19280</v>
      </c>
      <c r="AL769" s="737" t="s">
        <v>19281</v>
      </c>
      <c r="AM769" s="738" t="s">
        <v>19282</v>
      </c>
      <c r="AN769" s="738" t="s">
        <v>19283</v>
      </c>
      <c r="AO769" s="648" t="s">
        <v>19284</v>
      </c>
      <c r="AP769" s="669"/>
      <c r="AQ769" s="712" t="s">
        <v>19285</v>
      </c>
      <c r="AR769" s="669"/>
      <c r="AS769" s="669"/>
      <c r="AT769" s="651" t="s">
        <v>19286</v>
      </c>
      <c r="AU769" s="595" t="s">
        <v>19287</v>
      </c>
      <c r="AV769" s="595" t="s">
        <v>19288</v>
      </c>
      <c r="AW769" s="609" t="s">
        <v>19289</v>
      </c>
      <c r="AX769" s="609" t="s">
        <v>19290</v>
      </c>
      <c r="AY769" s="753" t="s">
        <v>19291</v>
      </c>
    </row>
    <row r="770" spans="2:51" ht="15" hidden="1" customHeight="1" outlineLevel="1">
      <c r="B770" s="643" t="s">
        <v>19292</v>
      </c>
      <c r="C770" s="653"/>
      <c r="D770" s="653"/>
      <c r="E770" s="653"/>
      <c r="F770" s="653"/>
      <c r="G770" s="653"/>
      <c r="H770" s="654"/>
      <c r="I770" s="655"/>
      <c r="J770" s="656"/>
      <c r="K770" s="656"/>
      <c r="L770" s="648">
        <f t="shared" si="72"/>
        <v>0</v>
      </c>
      <c r="M770" s="676"/>
      <c r="N770" s="671"/>
      <c r="O770" s="676"/>
      <c r="P770" s="676"/>
      <c r="Q770" s="651">
        <f t="shared" si="73"/>
        <v>0</v>
      </c>
      <c r="R770" s="661">
        <f t="shared" si="74"/>
        <v>0</v>
      </c>
      <c r="S770" s="661">
        <f t="shared" si="75"/>
        <v>0</v>
      </c>
      <c r="T770" s="658"/>
      <c r="U770" s="658"/>
      <c r="V770" s="659"/>
      <c r="W770" s="1645"/>
      <c r="X770" s="324" t="s">
        <v>19293</v>
      </c>
      <c r="Y770" s="1645"/>
      <c r="Z770" s="1656"/>
      <c r="AA770" s="1645"/>
      <c r="AB770" s="1646"/>
      <c r="AC770" s="1647"/>
      <c r="AD770" s="719">
        <v>755</v>
      </c>
      <c r="AE770" s="711" t="s">
        <v>19294</v>
      </c>
      <c r="AF770" s="735" t="s">
        <v>19295</v>
      </c>
      <c r="AG770" s="735" t="s">
        <v>19296</v>
      </c>
      <c r="AH770" s="735" t="s">
        <v>19297</v>
      </c>
      <c r="AI770" s="735" t="s">
        <v>19298</v>
      </c>
      <c r="AJ770" s="735" t="s">
        <v>19299</v>
      </c>
      <c r="AK770" s="736" t="s">
        <v>19300</v>
      </c>
      <c r="AL770" s="737" t="s">
        <v>19301</v>
      </c>
      <c r="AM770" s="738" t="s">
        <v>19302</v>
      </c>
      <c r="AN770" s="738" t="s">
        <v>19303</v>
      </c>
      <c r="AO770" s="648" t="s">
        <v>19304</v>
      </c>
      <c r="AP770" s="669"/>
      <c r="AQ770" s="712" t="s">
        <v>19305</v>
      </c>
      <c r="AR770" s="669"/>
      <c r="AS770" s="669"/>
      <c r="AT770" s="651" t="s">
        <v>19306</v>
      </c>
      <c r="AU770" s="595" t="s">
        <v>19307</v>
      </c>
      <c r="AV770" s="595" t="s">
        <v>19308</v>
      </c>
      <c r="AW770" s="609" t="s">
        <v>19309</v>
      </c>
      <c r="AX770" s="609" t="s">
        <v>19310</v>
      </c>
      <c r="AY770" s="753" t="s">
        <v>19311</v>
      </c>
    </row>
    <row r="771" spans="2:51" ht="15" hidden="1" customHeight="1" outlineLevel="1">
      <c r="B771" s="643" t="s">
        <v>19312</v>
      </c>
      <c r="C771" s="653"/>
      <c r="D771" s="653"/>
      <c r="E771" s="653"/>
      <c r="F771" s="653"/>
      <c r="G771" s="653"/>
      <c r="H771" s="654"/>
      <c r="I771" s="655"/>
      <c r="J771" s="656"/>
      <c r="K771" s="656"/>
      <c r="L771" s="648">
        <f t="shared" si="72"/>
        <v>0</v>
      </c>
      <c r="M771" s="676"/>
      <c r="N771" s="671"/>
      <c r="O771" s="676"/>
      <c r="P771" s="676"/>
      <c r="Q771" s="651">
        <f t="shared" si="73"/>
        <v>0</v>
      </c>
      <c r="R771" s="661">
        <f t="shared" si="74"/>
        <v>0</v>
      </c>
      <c r="S771" s="661">
        <f t="shared" si="75"/>
        <v>0</v>
      </c>
      <c r="T771" s="658"/>
      <c r="U771" s="658"/>
      <c r="V771" s="659"/>
      <c r="W771" s="1645"/>
      <c r="X771" s="324" t="s">
        <v>19313</v>
      </c>
      <c r="Y771" s="1645"/>
      <c r="Z771" s="1656"/>
      <c r="AA771" s="1645"/>
      <c r="AB771" s="1646"/>
      <c r="AC771" s="1647"/>
      <c r="AD771" s="719">
        <v>756</v>
      </c>
      <c r="AE771" s="711" t="s">
        <v>19314</v>
      </c>
      <c r="AF771" s="735" t="s">
        <v>19315</v>
      </c>
      <c r="AG771" s="735" t="s">
        <v>19316</v>
      </c>
      <c r="AH771" s="735" t="s">
        <v>19317</v>
      </c>
      <c r="AI771" s="735" t="s">
        <v>19318</v>
      </c>
      <c r="AJ771" s="735" t="s">
        <v>19319</v>
      </c>
      <c r="AK771" s="736" t="s">
        <v>19320</v>
      </c>
      <c r="AL771" s="737" t="s">
        <v>19321</v>
      </c>
      <c r="AM771" s="738" t="s">
        <v>19322</v>
      </c>
      <c r="AN771" s="738" t="s">
        <v>19323</v>
      </c>
      <c r="AO771" s="648" t="s">
        <v>19324</v>
      </c>
      <c r="AP771" s="669"/>
      <c r="AQ771" s="712" t="s">
        <v>19325</v>
      </c>
      <c r="AR771" s="669"/>
      <c r="AS771" s="669"/>
      <c r="AT771" s="651" t="s">
        <v>19326</v>
      </c>
      <c r="AU771" s="595" t="s">
        <v>19327</v>
      </c>
      <c r="AV771" s="595" t="s">
        <v>19328</v>
      </c>
      <c r="AW771" s="609" t="s">
        <v>19329</v>
      </c>
      <c r="AX771" s="609" t="s">
        <v>19330</v>
      </c>
      <c r="AY771" s="753" t="s">
        <v>19331</v>
      </c>
    </row>
    <row r="772" spans="2:51" ht="15" hidden="1" customHeight="1" outlineLevel="1">
      <c r="B772" s="643" t="s">
        <v>19332</v>
      </c>
      <c r="C772" s="653"/>
      <c r="D772" s="653"/>
      <c r="E772" s="653"/>
      <c r="F772" s="653"/>
      <c r="G772" s="653"/>
      <c r="H772" s="654"/>
      <c r="I772" s="655"/>
      <c r="J772" s="656"/>
      <c r="K772" s="656"/>
      <c r="L772" s="648">
        <f t="shared" si="72"/>
        <v>0</v>
      </c>
      <c r="M772" s="676"/>
      <c r="N772" s="671"/>
      <c r="O772" s="676"/>
      <c r="P772" s="676"/>
      <c r="Q772" s="651">
        <f t="shared" si="73"/>
        <v>0</v>
      </c>
      <c r="R772" s="661">
        <f t="shared" si="74"/>
        <v>0</v>
      </c>
      <c r="S772" s="661">
        <f t="shared" si="75"/>
        <v>0</v>
      </c>
      <c r="T772" s="658"/>
      <c r="U772" s="658"/>
      <c r="V772" s="659"/>
      <c r="W772" s="1645"/>
      <c r="X772" s="324" t="s">
        <v>19333</v>
      </c>
      <c r="Y772" s="1645"/>
      <c r="Z772" s="1656"/>
      <c r="AA772" s="1645"/>
      <c r="AB772" s="1646"/>
      <c r="AC772" s="1647"/>
      <c r="AD772" s="719">
        <v>757</v>
      </c>
      <c r="AE772" s="711" t="s">
        <v>19334</v>
      </c>
      <c r="AF772" s="735" t="s">
        <v>19335</v>
      </c>
      <c r="AG772" s="735" t="s">
        <v>19336</v>
      </c>
      <c r="AH772" s="735" t="s">
        <v>19337</v>
      </c>
      <c r="AI772" s="735" t="s">
        <v>19338</v>
      </c>
      <c r="AJ772" s="735" t="s">
        <v>19339</v>
      </c>
      <c r="AK772" s="736" t="s">
        <v>19340</v>
      </c>
      <c r="AL772" s="737" t="s">
        <v>19341</v>
      </c>
      <c r="AM772" s="738" t="s">
        <v>19342</v>
      </c>
      <c r="AN772" s="738" t="s">
        <v>19343</v>
      </c>
      <c r="AO772" s="648" t="s">
        <v>19344</v>
      </c>
      <c r="AP772" s="669"/>
      <c r="AQ772" s="712" t="s">
        <v>19345</v>
      </c>
      <c r="AR772" s="669"/>
      <c r="AS772" s="669"/>
      <c r="AT772" s="651" t="s">
        <v>19346</v>
      </c>
      <c r="AU772" s="595" t="s">
        <v>19347</v>
      </c>
      <c r="AV772" s="595" t="s">
        <v>19348</v>
      </c>
      <c r="AW772" s="609" t="s">
        <v>19349</v>
      </c>
      <c r="AX772" s="609" t="s">
        <v>19350</v>
      </c>
      <c r="AY772" s="753" t="s">
        <v>19351</v>
      </c>
    </row>
    <row r="773" spans="2:51" ht="15" hidden="1" customHeight="1" outlineLevel="1">
      <c r="B773" s="643" t="s">
        <v>19352</v>
      </c>
      <c r="C773" s="653"/>
      <c r="D773" s="653"/>
      <c r="E773" s="653"/>
      <c r="F773" s="653"/>
      <c r="G773" s="653"/>
      <c r="H773" s="654"/>
      <c r="I773" s="655"/>
      <c r="J773" s="656"/>
      <c r="K773" s="656"/>
      <c r="L773" s="648">
        <f t="shared" si="72"/>
        <v>0</v>
      </c>
      <c r="M773" s="676"/>
      <c r="N773" s="671"/>
      <c r="O773" s="676"/>
      <c r="P773" s="676"/>
      <c r="Q773" s="651">
        <f t="shared" si="73"/>
        <v>0</v>
      </c>
      <c r="R773" s="661">
        <f t="shared" si="74"/>
        <v>0</v>
      </c>
      <c r="S773" s="661">
        <f t="shared" si="75"/>
        <v>0</v>
      </c>
      <c r="T773" s="658"/>
      <c r="U773" s="658"/>
      <c r="V773" s="659"/>
      <c r="W773" s="1645"/>
      <c r="X773" s="324" t="s">
        <v>19353</v>
      </c>
      <c r="Y773" s="1645"/>
      <c r="Z773" s="1656"/>
      <c r="AA773" s="1645"/>
      <c r="AB773" s="1646"/>
      <c r="AC773" s="1647"/>
      <c r="AD773" s="719">
        <v>758</v>
      </c>
      <c r="AE773" s="711" t="s">
        <v>19354</v>
      </c>
      <c r="AF773" s="735" t="s">
        <v>19355</v>
      </c>
      <c r="AG773" s="735" t="s">
        <v>19356</v>
      </c>
      <c r="AH773" s="735" t="s">
        <v>19357</v>
      </c>
      <c r="AI773" s="735" t="s">
        <v>19358</v>
      </c>
      <c r="AJ773" s="735" t="s">
        <v>19359</v>
      </c>
      <c r="AK773" s="736" t="s">
        <v>19360</v>
      </c>
      <c r="AL773" s="737" t="s">
        <v>19361</v>
      </c>
      <c r="AM773" s="738" t="s">
        <v>19362</v>
      </c>
      <c r="AN773" s="738" t="s">
        <v>19363</v>
      </c>
      <c r="AO773" s="648" t="s">
        <v>19364</v>
      </c>
      <c r="AP773" s="669"/>
      <c r="AQ773" s="712" t="s">
        <v>19365</v>
      </c>
      <c r="AR773" s="669"/>
      <c r="AS773" s="669"/>
      <c r="AT773" s="651" t="s">
        <v>19366</v>
      </c>
      <c r="AU773" s="595" t="s">
        <v>19367</v>
      </c>
      <c r="AV773" s="595" t="s">
        <v>19368</v>
      </c>
      <c r="AW773" s="609" t="s">
        <v>19369</v>
      </c>
      <c r="AX773" s="609" t="s">
        <v>19370</v>
      </c>
      <c r="AY773" s="753" t="s">
        <v>19371</v>
      </c>
    </row>
    <row r="774" spans="2:51" ht="15" hidden="1" customHeight="1" outlineLevel="1">
      <c r="B774" s="643" t="s">
        <v>19372</v>
      </c>
      <c r="C774" s="653"/>
      <c r="D774" s="653"/>
      <c r="E774" s="653"/>
      <c r="F774" s="653"/>
      <c r="G774" s="653"/>
      <c r="H774" s="654"/>
      <c r="I774" s="655"/>
      <c r="J774" s="656"/>
      <c r="K774" s="656"/>
      <c r="L774" s="648">
        <f t="shared" si="72"/>
        <v>0</v>
      </c>
      <c r="M774" s="676"/>
      <c r="N774" s="671"/>
      <c r="O774" s="676"/>
      <c r="P774" s="676"/>
      <c r="Q774" s="651">
        <f t="shared" si="73"/>
        <v>0</v>
      </c>
      <c r="R774" s="661">
        <f t="shared" si="74"/>
        <v>0</v>
      </c>
      <c r="S774" s="661">
        <f t="shared" si="75"/>
        <v>0</v>
      </c>
      <c r="T774" s="658"/>
      <c r="U774" s="658"/>
      <c r="V774" s="659"/>
      <c r="W774" s="1645"/>
      <c r="X774" s="324" t="s">
        <v>19373</v>
      </c>
      <c r="Y774" s="1645"/>
      <c r="Z774" s="1656"/>
      <c r="AA774" s="1645"/>
      <c r="AB774" s="1646"/>
      <c r="AC774" s="1647"/>
      <c r="AD774" s="719">
        <v>759</v>
      </c>
      <c r="AE774" s="711" t="s">
        <v>19374</v>
      </c>
      <c r="AF774" s="735" t="s">
        <v>19375</v>
      </c>
      <c r="AG774" s="735" t="s">
        <v>19376</v>
      </c>
      <c r="AH774" s="735" t="s">
        <v>19377</v>
      </c>
      <c r="AI774" s="735" t="s">
        <v>19378</v>
      </c>
      <c r="AJ774" s="735" t="s">
        <v>19379</v>
      </c>
      <c r="AK774" s="736" t="s">
        <v>19380</v>
      </c>
      <c r="AL774" s="737" t="s">
        <v>19381</v>
      </c>
      <c r="AM774" s="738" t="s">
        <v>19382</v>
      </c>
      <c r="AN774" s="738" t="s">
        <v>19383</v>
      </c>
      <c r="AO774" s="648" t="s">
        <v>19384</v>
      </c>
      <c r="AP774" s="669"/>
      <c r="AQ774" s="712" t="s">
        <v>19385</v>
      </c>
      <c r="AR774" s="669"/>
      <c r="AS774" s="669"/>
      <c r="AT774" s="651" t="s">
        <v>19386</v>
      </c>
      <c r="AU774" s="595" t="s">
        <v>19387</v>
      </c>
      <c r="AV774" s="595" t="s">
        <v>19388</v>
      </c>
      <c r="AW774" s="609" t="s">
        <v>19389</v>
      </c>
      <c r="AX774" s="609" t="s">
        <v>19390</v>
      </c>
      <c r="AY774" s="753" t="s">
        <v>19391</v>
      </c>
    </row>
    <row r="775" spans="2:51" ht="15" hidden="1" customHeight="1" outlineLevel="1">
      <c r="B775" s="643" t="s">
        <v>19392</v>
      </c>
      <c r="C775" s="653"/>
      <c r="D775" s="653"/>
      <c r="E775" s="653"/>
      <c r="F775" s="653"/>
      <c r="G775" s="653"/>
      <c r="H775" s="654"/>
      <c r="I775" s="655"/>
      <c r="J775" s="656"/>
      <c r="K775" s="656"/>
      <c r="L775" s="648">
        <f t="shared" si="72"/>
        <v>0</v>
      </c>
      <c r="M775" s="676"/>
      <c r="N775" s="671"/>
      <c r="O775" s="676"/>
      <c r="P775" s="676"/>
      <c r="Q775" s="651">
        <f t="shared" si="73"/>
        <v>0</v>
      </c>
      <c r="R775" s="661">
        <f t="shared" si="74"/>
        <v>0</v>
      </c>
      <c r="S775" s="661">
        <f t="shared" si="75"/>
        <v>0</v>
      </c>
      <c r="T775" s="658"/>
      <c r="U775" s="658"/>
      <c r="V775" s="659"/>
      <c r="W775" s="1645"/>
      <c r="X775" s="324" t="s">
        <v>19393</v>
      </c>
      <c r="Y775" s="1645"/>
      <c r="Z775" s="1656"/>
      <c r="AA775" s="1645"/>
      <c r="AB775" s="1646"/>
      <c r="AC775" s="1647"/>
      <c r="AD775" s="719">
        <v>760</v>
      </c>
      <c r="AE775" s="711" t="s">
        <v>19394</v>
      </c>
      <c r="AF775" s="735" t="s">
        <v>19395</v>
      </c>
      <c r="AG775" s="735" t="s">
        <v>19396</v>
      </c>
      <c r="AH775" s="735" t="s">
        <v>19397</v>
      </c>
      <c r="AI775" s="735" t="s">
        <v>19398</v>
      </c>
      <c r="AJ775" s="735" t="s">
        <v>19399</v>
      </c>
      <c r="AK775" s="736" t="s">
        <v>19400</v>
      </c>
      <c r="AL775" s="737" t="s">
        <v>19401</v>
      </c>
      <c r="AM775" s="738" t="s">
        <v>19402</v>
      </c>
      <c r="AN775" s="738" t="s">
        <v>19403</v>
      </c>
      <c r="AO775" s="648" t="s">
        <v>19404</v>
      </c>
      <c r="AP775" s="669"/>
      <c r="AQ775" s="712" t="s">
        <v>19405</v>
      </c>
      <c r="AR775" s="669"/>
      <c r="AS775" s="669"/>
      <c r="AT775" s="651" t="s">
        <v>19406</v>
      </c>
      <c r="AU775" s="595" t="s">
        <v>19407</v>
      </c>
      <c r="AV775" s="595" t="s">
        <v>19408</v>
      </c>
      <c r="AW775" s="609" t="s">
        <v>19409</v>
      </c>
      <c r="AX775" s="609" t="s">
        <v>19410</v>
      </c>
      <c r="AY775" s="753" t="s">
        <v>19411</v>
      </c>
    </row>
    <row r="776" spans="2:51" ht="15" hidden="1" customHeight="1" outlineLevel="1">
      <c r="B776" s="643" t="s">
        <v>19412</v>
      </c>
      <c r="C776" s="653"/>
      <c r="D776" s="653"/>
      <c r="E776" s="653"/>
      <c r="F776" s="653"/>
      <c r="G776" s="653"/>
      <c r="H776" s="654"/>
      <c r="I776" s="655"/>
      <c r="J776" s="656"/>
      <c r="K776" s="656"/>
      <c r="L776" s="648">
        <f t="shared" si="72"/>
        <v>0</v>
      </c>
      <c r="M776" s="676"/>
      <c r="N776" s="671"/>
      <c r="O776" s="676"/>
      <c r="P776" s="676"/>
      <c r="Q776" s="651">
        <f t="shared" si="73"/>
        <v>0</v>
      </c>
      <c r="R776" s="661">
        <f t="shared" si="74"/>
        <v>0</v>
      </c>
      <c r="S776" s="661">
        <f t="shared" si="75"/>
        <v>0</v>
      </c>
      <c r="T776" s="658"/>
      <c r="U776" s="658"/>
      <c r="V776" s="659"/>
      <c r="W776" s="1645"/>
      <c r="X776" s="324" t="s">
        <v>19413</v>
      </c>
      <c r="Y776" s="1645"/>
      <c r="Z776" s="1656"/>
      <c r="AA776" s="1645"/>
      <c r="AB776" s="1646"/>
      <c r="AC776" s="1647"/>
      <c r="AD776" s="719">
        <v>761</v>
      </c>
      <c r="AE776" s="711" t="s">
        <v>19414</v>
      </c>
      <c r="AF776" s="735" t="s">
        <v>19415</v>
      </c>
      <c r="AG776" s="735" t="s">
        <v>19416</v>
      </c>
      <c r="AH776" s="735" t="s">
        <v>19417</v>
      </c>
      <c r="AI776" s="735" t="s">
        <v>19418</v>
      </c>
      <c r="AJ776" s="735" t="s">
        <v>19419</v>
      </c>
      <c r="AK776" s="736" t="s">
        <v>19420</v>
      </c>
      <c r="AL776" s="737" t="s">
        <v>19421</v>
      </c>
      <c r="AM776" s="738" t="s">
        <v>19422</v>
      </c>
      <c r="AN776" s="738" t="s">
        <v>19423</v>
      </c>
      <c r="AO776" s="648" t="s">
        <v>19424</v>
      </c>
      <c r="AP776" s="669"/>
      <c r="AQ776" s="712" t="s">
        <v>19425</v>
      </c>
      <c r="AR776" s="669"/>
      <c r="AS776" s="669"/>
      <c r="AT776" s="651" t="s">
        <v>19426</v>
      </c>
      <c r="AU776" s="595" t="s">
        <v>19427</v>
      </c>
      <c r="AV776" s="595" t="s">
        <v>19428</v>
      </c>
      <c r="AW776" s="609" t="s">
        <v>19429</v>
      </c>
      <c r="AX776" s="609" t="s">
        <v>19430</v>
      </c>
      <c r="AY776" s="753" t="s">
        <v>19431</v>
      </c>
    </row>
    <row r="777" spans="2:51" ht="15" hidden="1" customHeight="1" outlineLevel="1">
      <c r="B777" s="643" t="s">
        <v>19432</v>
      </c>
      <c r="C777" s="653"/>
      <c r="D777" s="653"/>
      <c r="E777" s="653"/>
      <c r="F777" s="653"/>
      <c r="G777" s="653"/>
      <c r="H777" s="654"/>
      <c r="I777" s="655"/>
      <c r="J777" s="656"/>
      <c r="K777" s="656"/>
      <c r="L777" s="648">
        <f t="shared" si="72"/>
        <v>0</v>
      </c>
      <c r="M777" s="676"/>
      <c r="N777" s="671"/>
      <c r="O777" s="676"/>
      <c r="P777" s="676"/>
      <c r="Q777" s="651">
        <f t="shared" si="73"/>
        <v>0</v>
      </c>
      <c r="R777" s="661">
        <f t="shared" si="74"/>
        <v>0</v>
      </c>
      <c r="S777" s="661">
        <f t="shared" si="75"/>
        <v>0</v>
      </c>
      <c r="T777" s="658"/>
      <c r="U777" s="658"/>
      <c r="V777" s="659"/>
      <c r="W777" s="1645"/>
      <c r="X777" s="324" t="s">
        <v>19433</v>
      </c>
      <c r="Y777" s="1645"/>
      <c r="Z777" s="1656"/>
      <c r="AA777" s="1645"/>
      <c r="AB777" s="1646"/>
      <c r="AC777" s="1647"/>
      <c r="AD777" s="719">
        <v>762</v>
      </c>
      <c r="AE777" s="711" t="s">
        <v>19434</v>
      </c>
      <c r="AF777" s="735" t="s">
        <v>19435</v>
      </c>
      <c r="AG777" s="735" t="s">
        <v>19436</v>
      </c>
      <c r="AH777" s="735" t="s">
        <v>19437</v>
      </c>
      <c r="AI777" s="735" t="s">
        <v>19438</v>
      </c>
      <c r="AJ777" s="735" t="s">
        <v>19439</v>
      </c>
      <c r="AK777" s="736" t="s">
        <v>19440</v>
      </c>
      <c r="AL777" s="737" t="s">
        <v>19441</v>
      </c>
      <c r="AM777" s="738" t="s">
        <v>19442</v>
      </c>
      <c r="AN777" s="738" t="s">
        <v>19443</v>
      </c>
      <c r="AO777" s="648" t="s">
        <v>19444</v>
      </c>
      <c r="AP777" s="669"/>
      <c r="AQ777" s="712" t="s">
        <v>19445</v>
      </c>
      <c r="AR777" s="669"/>
      <c r="AS777" s="669"/>
      <c r="AT777" s="651" t="s">
        <v>19446</v>
      </c>
      <c r="AU777" s="595" t="s">
        <v>19447</v>
      </c>
      <c r="AV777" s="595" t="s">
        <v>19448</v>
      </c>
      <c r="AW777" s="609" t="s">
        <v>19449</v>
      </c>
      <c r="AX777" s="609" t="s">
        <v>19450</v>
      </c>
      <c r="AY777" s="753" t="s">
        <v>19451</v>
      </c>
    </row>
    <row r="778" spans="2:51" ht="15" hidden="1" customHeight="1" outlineLevel="1">
      <c r="B778" s="643" t="s">
        <v>19452</v>
      </c>
      <c r="C778" s="653"/>
      <c r="D778" s="653"/>
      <c r="E778" s="653"/>
      <c r="F778" s="653"/>
      <c r="G778" s="653"/>
      <c r="H778" s="654"/>
      <c r="I778" s="655"/>
      <c r="J778" s="656"/>
      <c r="K778" s="656"/>
      <c r="L778" s="648">
        <f t="shared" si="72"/>
        <v>0</v>
      </c>
      <c r="M778" s="676"/>
      <c r="N778" s="671"/>
      <c r="O778" s="676"/>
      <c r="P778" s="676"/>
      <c r="Q778" s="651">
        <f t="shared" si="73"/>
        <v>0</v>
      </c>
      <c r="R778" s="661">
        <f t="shared" si="74"/>
        <v>0</v>
      </c>
      <c r="S778" s="661">
        <f t="shared" si="75"/>
        <v>0</v>
      </c>
      <c r="T778" s="658"/>
      <c r="U778" s="658"/>
      <c r="V778" s="659"/>
      <c r="W778" s="1645"/>
      <c r="X778" s="324" t="s">
        <v>19453</v>
      </c>
      <c r="Y778" s="1645"/>
      <c r="Z778" s="1656"/>
      <c r="AA778" s="1645"/>
      <c r="AB778" s="1646"/>
      <c r="AC778" s="1647"/>
      <c r="AD778" s="719">
        <v>763</v>
      </c>
      <c r="AE778" s="711" t="s">
        <v>19454</v>
      </c>
      <c r="AF778" s="735" t="s">
        <v>19455</v>
      </c>
      <c r="AG778" s="735" t="s">
        <v>19456</v>
      </c>
      <c r="AH778" s="735" t="s">
        <v>19457</v>
      </c>
      <c r="AI778" s="735" t="s">
        <v>19458</v>
      </c>
      <c r="AJ778" s="735" t="s">
        <v>19459</v>
      </c>
      <c r="AK778" s="736" t="s">
        <v>19460</v>
      </c>
      <c r="AL778" s="737" t="s">
        <v>19461</v>
      </c>
      <c r="AM778" s="738" t="s">
        <v>19462</v>
      </c>
      <c r="AN778" s="738" t="s">
        <v>19463</v>
      </c>
      <c r="AO778" s="648" t="s">
        <v>19464</v>
      </c>
      <c r="AP778" s="669"/>
      <c r="AQ778" s="712" t="s">
        <v>19465</v>
      </c>
      <c r="AR778" s="669"/>
      <c r="AS778" s="669"/>
      <c r="AT778" s="651" t="s">
        <v>19466</v>
      </c>
      <c r="AU778" s="595" t="s">
        <v>19467</v>
      </c>
      <c r="AV778" s="595" t="s">
        <v>19468</v>
      </c>
      <c r="AW778" s="609" t="s">
        <v>19469</v>
      </c>
      <c r="AX778" s="609" t="s">
        <v>19470</v>
      </c>
      <c r="AY778" s="753" t="s">
        <v>19471</v>
      </c>
    </row>
    <row r="779" spans="2:51" ht="15" hidden="1" customHeight="1" outlineLevel="1">
      <c r="B779" s="643" t="s">
        <v>19472</v>
      </c>
      <c r="C779" s="653"/>
      <c r="D779" s="653"/>
      <c r="E779" s="653"/>
      <c r="F779" s="653"/>
      <c r="G779" s="653"/>
      <c r="H779" s="654"/>
      <c r="I779" s="655"/>
      <c r="J779" s="656"/>
      <c r="K779" s="656"/>
      <c r="L779" s="648">
        <f t="shared" si="72"/>
        <v>0</v>
      </c>
      <c r="M779" s="676"/>
      <c r="N779" s="671"/>
      <c r="O779" s="676"/>
      <c r="P779" s="676"/>
      <c r="Q779" s="651">
        <f t="shared" si="73"/>
        <v>0</v>
      </c>
      <c r="R779" s="661">
        <f t="shared" si="74"/>
        <v>0</v>
      </c>
      <c r="S779" s="661">
        <f t="shared" si="75"/>
        <v>0</v>
      </c>
      <c r="T779" s="658"/>
      <c r="U779" s="658"/>
      <c r="V779" s="659"/>
      <c r="W779" s="1645"/>
      <c r="X779" s="324" t="s">
        <v>19473</v>
      </c>
      <c r="Y779" s="1645"/>
      <c r="Z779" s="1656"/>
      <c r="AA779" s="1645"/>
      <c r="AB779" s="1646"/>
      <c r="AC779" s="1647"/>
      <c r="AD779" s="719">
        <v>764</v>
      </c>
      <c r="AE779" s="711" t="s">
        <v>19474</v>
      </c>
      <c r="AF779" s="735" t="s">
        <v>19475</v>
      </c>
      <c r="AG779" s="735" t="s">
        <v>19476</v>
      </c>
      <c r="AH779" s="735" t="s">
        <v>19477</v>
      </c>
      <c r="AI779" s="735" t="s">
        <v>19478</v>
      </c>
      <c r="AJ779" s="735" t="s">
        <v>19479</v>
      </c>
      <c r="AK779" s="736" t="s">
        <v>19480</v>
      </c>
      <c r="AL779" s="737" t="s">
        <v>19481</v>
      </c>
      <c r="AM779" s="738" t="s">
        <v>19482</v>
      </c>
      <c r="AN779" s="738" t="s">
        <v>19483</v>
      </c>
      <c r="AO779" s="648" t="s">
        <v>19484</v>
      </c>
      <c r="AP779" s="669"/>
      <c r="AQ779" s="712" t="s">
        <v>19485</v>
      </c>
      <c r="AR779" s="669"/>
      <c r="AS779" s="669"/>
      <c r="AT779" s="651" t="s">
        <v>19486</v>
      </c>
      <c r="AU779" s="595" t="s">
        <v>19487</v>
      </c>
      <c r="AV779" s="595" t="s">
        <v>19488</v>
      </c>
      <c r="AW779" s="609" t="s">
        <v>19489</v>
      </c>
      <c r="AX779" s="609" t="s">
        <v>19490</v>
      </c>
      <c r="AY779" s="753" t="s">
        <v>19491</v>
      </c>
    </row>
    <row r="780" spans="2:51" ht="15" hidden="1" customHeight="1" outlineLevel="1">
      <c r="B780" s="643" t="s">
        <v>19492</v>
      </c>
      <c r="C780" s="653"/>
      <c r="D780" s="653"/>
      <c r="E780" s="653"/>
      <c r="F780" s="653"/>
      <c r="G780" s="653"/>
      <c r="H780" s="654"/>
      <c r="I780" s="655"/>
      <c r="J780" s="656"/>
      <c r="K780" s="656"/>
      <c r="L780" s="648">
        <f t="shared" si="72"/>
        <v>0</v>
      </c>
      <c r="M780" s="676"/>
      <c r="N780" s="671"/>
      <c r="O780" s="676"/>
      <c r="P780" s="676"/>
      <c r="Q780" s="651">
        <f t="shared" si="73"/>
        <v>0</v>
      </c>
      <c r="R780" s="661">
        <f t="shared" si="74"/>
        <v>0</v>
      </c>
      <c r="S780" s="661">
        <f t="shared" si="75"/>
        <v>0</v>
      </c>
      <c r="T780" s="658"/>
      <c r="U780" s="658"/>
      <c r="V780" s="659"/>
      <c r="W780" s="1645"/>
      <c r="X780" s="324" t="s">
        <v>19493</v>
      </c>
      <c r="Y780" s="1645"/>
      <c r="Z780" s="1656"/>
      <c r="AA780" s="1645"/>
      <c r="AB780" s="1646"/>
      <c r="AC780" s="1647"/>
      <c r="AD780" s="719">
        <v>765</v>
      </c>
      <c r="AE780" s="711" t="s">
        <v>19494</v>
      </c>
      <c r="AF780" s="735" t="s">
        <v>19495</v>
      </c>
      <c r="AG780" s="735" t="s">
        <v>19496</v>
      </c>
      <c r="AH780" s="735" t="s">
        <v>19497</v>
      </c>
      <c r="AI780" s="735" t="s">
        <v>19498</v>
      </c>
      <c r="AJ780" s="735" t="s">
        <v>19499</v>
      </c>
      <c r="AK780" s="736" t="s">
        <v>19500</v>
      </c>
      <c r="AL780" s="737" t="s">
        <v>19501</v>
      </c>
      <c r="AM780" s="738" t="s">
        <v>19502</v>
      </c>
      <c r="AN780" s="738" t="s">
        <v>19503</v>
      </c>
      <c r="AO780" s="648" t="s">
        <v>19504</v>
      </c>
      <c r="AP780" s="669"/>
      <c r="AQ780" s="712" t="s">
        <v>19505</v>
      </c>
      <c r="AR780" s="669"/>
      <c r="AS780" s="669"/>
      <c r="AT780" s="651" t="s">
        <v>19506</v>
      </c>
      <c r="AU780" s="595" t="s">
        <v>19507</v>
      </c>
      <c r="AV780" s="595" t="s">
        <v>19508</v>
      </c>
      <c r="AW780" s="609" t="s">
        <v>19509</v>
      </c>
      <c r="AX780" s="609" t="s">
        <v>19510</v>
      </c>
      <c r="AY780" s="753" t="s">
        <v>19511</v>
      </c>
    </row>
    <row r="781" spans="2:51" ht="15" hidden="1" customHeight="1" outlineLevel="1">
      <c r="B781" s="643" t="s">
        <v>19512</v>
      </c>
      <c r="C781" s="653"/>
      <c r="D781" s="653"/>
      <c r="E781" s="653"/>
      <c r="F781" s="653"/>
      <c r="G781" s="653"/>
      <c r="H781" s="654"/>
      <c r="I781" s="655"/>
      <c r="J781" s="656"/>
      <c r="K781" s="656"/>
      <c r="L781" s="648">
        <f t="shared" si="72"/>
        <v>0</v>
      </c>
      <c r="M781" s="676"/>
      <c r="N781" s="671"/>
      <c r="O781" s="676"/>
      <c r="P781" s="676"/>
      <c r="Q781" s="651">
        <f t="shared" si="73"/>
        <v>0</v>
      </c>
      <c r="R781" s="661">
        <f t="shared" si="74"/>
        <v>0</v>
      </c>
      <c r="S781" s="661">
        <f t="shared" si="75"/>
        <v>0</v>
      </c>
      <c r="T781" s="658"/>
      <c r="U781" s="658"/>
      <c r="V781" s="659"/>
      <c r="W781" s="1645"/>
      <c r="X781" s="324" t="s">
        <v>19513</v>
      </c>
      <c r="Y781" s="1645"/>
      <c r="Z781" s="1656"/>
      <c r="AA781" s="1645"/>
      <c r="AB781" s="1646"/>
      <c r="AC781" s="1647"/>
      <c r="AD781" s="719">
        <v>766</v>
      </c>
      <c r="AE781" s="711" t="s">
        <v>19514</v>
      </c>
      <c r="AF781" s="735" t="s">
        <v>19515</v>
      </c>
      <c r="AG781" s="735" t="s">
        <v>19516</v>
      </c>
      <c r="AH781" s="735" t="s">
        <v>19517</v>
      </c>
      <c r="AI781" s="735" t="s">
        <v>19518</v>
      </c>
      <c r="AJ781" s="735" t="s">
        <v>19519</v>
      </c>
      <c r="AK781" s="736" t="s">
        <v>19520</v>
      </c>
      <c r="AL781" s="737" t="s">
        <v>19521</v>
      </c>
      <c r="AM781" s="738" t="s">
        <v>19522</v>
      </c>
      <c r="AN781" s="738" t="s">
        <v>19523</v>
      </c>
      <c r="AO781" s="648" t="s">
        <v>19524</v>
      </c>
      <c r="AP781" s="669"/>
      <c r="AQ781" s="712" t="s">
        <v>19525</v>
      </c>
      <c r="AR781" s="669"/>
      <c r="AS781" s="669"/>
      <c r="AT781" s="651" t="s">
        <v>19526</v>
      </c>
      <c r="AU781" s="595" t="s">
        <v>19527</v>
      </c>
      <c r="AV781" s="595" t="s">
        <v>19528</v>
      </c>
      <c r="AW781" s="609" t="s">
        <v>19529</v>
      </c>
      <c r="AX781" s="609" t="s">
        <v>19530</v>
      </c>
      <c r="AY781" s="753" t="s">
        <v>19531</v>
      </c>
    </row>
    <row r="782" spans="2:51" ht="15" hidden="1" customHeight="1" outlineLevel="1">
      <c r="B782" s="643" t="s">
        <v>19532</v>
      </c>
      <c r="C782" s="653"/>
      <c r="D782" s="653"/>
      <c r="E782" s="653"/>
      <c r="F782" s="653"/>
      <c r="G782" s="653"/>
      <c r="H782" s="654"/>
      <c r="I782" s="655"/>
      <c r="J782" s="656"/>
      <c r="K782" s="656"/>
      <c r="L782" s="648">
        <f t="shared" si="72"/>
        <v>0</v>
      </c>
      <c r="M782" s="676"/>
      <c r="N782" s="671"/>
      <c r="O782" s="676"/>
      <c r="P782" s="676"/>
      <c r="Q782" s="651">
        <f t="shared" si="73"/>
        <v>0</v>
      </c>
      <c r="R782" s="661">
        <f t="shared" si="74"/>
        <v>0</v>
      </c>
      <c r="S782" s="661">
        <f t="shared" si="75"/>
        <v>0</v>
      </c>
      <c r="T782" s="658"/>
      <c r="U782" s="658"/>
      <c r="V782" s="659"/>
      <c r="W782" s="1645"/>
      <c r="X782" s="324" t="s">
        <v>19533</v>
      </c>
      <c r="Y782" s="1645"/>
      <c r="Z782" s="1656"/>
      <c r="AA782" s="1645"/>
      <c r="AB782" s="1646"/>
      <c r="AC782" s="1647"/>
      <c r="AD782" s="719">
        <v>767</v>
      </c>
      <c r="AE782" s="711" t="s">
        <v>19534</v>
      </c>
      <c r="AF782" s="735" t="s">
        <v>19535</v>
      </c>
      <c r="AG782" s="735" t="s">
        <v>19536</v>
      </c>
      <c r="AH782" s="735" t="s">
        <v>19537</v>
      </c>
      <c r="AI782" s="735" t="s">
        <v>19538</v>
      </c>
      <c r="AJ782" s="735" t="s">
        <v>19539</v>
      </c>
      <c r="AK782" s="736" t="s">
        <v>19540</v>
      </c>
      <c r="AL782" s="737" t="s">
        <v>19541</v>
      </c>
      <c r="AM782" s="738" t="s">
        <v>19542</v>
      </c>
      <c r="AN782" s="738" t="s">
        <v>19543</v>
      </c>
      <c r="AO782" s="648" t="s">
        <v>19544</v>
      </c>
      <c r="AP782" s="669"/>
      <c r="AQ782" s="712" t="s">
        <v>19545</v>
      </c>
      <c r="AR782" s="669"/>
      <c r="AS782" s="669"/>
      <c r="AT782" s="651" t="s">
        <v>19546</v>
      </c>
      <c r="AU782" s="595" t="s">
        <v>19547</v>
      </c>
      <c r="AV782" s="595" t="s">
        <v>19548</v>
      </c>
      <c r="AW782" s="609" t="s">
        <v>19549</v>
      </c>
      <c r="AX782" s="609" t="s">
        <v>19550</v>
      </c>
      <c r="AY782" s="753" t="s">
        <v>19551</v>
      </c>
    </row>
    <row r="783" spans="2:51" ht="15" hidden="1" customHeight="1" outlineLevel="1">
      <c r="B783" s="643" t="s">
        <v>19552</v>
      </c>
      <c r="C783" s="653"/>
      <c r="D783" s="653"/>
      <c r="E783" s="653"/>
      <c r="F783" s="653"/>
      <c r="G783" s="653"/>
      <c r="H783" s="654"/>
      <c r="I783" s="655"/>
      <c r="J783" s="656"/>
      <c r="K783" s="656"/>
      <c r="L783" s="648">
        <f t="shared" si="72"/>
        <v>0</v>
      </c>
      <c r="M783" s="676"/>
      <c r="N783" s="671"/>
      <c r="O783" s="676"/>
      <c r="P783" s="676"/>
      <c r="Q783" s="651">
        <f t="shared" si="73"/>
        <v>0</v>
      </c>
      <c r="R783" s="661">
        <f t="shared" si="74"/>
        <v>0</v>
      </c>
      <c r="S783" s="661">
        <f t="shared" si="75"/>
        <v>0</v>
      </c>
      <c r="T783" s="658"/>
      <c r="U783" s="658"/>
      <c r="V783" s="659"/>
      <c r="W783" s="1645"/>
      <c r="X783" s="324" t="s">
        <v>19553</v>
      </c>
      <c r="Y783" s="1645"/>
      <c r="Z783" s="1656"/>
      <c r="AA783" s="1645"/>
      <c r="AB783" s="1646"/>
      <c r="AC783" s="1647"/>
      <c r="AD783" s="719">
        <v>768</v>
      </c>
      <c r="AE783" s="711" t="s">
        <v>19554</v>
      </c>
      <c r="AF783" s="735" t="s">
        <v>19555</v>
      </c>
      <c r="AG783" s="735" t="s">
        <v>19556</v>
      </c>
      <c r="AH783" s="735" t="s">
        <v>19557</v>
      </c>
      <c r="AI783" s="735" t="s">
        <v>19558</v>
      </c>
      <c r="AJ783" s="735" t="s">
        <v>19559</v>
      </c>
      <c r="AK783" s="736" t="s">
        <v>19560</v>
      </c>
      <c r="AL783" s="737" t="s">
        <v>19561</v>
      </c>
      <c r="AM783" s="738" t="s">
        <v>19562</v>
      </c>
      <c r="AN783" s="738" t="s">
        <v>19563</v>
      </c>
      <c r="AO783" s="648" t="s">
        <v>19564</v>
      </c>
      <c r="AP783" s="669"/>
      <c r="AQ783" s="712" t="s">
        <v>19565</v>
      </c>
      <c r="AR783" s="669"/>
      <c r="AS783" s="669"/>
      <c r="AT783" s="651" t="s">
        <v>19566</v>
      </c>
      <c r="AU783" s="595" t="s">
        <v>19567</v>
      </c>
      <c r="AV783" s="595" t="s">
        <v>19568</v>
      </c>
      <c r="AW783" s="609" t="s">
        <v>19569</v>
      </c>
      <c r="AX783" s="609" t="s">
        <v>19570</v>
      </c>
      <c r="AY783" s="753" t="s">
        <v>19571</v>
      </c>
    </row>
    <row r="784" spans="2:51" ht="15" hidden="1" customHeight="1" outlineLevel="1">
      <c r="B784" s="643" t="s">
        <v>19572</v>
      </c>
      <c r="C784" s="653"/>
      <c r="D784" s="653"/>
      <c r="E784" s="653"/>
      <c r="F784" s="653"/>
      <c r="G784" s="653"/>
      <c r="H784" s="654"/>
      <c r="I784" s="655"/>
      <c r="J784" s="656"/>
      <c r="K784" s="656"/>
      <c r="L784" s="648">
        <f t="shared" si="72"/>
        <v>0</v>
      </c>
      <c r="M784" s="676"/>
      <c r="N784" s="671"/>
      <c r="O784" s="676"/>
      <c r="P784" s="676"/>
      <c r="Q784" s="651">
        <f t="shared" si="73"/>
        <v>0</v>
      </c>
      <c r="R784" s="661">
        <f t="shared" si="74"/>
        <v>0</v>
      </c>
      <c r="S784" s="661">
        <f t="shared" si="75"/>
        <v>0</v>
      </c>
      <c r="T784" s="658"/>
      <c r="U784" s="658"/>
      <c r="V784" s="659"/>
      <c r="W784" s="1645"/>
      <c r="X784" s="324" t="s">
        <v>19573</v>
      </c>
      <c r="Y784" s="1645"/>
      <c r="Z784" s="1656"/>
      <c r="AA784" s="1645"/>
      <c r="AB784" s="1646"/>
      <c r="AC784" s="1647"/>
      <c r="AD784" s="719">
        <v>769</v>
      </c>
      <c r="AE784" s="711" t="s">
        <v>19574</v>
      </c>
      <c r="AF784" s="735" t="s">
        <v>19575</v>
      </c>
      <c r="AG784" s="735" t="s">
        <v>19576</v>
      </c>
      <c r="AH784" s="735" t="s">
        <v>19577</v>
      </c>
      <c r="AI784" s="735" t="s">
        <v>19578</v>
      </c>
      <c r="AJ784" s="735" t="s">
        <v>19579</v>
      </c>
      <c r="AK784" s="736" t="s">
        <v>19580</v>
      </c>
      <c r="AL784" s="737" t="s">
        <v>19581</v>
      </c>
      <c r="AM784" s="738" t="s">
        <v>19582</v>
      </c>
      <c r="AN784" s="738" t="s">
        <v>19583</v>
      </c>
      <c r="AO784" s="648" t="s">
        <v>19584</v>
      </c>
      <c r="AP784" s="669"/>
      <c r="AQ784" s="712" t="s">
        <v>19585</v>
      </c>
      <c r="AR784" s="669"/>
      <c r="AS784" s="669"/>
      <c r="AT784" s="651" t="s">
        <v>19586</v>
      </c>
      <c r="AU784" s="595" t="s">
        <v>19587</v>
      </c>
      <c r="AV784" s="595" t="s">
        <v>19588</v>
      </c>
      <c r="AW784" s="609" t="s">
        <v>19589</v>
      </c>
      <c r="AX784" s="609" t="s">
        <v>19590</v>
      </c>
      <c r="AY784" s="753" t="s">
        <v>19591</v>
      </c>
    </row>
    <row r="785" spans="2:51" ht="15" hidden="1" customHeight="1" outlineLevel="1">
      <c r="B785" s="643" t="s">
        <v>19592</v>
      </c>
      <c r="C785" s="653"/>
      <c r="D785" s="653"/>
      <c r="E785" s="653"/>
      <c r="F785" s="653"/>
      <c r="G785" s="653"/>
      <c r="H785" s="654"/>
      <c r="I785" s="655"/>
      <c r="J785" s="656"/>
      <c r="K785" s="656"/>
      <c r="L785" s="648">
        <f t="shared" si="72"/>
        <v>0</v>
      </c>
      <c r="M785" s="676"/>
      <c r="N785" s="671"/>
      <c r="O785" s="676"/>
      <c r="P785" s="676"/>
      <c r="Q785" s="651">
        <f t="shared" si="73"/>
        <v>0</v>
      </c>
      <c r="R785" s="661">
        <f t="shared" si="74"/>
        <v>0</v>
      </c>
      <c r="S785" s="661">
        <f t="shared" si="75"/>
        <v>0</v>
      </c>
      <c r="T785" s="658"/>
      <c r="U785" s="658"/>
      <c r="V785" s="659"/>
      <c r="W785" s="1645"/>
      <c r="X785" s="324" t="s">
        <v>19593</v>
      </c>
      <c r="Y785" s="1645"/>
      <c r="Z785" s="1656"/>
      <c r="AA785" s="1645"/>
      <c r="AB785" s="1646"/>
      <c r="AC785" s="1647"/>
      <c r="AD785" s="719">
        <v>770</v>
      </c>
      <c r="AE785" s="711" t="s">
        <v>19594</v>
      </c>
      <c r="AF785" s="735" t="s">
        <v>19595</v>
      </c>
      <c r="AG785" s="735" t="s">
        <v>19596</v>
      </c>
      <c r="AH785" s="735" t="s">
        <v>19597</v>
      </c>
      <c r="AI785" s="735" t="s">
        <v>19598</v>
      </c>
      <c r="AJ785" s="735" t="s">
        <v>19599</v>
      </c>
      <c r="AK785" s="736" t="s">
        <v>19600</v>
      </c>
      <c r="AL785" s="737" t="s">
        <v>19601</v>
      </c>
      <c r="AM785" s="738" t="s">
        <v>19602</v>
      </c>
      <c r="AN785" s="738" t="s">
        <v>19603</v>
      </c>
      <c r="AO785" s="648" t="s">
        <v>19604</v>
      </c>
      <c r="AP785" s="669"/>
      <c r="AQ785" s="712" t="s">
        <v>19605</v>
      </c>
      <c r="AR785" s="669"/>
      <c r="AS785" s="669"/>
      <c r="AT785" s="651" t="s">
        <v>19606</v>
      </c>
      <c r="AU785" s="595" t="s">
        <v>19607</v>
      </c>
      <c r="AV785" s="595" t="s">
        <v>19608</v>
      </c>
      <c r="AW785" s="609" t="s">
        <v>19609</v>
      </c>
      <c r="AX785" s="609" t="s">
        <v>19610</v>
      </c>
      <c r="AY785" s="753" t="s">
        <v>19611</v>
      </c>
    </row>
    <row r="786" spans="2:51" ht="15" hidden="1" customHeight="1" outlineLevel="1">
      <c r="B786" s="643" t="s">
        <v>19612</v>
      </c>
      <c r="C786" s="653"/>
      <c r="D786" s="653"/>
      <c r="E786" s="653"/>
      <c r="F786" s="653"/>
      <c r="G786" s="653"/>
      <c r="H786" s="654"/>
      <c r="I786" s="655"/>
      <c r="J786" s="656"/>
      <c r="K786" s="656"/>
      <c r="L786" s="648">
        <f t="shared" si="72"/>
        <v>0</v>
      </c>
      <c r="M786" s="676"/>
      <c r="N786" s="671"/>
      <c r="O786" s="676"/>
      <c r="P786" s="676"/>
      <c r="Q786" s="651">
        <f t="shared" si="73"/>
        <v>0</v>
      </c>
      <c r="R786" s="661">
        <f t="shared" si="74"/>
        <v>0</v>
      </c>
      <c r="S786" s="661">
        <f t="shared" si="75"/>
        <v>0</v>
      </c>
      <c r="T786" s="658"/>
      <c r="U786" s="658"/>
      <c r="V786" s="659"/>
      <c r="W786" s="1645"/>
      <c r="X786" s="324" t="s">
        <v>19613</v>
      </c>
      <c r="Y786" s="1645"/>
      <c r="Z786" s="1656"/>
      <c r="AA786" s="1645"/>
      <c r="AB786" s="1646"/>
      <c r="AC786" s="1647"/>
      <c r="AD786" s="719">
        <v>771</v>
      </c>
      <c r="AE786" s="711" t="s">
        <v>19614</v>
      </c>
      <c r="AF786" s="735" t="s">
        <v>19615</v>
      </c>
      <c r="AG786" s="735" t="s">
        <v>19616</v>
      </c>
      <c r="AH786" s="735" t="s">
        <v>19617</v>
      </c>
      <c r="AI786" s="735" t="s">
        <v>19618</v>
      </c>
      <c r="AJ786" s="735" t="s">
        <v>19619</v>
      </c>
      <c r="AK786" s="736" t="s">
        <v>19620</v>
      </c>
      <c r="AL786" s="737" t="s">
        <v>19621</v>
      </c>
      <c r="AM786" s="738" t="s">
        <v>19622</v>
      </c>
      <c r="AN786" s="738" t="s">
        <v>19623</v>
      </c>
      <c r="AO786" s="648" t="s">
        <v>19624</v>
      </c>
      <c r="AP786" s="669"/>
      <c r="AQ786" s="712" t="s">
        <v>19625</v>
      </c>
      <c r="AR786" s="669"/>
      <c r="AS786" s="669"/>
      <c r="AT786" s="651" t="s">
        <v>19626</v>
      </c>
      <c r="AU786" s="595" t="s">
        <v>19627</v>
      </c>
      <c r="AV786" s="595" t="s">
        <v>19628</v>
      </c>
      <c r="AW786" s="609" t="s">
        <v>19629</v>
      </c>
      <c r="AX786" s="609" t="s">
        <v>19630</v>
      </c>
      <c r="AY786" s="753" t="s">
        <v>19631</v>
      </c>
    </row>
    <row r="787" spans="2:51" ht="15" hidden="1" customHeight="1" outlineLevel="1">
      <c r="B787" s="643" t="s">
        <v>19632</v>
      </c>
      <c r="C787" s="653"/>
      <c r="D787" s="653"/>
      <c r="E787" s="653"/>
      <c r="F787" s="653"/>
      <c r="G787" s="653"/>
      <c r="H787" s="654"/>
      <c r="I787" s="655"/>
      <c r="J787" s="656"/>
      <c r="K787" s="656"/>
      <c r="L787" s="648">
        <f t="shared" si="72"/>
        <v>0</v>
      </c>
      <c r="M787" s="676"/>
      <c r="N787" s="671"/>
      <c r="O787" s="676"/>
      <c r="P787" s="676"/>
      <c r="Q787" s="651">
        <f t="shared" si="73"/>
        <v>0</v>
      </c>
      <c r="R787" s="661">
        <f t="shared" si="74"/>
        <v>0</v>
      </c>
      <c r="S787" s="661">
        <f t="shared" si="75"/>
        <v>0</v>
      </c>
      <c r="T787" s="658"/>
      <c r="U787" s="658"/>
      <c r="V787" s="659"/>
      <c r="W787" s="1645"/>
      <c r="X787" s="324" t="s">
        <v>19633</v>
      </c>
      <c r="Y787" s="1645"/>
      <c r="Z787" s="1656"/>
      <c r="AA787" s="1645"/>
      <c r="AB787" s="1646"/>
      <c r="AC787" s="1647"/>
      <c r="AD787" s="719">
        <v>772</v>
      </c>
      <c r="AE787" s="711" t="s">
        <v>19634</v>
      </c>
      <c r="AF787" s="735" t="s">
        <v>19635</v>
      </c>
      <c r="AG787" s="735" t="s">
        <v>19636</v>
      </c>
      <c r="AH787" s="735" t="s">
        <v>19637</v>
      </c>
      <c r="AI787" s="735" t="s">
        <v>19638</v>
      </c>
      <c r="AJ787" s="735" t="s">
        <v>19639</v>
      </c>
      <c r="AK787" s="736" t="s">
        <v>19640</v>
      </c>
      <c r="AL787" s="737" t="s">
        <v>19641</v>
      </c>
      <c r="AM787" s="738" t="s">
        <v>19642</v>
      </c>
      <c r="AN787" s="738" t="s">
        <v>19643</v>
      </c>
      <c r="AO787" s="648" t="s">
        <v>19644</v>
      </c>
      <c r="AP787" s="669"/>
      <c r="AQ787" s="712" t="s">
        <v>19645</v>
      </c>
      <c r="AR787" s="669"/>
      <c r="AS787" s="669"/>
      <c r="AT787" s="651" t="s">
        <v>19646</v>
      </c>
      <c r="AU787" s="595" t="s">
        <v>19647</v>
      </c>
      <c r="AV787" s="595" t="s">
        <v>19648</v>
      </c>
      <c r="AW787" s="609" t="s">
        <v>19649</v>
      </c>
      <c r="AX787" s="609" t="s">
        <v>19650</v>
      </c>
      <c r="AY787" s="753" t="s">
        <v>19651</v>
      </c>
    </row>
    <row r="788" spans="2:51" ht="15" hidden="1" customHeight="1" outlineLevel="1">
      <c r="B788" s="643" t="s">
        <v>19652</v>
      </c>
      <c r="C788" s="653"/>
      <c r="D788" s="653"/>
      <c r="E788" s="653"/>
      <c r="F788" s="653"/>
      <c r="G788" s="653"/>
      <c r="H788" s="654"/>
      <c r="I788" s="655"/>
      <c r="J788" s="656"/>
      <c r="K788" s="656"/>
      <c r="L788" s="648">
        <f t="shared" si="72"/>
        <v>0</v>
      </c>
      <c r="M788" s="676"/>
      <c r="N788" s="671"/>
      <c r="O788" s="676"/>
      <c r="P788" s="676"/>
      <c r="Q788" s="651">
        <f t="shared" si="73"/>
        <v>0</v>
      </c>
      <c r="R788" s="661">
        <f t="shared" si="74"/>
        <v>0</v>
      </c>
      <c r="S788" s="661">
        <f t="shared" si="75"/>
        <v>0</v>
      </c>
      <c r="T788" s="658"/>
      <c r="U788" s="658"/>
      <c r="V788" s="659"/>
      <c r="W788" s="1645"/>
      <c r="X788" s="324" t="s">
        <v>19653</v>
      </c>
      <c r="Y788" s="1645"/>
      <c r="Z788" s="1656"/>
      <c r="AA788" s="1645"/>
      <c r="AB788" s="1646"/>
      <c r="AC788" s="1647"/>
      <c r="AD788" s="719">
        <v>773</v>
      </c>
      <c r="AE788" s="711" t="s">
        <v>19654</v>
      </c>
      <c r="AF788" s="735" t="s">
        <v>19655</v>
      </c>
      <c r="AG788" s="735" t="s">
        <v>19656</v>
      </c>
      <c r="AH788" s="735" t="s">
        <v>19657</v>
      </c>
      <c r="AI788" s="735" t="s">
        <v>19658</v>
      </c>
      <c r="AJ788" s="735" t="s">
        <v>19659</v>
      </c>
      <c r="AK788" s="736" t="s">
        <v>19660</v>
      </c>
      <c r="AL788" s="737" t="s">
        <v>19661</v>
      </c>
      <c r="AM788" s="738" t="s">
        <v>19662</v>
      </c>
      <c r="AN788" s="738" t="s">
        <v>19663</v>
      </c>
      <c r="AO788" s="648" t="s">
        <v>19664</v>
      </c>
      <c r="AP788" s="669"/>
      <c r="AQ788" s="712" t="s">
        <v>19665</v>
      </c>
      <c r="AR788" s="669"/>
      <c r="AS788" s="669"/>
      <c r="AT788" s="651" t="s">
        <v>19666</v>
      </c>
      <c r="AU788" s="595" t="s">
        <v>19667</v>
      </c>
      <c r="AV788" s="595" t="s">
        <v>19668</v>
      </c>
      <c r="AW788" s="609" t="s">
        <v>19669</v>
      </c>
      <c r="AX788" s="609" t="s">
        <v>19670</v>
      </c>
      <c r="AY788" s="753" t="s">
        <v>19671</v>
      </c>
    </row>
    <row r="789" spans="2:51" ht="15" hidden="1" customHeight="1" outlineLevel="1">
      <c r="B789" s="643" t="s">
        <v>19672</v>
      </c>
      <c r="C789" s="653"/>
      <c r="D789" s="653"/>
      <c r="E789" s="653"/>
      <c r="F789" s="653"/>
      <c r="G789" s="653"/>
      <c r="H789" s="654"/>
      <c r="I789" s="655"/>
      <c r="J789" s="656"/>
      <c r="K789" s="656"/>
      <c r="L789" s="648">
        <f t="shared" si="72"/>
        <v>0</v>
      </c>
      <c r="M789" s="676"/>
      <c r="N789" s="671"/>
      <c r="O789" s="676"/>
      <c r="P789" s="676"/>
      <c r="Q789" s="651">
        <f t="shared" si="73"/>
        <v>0</v>
      </c>
      <c r="R789" s="661">
        <f t="shared" si="74"/>
        <v>0</v>
      </c>
      <c r="S789" s="661">
        <f t="shared" si="75"/>
        <v>0</v>
      </c>
      <c r="T789" s="658"/>
      <c r="U789" s="658"/>
      <c r="V789" s="659"/>
      <c r="W789" s="1645"/>
      <c r="X789" s="324" t="s">
        <v>19673</v>
      </c>
      <c r="Y789" s="1645"/>
      <c r="Z789" s="1656"/>
      <c r="AA789" s="1645"/>
      <c r="AB789" s="1646"/>
      <c r="AC789" s="1647"/>
      <c r="AD789" s="719">
        <v>774</v>
      </c>
      <c r="AE789" s="711" t="s">
        <v>19674</v>
      </c>
      <c r="AF789" s="735" t="s">
        <v>19675</v>
      </c>
      <c r="AG789" s="735" t="s">
        <v>19676</v>
      </c>
      <c r="AH789" s="735" t="s">
        <v>19677</v>
      </c>
      <c r="AI789" s="735" t="s">
        <v>19678</v>
      </c>
      <c r="AJ789" s="735" t="s">
        <v>19679</v>
      </c>
      <c r="AK789" s="736" t="s">
        <v>19680</v>
      </c>
      <c r="AL789" s="737" t="s">
        <v>19681</v>
      </c>
      <c r="AM789" s="738" t="s">
        <v>19682</v>
      </c>
      <c r="AN789" s="738" t="s">
        <v>19683</v>
      </c>
      <c r="AO789" s="648" t="s">
        <v>19684</v>
      </c>
      <c r="AP789" s="669"/>
      <c r="AQ789" s="712" t="s">
        <v>19685</v>
      </c>
      <c r="AR789" s="669"/>
      <c r="AS789" s="669"/>
      <c r="AT789" s="651" t="s">
        <v>19686</v>
      </c>
      <c r="AU789" s="595" t="s">
        <v>19687</v>
      </c>
      <c r="AV789" s="595" t="s">
        <v>19688</v>
      </c>
      <c r="AW789" s="609" t="s">
        <v>19689</v>
      </c>
      <c r="AX789" s="609" t="s">
        <v>19690</v>
      </c>
      <c r="AY789" s="753" t="s">
        <v>19691</v>
      </c>
    </row>
    <row r="790" spans="2:51" ht="15" hidden="1" customHeight="1" outlineLevel="1">
      <c r="B790" s="643" t="s">
        <v>19692</v>
      </c>
      <c r="C790" s="653"/>
      <c r="D790" s="653"/>
      <c r="E790" s="653"/>
      <c r="F790" s="653"/>
      <c r="G790" s="653"/>
      <c r="H790" s="654"/>
      <c r="I790" s="655"/>
      <c r="J790" s="656"/>
      <c r="K790" s="656"/>
      <c r="L790" s="648">
        <f t="shared" si="72"/>
        <v>0</v>
      </c>
      <c r="M790" s="676"/>
      <c r="N790" s="671"/>
      <c r="O790" s="676"/>
      <c r="P790" s="676"/>
      <c r="Q790" s="651">
        <f t="shared" si="73"/>
        <v>0</v>
      </c>
      <c r="R790" s="661">
        <f t="shared" si="74"/>
        <v>0</v>
      </c>
      <c r="S790" s="661">
        <f t="shared" si="75"/>
        <v>0</v>
      </c>
      <c r="T790" s="658"/>
      <c r="U790" s="658"/>
      <c r="V790" s="659"/>
      <c r="W790" s="1645"/>
      <c r="X790" s="324" t="s">
        <v>19693</v>
      </c>
      <c r="Y790" s="1645"/>
      <c r="Z790" s="1656"/>
      <c r="AA790" s="1645"/>
      <c r="AB790" s="1646"/>
      <c r="AC790" s="1647"/>
      <c r="AD790" s="719">
        <v>775</v>
      </c>
      <c r="AE790" s="711" t="s">
        <v>19694</v>
      </c>
      <c r="AF790" s="735" t="s">
        <v>19695</v>
      </c>
      <c r="AG790" s="735" t="s">
        <v>19696</v>
      </c>
      <c r="AH790" s="735" t="s">
        <v>19697</v>
      </c>
      <c r="AI790" s="735" t="s">
        <v>19698</v>
      </c>
      <c r="AJ790" s="735" t="s">
        <v>19699</v>
      </c>
      <c r="AK790" s="736" t="s">
        <v>19700</v>
      </c>
      <c r="AL790" s="737" t="s">
        <v>19701</v>
      </c>
      <c r="AM790" s="738" t="s">
        <v>19702</v>
      </c>
      <c r="AN790" s="738" t="s">
        <v>19703</v>
      </c>
      <c r="AO790" s="648" t="s">
        <v>19704</v>
      </c>
      <c r="AP790" s="669"/>
      <c r="AQ790" s="712" t="s">
        <v>19705</v>
      </c>
      <c r="AR790" s="669"/>
      <c r="AS790" s="669"/>
      <c r="AT790" s="651" t="s">
        <v>19706</v>
      </c>
      <c r="AU790" s="595" t="s">
        <v>19707</v>
      </c>
      <c r="AV790" s="595" t="s">
        <v>19708</v>
      </c>
      <c r="AW790" s="609" t="s">
        <v>19709</v>
      </c>
      <c r="AX790" s="609" t="s">
        <v>19710</v>
      </c>
      <c r="AY790" s="753" t="s">
        <v>19711</v>
      </c>
    </row>
    <row r="791" spans="2:51" ht="15" hidden="1" customHeight="1" outlineLevel="1">
      <c r="B791" s="643" t="s">
        <v>19712</v>
      </c>
      <c r="C791" s="653"/>
      <c r="D791" s="653"/>
      <c r="E791" s="653"/>
      <c r="F791" s="653"/>
      <c r="G791" s="653"/>
      <c r="H791" s="654"/>
      <c r="I791" s="655"/>
      <c r="J791" s="656"/>
      <c r="K791" s="656"/>
      <c r="L791" s="648">
        <f t="shared" si="72"/>
        <v>0</v>
      </c>
      <c r="M791" s="676"/>
      <c r="N791" s="671"/>
      <c r="O791" s="676"/>
      <c r="P791" s="676"/>
      <c r="Q791" s="651">
        <f t="shared" si="73"/>
        <v>0</v>
      </c>
      <c r="R791" s="661">
        <f t="shared" si="74"/>
        <v>0</v>
      </c>
      <c r="S791" s="661">
        <f t="shared" si="75"/>
        <v>0</v>
      </c>
      <c r="T791" s="658"/>
      <c r="U791" s="658"/>
      <c r="V791" s="659"/>
      <c r="W791" s="1645"/>
      <c r="X791" s="324" t="s">
        <v>19713</v>
      </c>
      <c r="Y791" s="1645"/>
      <c r="Z791" s="1656"/>
      <c r="AA791" s="1645"/>
      <c r="AB791" s="1646"/>
      <c r="AC791" s="1647"/>
      <c r="AD791" s="719">
        <v>776</v>
      </c>
      <c r="AE791" s="711" t="s">
        <v>19714</v>
      </c>
      <c r="AF791" s="735" t="s">
        <v>19715</v>
      </c>
      <c r="AG791" s="735" t="s">
        <v>19716</v>
      </c>
      <c r="AH791" s="735" t="s">
        <v>19717</v>
      </c>
      <c r="AI791" s="735" t="s">
        <v>19718</v>
      </c>
      <c r="AJ791" s="735" t="s">
        <v>19719</v>
      </c>
      <c r="AK791" s="736" t="s">
        <v>19720</v>
      </c>
      <c r="AL791" s="737" t="s">
        <v>19721</v>
      </c>
      <c r="AM791" s="738" t="s">
        <v>19722</v>
      </c>
      <c r="AN791" s="738" t="s">
        <v>19723</v>
      </c>
      <c r="AO791" s="648" t="s">
        <v>19724</v>
      </c>
      <c r="AP791" s="669"/>
      <c r="AQ791" s="712" t="s">
        <v>19725</v>
      </c>
      <c r="AR791" s="669"/>
      <c r="AS791" s="669"/>
      <c r="AT791" s="651" t="s">
        <v>19726</v>
      </c>
      <c r="AU791" s="595" t="s">
        <v>19727</v>
      </c>
      <c r="AV791" s="595" t="s">
        <v>19728</v>
      </c>
      <c r="AW791" s="609" t="s">
        <v>19729</v>
      </c>
      <c r="AX791" s="609" t="s">
        <v>19730</v>
      </c>
      <c r="AY791" s="753" t="s">
        <v>19731</v>
      </c>
    </row>
    <row r="792" spans="2:51" ht="15" hidden="1" customHeight="1" outlineLevel="1">
      <c r="B792" s="643" t="s">
        <v>19732</v>
      </c>
      <c r="C792" s="653"/>
      <c r="D792" s="653"/>
      <c r="E792" s="653"/>
      <c r="F792" s="653"/>
      <c r="G792" s="653"/>
      <c r="H792" s="654"/>
      <c r="I792" s="655"/>
      <c r="J792" s="656"/>
      <c r="K792" s="656"/>
      <c r="L792" s="648">
        <f t="shared" si="72"/>
        <v>0</v>
      </c>
      <c r="M792" s="676"/>
      <c r="N792" s="671"/>
      <c r="O792" s="676"/>
      <c r="P792" s="676"/>
      <c r="Q792" s="651">
        <f t="shared" si="73"/>
        <v>0</v>
      </c>
      <c r="R792" s="661">
        <f t="shared" si="74"/>
        <v>0</v>
      </c>
      <c r="S792" s="661">
        <f t="shared" si="75"/>
        <v>0</v>
      </c>
      <c r="T792" s="658"/>
      <c r="U792" s="658"/>
      <c r="V792" s="659"/>
      <c r="W792" s="1645"/>
      <c r="X792" s="324" t="s">
        <v>19733</v>
      </c>
      <c r="Y792" s="1645"/>
      <c r="Z792" s="1656"/>
      <c r="AA792" s="1645"/>
      <c r="AB792" s="1646"/>
      <c r="AC792" s="1647"/>
      <c r="AD792" s="719">
        <v>777</v>
      </c>
      <c r="AE792" s="711" t="s">
        <v>19734</v>
      </c>
      <c r="AF792" s="735" t="s">
        <v>19735</v>
      </c>
      <c r="AG792" s="735" t="s">
        <v>19736</v>
      </c>
      <c r="AH792" s="735" t="s">
        <v>19737</v>
      </c>
      <c r="AI792" s="735" t="s">
        <v>19738</v>
      </c>
      <c r="AJ792" s="735" t="s">
        <v>19739</v>
      </c>
      <c r="AK792" s="736" t="s">
        <v>19740</v>
      </c>
      <c r="AL792" s="737" t="s">
        <v>19741</v>
      </c>
      <c r="AM792" s="738" t="s">
        <v>19742</v>
      </c>
      <c r="AN792" s="738" t="s">
        <v>19743</v>
      </c>
      <c r="AO792" s="648" t="s">
        <v>19744</v>
      </c>
      <c r="AP792" s="669"/>
      <c r="AQ792" s="712" t="s">
        <v>19745</v>
      </c>
      <c r="AR792" s="669"/>
      <c r="AS792" s="669"/>
      <c r="AT792" s="651" t="s">
        <v>19746</v>
      </c>
      <c r="AU792" s="595" t="s">
        <v>19747</v>
      </c>
      <c r="AV792" s="595" t="s">
        <v>19748</v>
      </c>
      <c r="AW792" s="609" t="s">
        <v>19749</v>
      </c>
      <c r="AX792" s="609" t="s">
        <v>19750</v>
      </c>
      <c r="AY792" s="753" t="s">
        <v>19751</v>
      </c>
    </row>
    <row r="793" spans="2:51" ht="15" hidden="1" customHeight="1" outlineLevel="1">
      <c r="B793" s="643" t="s">
        <v>19752</v>
      </c>
      <c r="C793" s="653"/>
      <c r="D793" s="653"/>
      <c r="E793" s="653"/>
      <c r="F793" s="653"/>
      <c r="G793" s="653"/>
      <c r="H793" s="654"/>
      <c r="I793" s="655"/>
      <c r="J793" s="656"/>
      <c r="K793" s="656"/>
      <c r="L793" s="648">
        <f t="shared" si="72"/>
        <v>0</v>
      </c>
      <c r="M793" s="676"/>
      <c r="N793" s="671"/>
      <c r="O793" s="676"/>
      <c r="P793" s="676"/>
      <c r="Q793" s="651">
        <f t="shared" si="73"/>
        <v>0</v>
      </c>
      <c r="R793" s="661">
        <f t="shared" si="74"/>
        <v>0</v>
      </c>
      <c r="S793" s="661">
        <f t="shared" si="75"/>
        <v>0</v>
      </c>
      <c r="T793" s="658"/>
      <c r="U793" s="658"/>
      <c r="V793" s="659"/>
      <c r="W793" s="1645"/>
      <c r="X793" s="324" t="s">
        <v>19753</v>
      </c>
      <c r="Y793" s="1645"/>
      <c r="Z793" s="1656"/>
      <c r="AA793" s="1645"/>
      <c r="AB793" s="1646"/>
      <c r="AC793" s="1647"/>
      <c r="AD793" s="719">
        <v>778</v>
      </c>
      <c r="AE793" s="711" t="s">
        <v>19754</v>
      </c>
      <c r="AF793" s="735" t="s">
        <v>19755</v>
      </c>
      <c r="AG793" s="735" t="s">
        <v>19756</v>
      </c>
      <c r="AH793" s="735" t="s">
        <v>19757</v>
      </c>
      <c r="AI793" s="735" t="s">
        <v>19758</v>
      </c>
      <c r="AJ793" s="735" t="s">
        <v>19759</v>
      </c>
      <c r="AK793" s="736" t="s">
        <v>19760</v>
      </c>
      <c r="AL793" s="737" t="s">
        <v>19761</v>
      </c>
      <c r="AM793" s="738" t="s">
        <v>19762</v>
      </c>
      <c r="AN793" s="738" t="s">
        <v>19763</v>
      </c>
      <c r="AO793" s="648" t="s">
        <v>19764</v>
      </c>
      <c r="AP793" s="669"/>
      <c r="AQ793" s="712" t="s">
        <v>19765</v>
      </c>
      <c r="AR793" s="669"/>
      <c r="AS793" s="669"/>
      <c r="AT793" s="651" t="s">
        <v>19766</v>
      </c>
      <c r="AU793" s="595" t="s">
        <v>19767</v>
      </c>
      <c r="AV793" s="595" t="s">
        <v>19768</v>
      </c>
      <c r="AW793" s="609" t="s">
        <v>19769</v>
      </c>
      <c r="AX793" s="609" t="s">
        <v>19770</v>
      </c>
      <c r="AY793" s="753" t="s">
        <v>19771</v>
      </c>
    </row>
    <row r="794" spans="2:51" ht="15" hidden="1" customHeight="1" outlineLevel="1">
      <c r="B794" s="643" t="s">
        <v>19772</v>
      </c>
      <c r="C794" s="653"/>
      <c r="D794" s="653"/>
      <c r="E794" s="653"/>
      <c r="F794" s="653"/>
      <c r="G794" s="653"/>
      <c r="H794" s="654"/>
      <c r="I794" s="655"/>
      <c r="J794" s="656"/>
      <c r="K794" s="656"/>
      <c r="L794" s="648">
        <f t="shared" si="72"/>
        <v>0</v>
      </c>
      <c r="M794" s="676"/>
      <c r="N794" s="671"/>
      <c r="O794" s="676"/>
      <c r="P794" s="676"/>
      <c r="Q794" s="651">
        <f t="shared" si="73"/>
        <v>0</v>
      </c>
      <c r="R794" s="661">
        <f t="shared" si="74"/>
        <v>0</v>
      </c>
      <c r="S794" s="661">
        <f t="shared" si="75"/>
        <v>0</v>
      </c>
      <c r="T794" s="658"/>
      <c r="U794" s="658"/>
      <c r="V794" s="659"/>
      <c r="W794" s="1645"/>
      <c r="X794" s="324" t="s">
        <v>19773</v>
      </c>
      <c r="Y794" s="1645"/>
      <c r="Z794" s="1656"/>
      <c r="AA794" s="1645"/>
      <c r="AB794" s="1646"/>
      <c r="AC794" s="1647"/>
      <c r="AD794" s="719">
        <v>779</v>
      </c>
      <c r="AE794" s="711" t="s">
        <v>19774</v>
      </c>
      <c r="AF794" s="735" t="s">
        <v>19775</v>
      </c>
      <c r="AG794" s="735" t="s">
        <v>19776</v>
      </c>
      <c r="AH794" s="735" t="s">
        <v>19777</v>
      </c>
      <c r="AI794" s="735" t="s">
        <v>19778</v>
      </c>
      <c r="AJ794" s="735" t="s">
        <v>19779</v>
      </c>
      <c r="AK794" s="736" t="s">
        <v>19780</v>
      </c>
      <c r="AL794" s="737" t="s">
        <v>19781</v>
      </c>
      <c r="AM794" s="738" t="s">
        <v>19782</v>
      </c>
      <c r="AN794" s="738" t="s">
        <v>19783</v>
      </c>
      <c r="AO794" s="648" t="s">
        <v>19784</v>
      </c>
      <c r="AP794" s="669"/>
      <c r="AQ794" s="712" t="s">
        <v>19785</v>
      </c>
      <c r="AR794" s="669"/>
      <c r="AS794" s="669"/>
      <c r="AT794" s="651" t="s">
        <v>19786</v>
      </c>
      <c r="AU794" s="595" t="s">
        <v>19787</v>
      </c>
      <c r="AV794" s="595" t="s">
        <v>19788</v>
      </c>
      <c r="AW794" s="609" t="s">
        <v>19789</v>
      </c>
      <c r="AX794" s="609" t="s">
        <v>19790</v>
      </c>
      <c r="AY794" s="753" t="s">
        <v>19791</v>
      </c>
    </row>
    <row r="795" spans="2:51" ht="15" hidden="1" customHeight="1" outlineLevel="1">
      <c r="B795" s="643" t="s">
        <v>19792</v>
      </c>
      <c r="C795" s="653"/>
      <c r="D795" s="653"/>
      <c r="E795" s="653"/>
      <c r="F795" s="653"/>
      <c r="G795" s="653"/>
      <c r="H795" s="654"/>
      <c r="I795" s="655"/>
      <c r="J795" s="656"/>
      <c r="K795" s="656"/>
      <c r="L795" s="648">
        <f t="shared" si="72"/>
        <v>0</v>
      </c>
      <c r="M795" s="676"/>
      <c r="N795" s="671"/>
      <c r="O795" s="676"/>
      <c r="P795" s="676"/>
      <c r="Q795" s="651">
        <f t="shared" si="73"/>
        <v>0</v>
      </c>
      <c r="R795" s="661">
        <f t="shared" si="74"/>
        <v>0</v>
      </c>
      <c r="S795" s="661">
        <f t="shared" si="75"/>
        <v>0</v>
      </c>
      <c r="T795" s="658"/>
      <c r="U795" s="658"/>
      <c r="V795" s="659"/>
      <c r="W795" s="1645"/>
      <c r="X795" s="324" t="s">
        <v>19793</v>
      </c>
      <c r="Y795" s="1645"/>
      <c r="Z795" s="1656"/>
      <c r="AA795" s="1645"/>
      <c r="AB795" s="1646"/>
      <c r="AC795" s="1647"/>
      <c r="AD795" s="719">
        <v>780</v>
      </c>
      <c r="AE795" s="711" t="s">
        <v>19794</v>
      </c>
      <c r="AF795" s="735" t="s">
        <v>19795</v>
      </c>
      <c r="AG795" s="735" t="s">
        <v>19796</v>
      </c>
      <c r="AH795" s="735" t="s">
        <v>19797</v>
      </c>
      <c r="AI795" s="735" t="s">
        <v>19798</v>
      </c>
      <c r="AJ795" s="735" t="s">
        <v>19799</v>
      </c>
      <c r="AK795" s="736" t="s">
        <v>19800</v>
      </c>
      <c r="AL795" s="737" t="s">
        <v>19801</v>
      </c>
      <c r="AM795" s="738" t="s">
        <v>19802</v>
      </c>
      <c r="AN795" s="738" t="s">
        <v>19803</v>
      </c>
      <c r="AO795" s="648" t="s">
        <v>19804</v>
      </c>
      <c r="AP795" s="669"/>
      <c r="AQ795" s="712" t="s">
        <v>19805</v>
      </c>
      <c r="AR795" s="669"/>
      <c r="AS795" s="669"/>
      <c r="AT795" s="651" t="s">
        <v>19806</v>
      </c>
      <c r="AU795" s="595" t="s">
        <v>19807</v>
      </c>
      <c r="AV795" s="595" t="s">
        <v>19808</v>
      </c>
      <c r="AW795" s="609" t="s">
        <v>19809</v>
      </c>
      <c r="AX795" s="609" t="s">
        <v>19810</v>
      </c>
      <c r="AY795" s="753" t="s">
        <v>19811</v>
      </c>
    </row>
    <row r="796" spans="2:51" ht="15" hidden="1" customHeight="1" outlineLevel="1">
      <c r="B796" s="643" t="s">
        <v>19812</v>
      </c>
      <c r="C796" s="653"/>
      <c r="D796" s="653"/>
      <c r="E796" s="653"/>
      <c r="F796" s="653"/>
      <c r="G796" s="653"/>
      <c r="H796" s="654"/>
      <c r="I796" s="655"/>
      <c r="J796" s="656"/>
      <c r="K796" s="656"/>
      <c r="L796" s="648">
        <f t="shared" si="72"/>
        <v>0</v>
      </c>
      <c r="M796" s="676"/>
      <c r="N796" s="671"/>
      <c r="O796" s="676"/>
      <c r="P796" s="676"/>
      <c r="Q796" s="651">
        <f t="shared" si="73"/>
        <v>0</v>
      </c>
      <c r="R796" s="661">
        <f t="shared" si="74"/>
        <v>0</v>
      </c>
      <c r="S796" s="661">
        <f t="shared" si="75"/>
        <v>0</v>
      </c>
      <c r="T796" s="658"/>
      <c r="U796" s="658"/>
      <c r="V796" s="659"/>
      <c r="W796" s="1645"/>
      <c r="X796" s="324" t="s">
        <v>19813</v>
      </c>
      <c r="Y796" s="1645"/>
      <c r="Z796" s="1656"/>
      <c r="AA796" s="1645"/>
      <c r="AB796" s="1646"/>
      <c r="AC796" s="1647"/>
      <c r="AD796" s="719">
        <v>781</v>
      </c>
      <c r="AE796" s="711" t="s">
        <v>19814</v>
      </c>
      <c r="AF796" s="735" t="s">
        <v>19815</v>
      </c>
      <c r="AG796" s="735" t="s">
        <v>19816</v>
      </c>
      <c r="AH796" s="735" t="s">
        <v>19817</v>
      </c>
      <c r="AI796" s="735" t="s">
        <v>19818</v>
      </c>
      <c r="AJ796" s="735" t="s">
        <v>19819</v>
      </c>
      <c r="AK796" s="736" t="s">
        <v>19820</v>
      </c>
      <c r="AL796" s="737" t="s">
        <v>19821</v>
      </c>
      <c r="AM796" s="738" t="s">
        <v>19822</v>
      </c>
      <c r="AN796" s="738" t="s">
        <v>19823</v>
      </c>
      <c r="AO796" s="648" t="s">
        <v>19824</v>
      </c>
      <c r="AP796" s="669"/>
      <c r="AQ796" s="712" t="s">
        <v>19825</v>
      </c>
      <c r="AR796" s="669"/>
      <c r="AS796" s="669"/>
      <c r="AT796" s="651" t="s">
        <v>19826</v>
      </c>
      <c r="AU796" s="595" t="s">
        <v>19827</v>
      </c>
      <c r="AV796" s="595" t="s">
        <v>19828</v>
      </c>
      <c r="AW796" s="609" t="s">
        <v>19829</v>
      </c>
      <c r="AX796" s="609" t="s">
        <v>19830</v>
      </c>
      <c r="AY796" s="753" t="s">
        <v>19831</v>
      </c>
    </row>
    <row r="797" spans="2:51" ht="15" hidden="1" customHeight="1" outlineLevel="1">
      <c r="B797" s="643" t="s">
        <v>19832</v>
      </c>
      <c r="C797" s="653"/>
      <c r="D797" s="653"/>
      <c r="E797" s="653"/>
      <c r="F797" s="653"/>
      <c r="G797" s="653"/>
      <c r="H797" s="654"/>
      <c r="I797" s="655"/>
      <c r="J797" s="656"/>
      <c r="K797" s="656"/>
      <c r="L797" s="648">
        <f t="shared" si="72"/>
        <v>0</v>
      </c>
      <c r="M797" s="676"/>
      <c r="N797" s="671"/>
      <c r="O797" s="676"/>
      <c r="P797" s="676"/>
      <c r="Q797" s="651">
        <f t="shared" si="73"/>
        <v>0</v>
      </c>
      <c r="R797" s="661">
        <f t="shared" si="74"/>
        <v>0</v>
      </c>
      <c r="S797" s="661">
        <f t="shared" si="75"/>
        <v>0</v>
      </c>
      <c r="T797" s="658"/>
      <c r="U797" s="658"/>
      <c r="V797" s="659"/>
      <c r="W797" s="1645"/>
      <c r="X797" s="324" t="s">
        <v>19833</v>
      </c>
      <c r="Y797" s="1645"/>
      <c r="Z797" s="1656"/>
      <c r="AA797" s="1645"/>
      <c r="AB797" s="1646"/>
      <c r="AC797" s="1647"/>
      <c r="AD797" s="719">
        <v>782</v>
      </c>
      <c r="AE797" s="711" t="s">
        <v>19834</v>
      </c>
      <c r="AF797" s="735" t="s">
        <v>19835</v>
      </c>
      <c r="AG797" s="735" t="s">
        <v>19836</v>
      </c>
      <c r="AH797" s="735" t="s">
        <v>19837</v>
      </c>
      <c r="AI797" s="735" t="s">
        <v>19838</v>
      </c>
      <c r="AJ797" s="735" t="s">
        <v>19839</v>
      </c>
      <c r="AK797" s="736" t="s">
        <v>19840</v>
      </c>
      <c r="AL797" s="737" t="s">
        <v>19841</v>
      </c>
      <c r="AM797" s="738" t="s">
        <v>19842</v>
      </c>
      <c r="AN797" s="738" t="s">
        <v>19843</v>
      </c>
      <c r="AO797" s="648" t="s">
        <v>19844</v>
      </c>
      <c r="AP797" s="669"/>
      <c r="AQ797" s="712" t="s">
        <v>19845</v>
      </c>
      <c r="AR797" s="669"/>
      <c r="AS797" s="669"/>
      <c r="AT797" s="651" t="s">
        <v>19846</v>
      </c>
      <c r="AU797" s="595" t="s">
        <v>19847</v>
      </c>
      <c r="AV797" s="595" t="s">
        <v>19848</v>
      </c>
      <c r="AW797" s="609" t="s">
        <v>19849</v>
      </c>
      <c r="AX797" s="609" t="s">
        <v>19850</v>
      </c>
      <c r="AY797" s="753" t="s">
        <v>19851</v>
      </c>
    </row>
    <row r="798" spans="2:51" ht="15" hidden="1" customHeight="1" outlineLevel="1">
      <c r="B798" s="643" t="s">
        <v>19852</v>
      </c>
      <c r="C798" s="653"/>
      <c r="D798" s="653"/>
      <c r="E798" s="653"/>
      <c r="F798" s="653"/>
      <c r="G798" s="653"/>
      <c r="H798" s="654"/>
      <c r="I798" s="655"/>
      <c r="J798" s="656"/>
      <c r="K798" s="656"/>
      <c r="L798" s="648">
        <f t="shared" si="72"/>
        <v>0</v>
      </c>
      <c r="M798" s="676"/>
      <c r="N798" s="671"/>
      <c r="O798" s="676"/>
      <c r="P798" s="676"/>
      <c r="Q798" s="651">
        <f t="shared" si="73"/>
        <v>0</v>
      </c>
      <c r="R798" s="661">
        <f t="shared" si="74"/>
        <v>0</v>
      </c>
      <c r="S798" s="661">
        <f t="shared" si="75"/>
        <v>0</v>
      </c>
      <c r="T798" s="658"/>
      <c r="U798" s="658"/>
      <c r="V798" s="659"/>
      <c r="W798" s="1645"/>
      <c r="X798" s="324" t="s">
        <v>19853</v>
      </c>
      <c r="Y798" s="1645"/>
      <c r="Z798" s="1656"/>
      <c r="AA798" s="1645"/>
      <c r="AB798" s="1646"/>
      <c r="AC798" s="1647"/>
      <c r="AD798" s="719">
        <v>783</v>
      </c>
      <c r="AE798" s="711" t="s">
        <v>19854</v>
      </c>
      <c r="AF798" s="735" t="s">
        <v>19855</v>
      </c>
      <c r="AG798" s="735" t="s">
        <v>19856</v>
      </c>
      <c r="AH798" s="735" t="s">
        <v>19857</v>
      </c>
      <c r="AI798" s="735" t="s">
        <v>19858</v>
      </c>
      <c r="AJ798" s="735" t="s">
        <v>19859</v>
      </c>
      <c r="AK798" s="736" t="s">
        <v>19860</v>
      </c>
      <c r="AL798" s="737" t="s">
        <v>19861</v>
      </c>
      <c r="AM798" s="738" t="s">
        <v>19862</v>
      </c>
      <c r="AN798" s="738" t="s">
        <v>19863</v>
      </c>
      <c r="AO798" s="648" t="s">
        <v>19864</v>
      </c>
      <c r="AP798" s="669"/>
      <c r="AQ798" s="712" t="s">
        <v>19865</v>
      </c>
      <c r="AR798" s="669"/>
      <c r="AS798" s="669"/>
      <c r="AT798" s="651" t="s">
        <v>19866</v>
      </c>
      <c r="AU798" s="595" t="s">
        <v>19867</v>
      </c>
      <c r="AV798" s="595" t="s">
        <v>19868</v>
      </c>
      <c r="AW798" s="609" t="s">
        <v>19869</v>
      </c>
      <c r="AX798" s="609" t="s">
        <v>19870</v>
      </c>
      <c r="AY798" s="753" t="s">
        <v>19871</v>
      </c>
    </row>
    <row r="799" spans="2:51" ht="15" hidden="1" customHeight="1" outlineLevel="1">
      <c r="B799" s="643" t="s">
        <v>19872</v>
      </c>
      <c r="C799" s="653"/>
      <c r="D799" s="653"/>
      <c r="E799" s="653"/>
      <c r="F799" s="653"/>
      <c r="G799" s="653"/>
      <c r="H799" s="654"/>
      <c r="I799" s="655"/>
      <c r="J799" s="656"/>
      <c r="K799" s="656"/>
      <c r="L799" s="648">
        <f t="shared" si="72"/>
        <v>0</v>
      </c>
      <c r="M799" s="676"/>
      <c r="N799" s="671"/>
      <c r="O799" s="676"/>
      <c r="P799" s="676"/>
      <c r="Q799" s="651">
        <f t="shared" si="73"/>
        <v>0</v>
      </c>
      <c r="R799" s="661">
        <f t="shared" si="74"/>
        <v>0</v>
      </c>
      <c r="S799" s="661">
        <f t="shared" si="75"/>
        <v>0</v>
      </c>
      <c r="T799" s="658"/>
      <c r="U799" s="658"/>
      <c r="V799" s="659"/>
      <c r="W799" s="1645"/>
      <c r="X799" s="324" t="s">
        <v>19873</v>
      </c>
      <c r="Y799" s="1645"/>
      <c r="Z799" s="1656"/>
      <c r="AA799" s="1645"/>
      <c r="AB799" s="1646"/>
      <c r="AC799" s="1647"/>
      <c r="AD799" s="719">
        <v>784</v>
      </c>
      <c r="AE799" s="711" t="s">
        <v>19874</v>
      </c>
      <c r="AF799" s="735" t="s">
        <v>19875</v>
      </c>
      <c r="AG799" s="735" t="s">
        <v>19876</v>
      </c>
      <c r="AH799" s="735" t="s">
        <v>19877</v>
      </c>
      <c r="AI799" s="735" t="s">
        <v>19878</v>
      </c>
      <c r="AJ799" s="735" t="s">
        <v>19879</v>
      </c>
      <c r="AK799" s="736" t="s">
        <v>19880</v>
      </c>
      <c r="AL799" s="737" t="s">
        <v>19881</v>
      </c>
      <c r="AM799" s="738" t="s">
        <v>19882</v>
      </c>
      <c r="AN799" s="738" t="s">
        <v>19883</v>
      </c>
      <c r="AO799" s="648" t="s">
        <v>19884</v>
      </c>
      <c r="AP799" s="669"/>
      <c r="AQ799" s="712" t="s">
        <v>19885</v>
      </c>
      <c r="AR799" s="669"/>
      <c r="AS799" s="669"/>
      <c r="AT799" s="651" t="s">
        <v>19886</v>
      </c>
      <c r="AU799" s="595" t="s">
        <v>19887</v>
      </c>
      <c r="AV799" s="595" t="s">
        <v>19888</v>
      </c>
      <c r="AW799" s="609" t="s">
        <v>19889</v>
      </c>
      <c r="AX799" s="609" t="s">
        <v>19890</v>
      </c>
      <c r="AY799" s="753" t="s">
        <v>19891</v>
      </c>
    </row>
    <row r="800" spans="2:51" ht="15" hidden="1" customHeight="1" outlineLevel="1">
      <c r="B800" s="643" t="s">
        <v>19892</v>
      </c>
      <c r="C800" s="653"/>
      <c r="D800" s="653"/>
      <c r="E800" s="653"/>
      <c r="F800" s="653"/>
      <c r="G800" s="653"/>
      <c r="H800" s="654"/>
      <c r="I800" s="655"/>
      <c r="J800" s="656"/>
      <c r="K800" s="656"/>
      <c r="L800" s="648">
        <f t="shared" si="72"/>
        <v>0</v>
      </c>
      <c r="M800" s="676"/>
      <c r="N800" s="671"/>
      <c r="O800" s="676"/>
      <c r="P800" s="676"/>
      <c r="Q800" s="651">
        <f t="shared" si="73"/>
        <v>0</v>
      </c>
      <c r="R800" s="661">
        <f t="shared" si="74"/>
        <v>0</v>
      </c>
      <c r="S800" s="661">
        <f t="shared" si="75"/>
        <v>0</v>
      </c>
      <c r="T800" s="658"/>
      <c r="U800" s="658"/>
      <c r="V800" s="659"/>
      <c r="W800" s="1645"/>
      <c r="X800" s="324" t="s">
        <v>19893</v>
      </c>
      <c r="Y800" s="1645"/>
      <c r="Z800" s="1656"/>
      <c r="AA800" s="1645"/>
      <c r="AB800" s="1646"/>
      <c r="AC800" s="1647"/>
      <c r="AD800" s="719">
        <v>785</v>
      </c>
      <c r="AE800" s="711" t="s">
        <v>19894</v>
      </c>
      <c r="AF800" s="735" t="s">
        <v>19895</v>
      </c>
      <c r="AG800" s="735" t="s">
        <v>19896</v>
      </c>
      <c r="AH800" s="735" t="s">
        <v>19897</v>
      </c>
      <c r="AI800" s="735" t="s">
        <v>19898</v>
      </c>
      <c r="AJ800" s="735" t="s">
        <v>19899</v>
      </c>
      <c r="AK800" s="736" t="s">
        <v>19900</v>
      </c>
      <c r="AL800" s="737" t="s">
        <v>19901</v>
      </c>
      <c r="AM800" s="738" t="s">
        <v>19902</v>
      </c>
      <c r="AN800" s="738" t="s">
        <v>19903</v>
      </c>
      <c r="AO800" s="648" t="s">
        <v>19904</v>
      </c>
      <c r="AP800" s="669"/>
      <c r="AQ800" s="712" t="s">
        <v>19905</v>
      </c>
      <c r="AR800" s="669"/>
      <c r="AS800" s="669"/>
      <c r="AT800" s="651" t="s">
        <v>19906</v>
      </c>
      <c r="AU800" s="595" t="s">
        <v>19907</v>
      </c>
      <c r="AV800" s="595" t="s">
        <v>19908</v>
      </c>
      <c r="AW800" s="609" t="s">
        <v>19909</v>
      </c>
      <c r="AX800" s="609" t="s">
        <v>19910</v>
      </c>
      <c r="AY800" s="753" t="s">
        <v>19911</v>
      </c>
    </row>
    <row r="801" spans="2:51" ht="15" hidden="1" customHeight="1" outlineLevel="1">
      <c r="B801" s="643" t="s">
        <v>19912</v>
      </c>
      <c r="C801" s="653"/>
      <c r="D801" s="653"/>
      <c r="E801" s="653"/>
      <c r="F801" s="653"/>
      <c r="G801" s="653"/>
      <c r="H801" s="654"/>
      <c r="I801" s="655"/>
      <c r="J801" s="656"/>
      <c r="K801" s="656"/>
      <c r="L801" s="648">
        <f t="shared" si="72"/>
        <v>0</v>
      </c>
      <c r="M801" s="676"/>
      <c r="N801" s="671"/>
      <c r="O801" s="676"/>
      <c r="P801" s="676"/>
      <c r="Q801" s="651">
        <f t="shared" si="73"/>
        <v>0</v>
      </c>
      <c r="R801" s="661">
        <f t="shared" si="74"/>
        <v>0</v>
      </c>
      <c r="S801" s="661">
        <f t="shared" si="75"/>
        <v>0</v>
      </c>
      <c r="T801" s="658"/>
      <c r="U801" s="658"/>
      <c r="V801" s="659"/>
      <c r="W801" s="1645"/>
      <c r="X801" s="324" t="s">
        <v>19913</v>
      </c>
      <c r="Y801" s="1645"/>
      <c r="Z801" s="1656"/>
      <c r="AA801" s="1645"/>
      <c r="AB801" s="1646"/>
      <c r="AC801" s="1647"/>
      <c r="AD801" s="719">
        <v>786</v>
      </c>
      <c r="AE801" s="711" t="s">
        <v>19914</v>
      </c>
      <c r="AF801" s="735" t="s">
        <v>19915</v>
      </c>
      <c r="AG801" s="735" t="s">
        <v>19916</v>
      </c>
      <c r="AH801" s="735" t="s">
        <v>19917</v>
      </c>
      <c r="AI801" s="735" t="s">
        <v>19918</v>
      </c>
      <c r="AJ801" s="735" t="s">
        <v>19919</v>
      </c>
      <c r="AK801" s="736" t="s">
        <v>19920</v>
      </c>
      <c r="AL801" s="737" t="s">
        <v>19921</v>
      </c>
      <c r="AM801" s="738" t="s">
        <v>19922</v>
      </c>
      <c r="AN801" s="738" t="s">
        <v>19923</v>
      </c>
      <c r="AO801" s="648" t="s">
        <v>19924</v>
      </c>
      <c r="AP801" s="669"/>
      <c r="AQ801" s="712" t="s">
        <v>19925</v>
      </c>
      <c r="AR801" s="669"/>
      <c r="AS801" s="669"/>
      <c r="AT801" s="651" t="s">
        <v>19926</v>
      </c>
      <c r="AU801" s="595" t="s">
        <v>19927</v>
      </c>
      <c r="AV801" s="595" t="s">
        <v>19928</v>
      </c>
      <c r="AW801" s="609" t="s">
        <v>19929</v>
      </c>
      <c r="AX801" s="609" t="s">
        <v>19930</v>
      </c>
      <c r="AY801" s="753" t="s">
        <v>19931</v>
      </c>
    </row>
    <row r="802" spans="2:51" ht="15" hidden="1" customHeight="1" outlineLevel="1">
      <c r="B802" s="643" t="s">
        <v>19932</v>
      </c>
      <c r="C802" s="653"/>
      <c r="D802" s="653"/>
      <c r="E802" s="653"/>
      <c r="F802" s="653"/>
      <c r="G802" s="653"/>
      <c r="H802" s="654"/>
      <c r="I802" s="655"/>
      <c r="J802" s="656"/>
      <c r="K802" s="656"/>
      <c r="L802" s="648">
        <f t="shared" si="72"/>
        <v>0</v>
      </c>
      <c r="M802" s="676"/>
      <c r="N802" s="671"/>
      <c r="O802" s="676"/>
      <c r="P802" s="676"/>
      <c r="Q802" s="651">
        <f t="shared" si="73"/>
        <v>0</v>
      </c>
      <c r="R802" s="661">
        <f t="shared" si="74"/>
        <v>0</v>
      </c>
      <c r="S802" s="661">
        <f t="shared" si="75"/>
        <v>0</v>
      </c>
      <c r="T802" s="658"/>
      <c r="U802" s="658"/>
      <c r="V802" s="659"/>
      <c r="W802" s="1645"/>
      <c r="X802" s="324" t="s">
        <v>19933</v>
      </c>
      <c r="Y802" s="1645"/>
      <c r="Z802" s="1656"/>
      <c r="AA802" s="1645"/>
      <c r="AB802" s="1646"/>
      <c r="AC802" s="1647"/>
      <c r="AD802" s="719">
        <v>787</v>
      </c>
      <c r="AE802" s="711" t="s">
        <v>19934</v>
      </c>
      <c r="AF802" s="735" t="s">
        <v>19935</v>
      </c>
      <c r="AG802" s="735" t="s">
        <v>19936</v>
      </c>
      <c r="AH802" s="735" t="s">
        <v>19937</v>
      </c>
      <c r="AI802" s="735" t="s">
        <v>19938</v>
      </c>
      <c r="AJ802" s="735" t="s">
        <v>19939</v>
      </c>
      <c r="AK802" s="736" t="s">
        <v>19940</v>
      </c>
      <c r="AL802" s="737" t="s">
        <v>19941</v>
      </c>
      <c r="AM802" s="738" t="s">
        <v>19942</v>
      </c>
      <c r="AN802" s="738" t="s">
        <v>19943</v>
      </c>
      <c r="AO802" s="648" t="s">
        <v>19944</v>
      </c>
      <c r="AP802" s="669"/>
      <c r="AQ802" s="712" t="s">
        <v>19945</v>
      </c>
      <c r="AR802" s="669"/>
      <c r="AS802" s="669"/>
      <c r="AT802" s="651" t="s">
        <v>19946</v>
      </c>
      <c r="AU802" s="595" t="s">
        <v>19947</v>
      </c>
      <c r="AV802" s="595" t="s">
        <v>19948</v>
      </c>
      <c r="AW802" s="609" t="s">
        <v>19949</v>
      </c>
      <c r="AX802" s="609" t="s">
        <v>19950</v>
      </c>
      <c r="AY802" s="753" t="s">
        <v>19951</v>
      </c>
    </row>
    <row r="803" spans="2:51" ht="15" hidden="1" customHeight="1" outlineLevel="1">
      <c r="B803" s="643" t="s">
        <v>19952</v>
      </c>
      <c r="C803" s="653"/>
      <c r="D803" s="653"/>
      <c r="E803" s="653"/>
      <c r="F803" s="653"/>
      <c r="G803" s="653"/>
      <c r="H803" s="654"/>
      <c r="I803" s="655"/>
      <c r="J803" s="656"/>
      <c r="K803" s="656"/>
      <c r="L803" s="648">
        <f t="shared" si="72"/>
        <v>0</v>
      </c>
      <c r="M803" s="676"/>
      <c r="N803" s="671"/>
      <c r="O803" s="676"/>
      <c r="P803" s="676"/>
      <c r="Q803" s="651">
        <f t="shared" si="73"/>
        <v>0</v>
      </c>
      <c r="R803" s="661">
        <f t="shared" si="74"/>
        <v>0</v>
      </c>
      <c r="S803" s="661">
        <f t="shared" si="75"/>
        <v>0</v>
      </c>
      <c r="T803" s="658"/>
      <c r="U803" s="658"/>
      <c r="V803" s="659"/>
      <c r="W803" s="1645"/>
      <c r="X803" s="324" t="s">
        <v>19953</v>
      </c>
      <c r="Y803" s="1645"/>
      <c r="Z803" s="1656"/>
      <c r="AA803" s="1645"/>
      <c r="AB803" s="1646"/>
      <c r="AC803" s="1647"/>
      <c r="AD803" s="719">
        <v>788</v>
      </c>
      <c r="AE803" s="711" t="s">
        <v>19954</v>
      </c>
      <c r="AF803" s="735" t="s">
        <v>19955</v>
      </c>
      <c r="AG803" s="735" t="s">
        <v>19956</v>
      </c>
      <c r="AH803" s="735" t="s">
        <v>19957</v>
      </c>
      <c r="AI803" s="735" t="s">
        <v>19958</v>
      </c>
      <c r="AJ803" s="735" t="s">
        <v>19959</v>
      </c>
      <c r="AK803" s="736" t="s">
        <v>19960</v>
      </c>
      <c r="AL803" s="737" t="s">
        <v>19961</v>
      </c>
      <c r="AM803" s="738" t="s">
        <v>19962</v>
      </c>
      <c r="AN803" s="738" t="s">
        <v>19963</v>
      </c>
      <c r="AO803" s="648" t="s">
        <v>19964</v>
      </c>
      <c r="AP803" s="669"/>
      <c r="AQ803" s="712" t="s">
        <v>19965</v>
      </c>
      <c r="AR803" s="669"/>
      <c r="AS803" s="669"/>
      <c r="AT803" s="651" t="s">
        <v>19966</v>
      </c>
      <c r="AU803" s="595" t="s">
        <v>19967</v>
      </c>
      <c r="AV803" s="595" t="s">
        <v>19968</v>
      </c>
      <c r="AW803" s="609" t="s">
        <v>19969</v>
      </c>
      <c r="AX803" s="609" t="s">
        <v>19970</v>
      </c>
      <c r="AY803" s="753" t="s">
        <v>19971</v>
      </c>
    </row>
    <row r="804" spans="2:51" ht="15" hidden="1" customHeight="1" outlineLevel="1">
      <c r="B804" s="643" t="s">
        <v>19972</v>
      </c>
      <c r="C804" s="653"/>
      <c r="D804" s="653"/>
      <c r="E804" s="653"/>
      <c r="F804" s="653"/>
      <c r="G804" s="653"/>
      <c r="H804" s="654"/>
      <c r="I804" s="655"/>
      <c r="J804" s="656"/>
      <c r="K804" s="656"/>
      <c r="L804" s="648">
        <f t="shared" si="72"/>
        <v>0</v>
      </c>
      <c r="M804" s="676"/>
      <c r="N804" s="671"/>
      <c r="O804" s="676"/>
      <c r="P804" s="676"/>
      <c r="Q804" s="651">
        <f t="shared" si="73"/>
        <v>0</v>
      </c>
      <c r="R804" s="661">
        <f t="shared" si="74"/>
        <v>0</v>
      </c>
      <c r="S804" s="661">
        <f t="shared" si="75"/>
        <v>0</v>
      </c>
      <c r="T804" s="658"/>
      <c r="U804" s="658"/>
      <c r="V804" s="659"/>
      <c r="W804" s="1645"/>
      <c r="X804" s="324" t="s">
        <v>19973</v>
      </c>
      <c r="Y804" s="1645"/>
      <c r="Z804" s="1656"/>
      <c r="AA804" s="1645"/>
      <c r="AB804" s="1646"/>
      <c r="AC804" s="1647"/>
      <c r="AD804" s="719">
        <v>789</v>
      </c>
      <c r="AE804" s="711" t="s">
        <v>19974</v>
      </c>
      <c r="AF804" s="735" t="s">
        <v>19975</v>
      </c>
      <c r="AG804" s="735" t="s">
        <v>19976</v>
      </c>
      <c r="AH804" s="735" t="s">
        <v>19977</v>
      </c>
      <c r="AI804" s="735" t="s">
        <v>19978</v>
      </c>
      <c r="AJ804" s="735" t="s">
        <v>19979</v>
      </c>
      <c r="AK804" s="736" t="s">
        <v>19980</v>
      </c>
      <c r="AL804" s="737" t="s">
        <v>19981</v>
      </c>
      <c r="AM804" s="738" t="s">
        <v>19982</v>
      </c>
      <c r="AN804" s="738" t="s">
        <v>19983</v>
      </c>
      <c r="AO804" s="648" t="s">
        <v>19984</v>
      </c>
      <c r="AP804" s="669"/>
      <c r="AQ804" s="712" t="s">
        <v>19985</v>
      </c>
      <c r="AR804" s="669"/>
      <c r="AS804" s="669"/>
      <c r="AT804" s="651" t="s">
        <v>19986</v>
      </c>
      <c r="AU804" s="595" t="s">
        <v>19987</v>
      </c>
      <c r="AV804" s="595" t="s">
        <v>19988</v>
      </c>
      <c r="AW804" s="609" t="s">
        <v>19989</v>
      </c>
      <c r="AX804" s="609" t="s">
        <v>19990</v>
      </c>
      <c r="AY804" s="753" t="s">
        <v>19991</v>
      </c>
    </row>
    <row r="805" spans="2:51" ht="15" hidden="1" customHeight="1" outlineLevel="1">
      <c r="B805" s="643" t="s">
        <v>19992</v>
      </c>
      <c r="C805" s="653"/>
      <c r="D805" s="653"/>
      <c r="E805" s="653"/>
      <c r="F805" s="653"/>
      <c r="G805" s="653"/>
      <c r="H805" s="654"/>
      <c r="I805" s="655"/>
      <c r="J805" s="656"/>
      <c r="K805" s="656"/>
      <c r="L805" s="648">
        <f t="shared" si="72"/>
        <v>0</v>
      </c>
      <c r="M805" s="676"/>
      <c r="N805" s="671"/>
      <c r="O805" s="676"/>
      <c r="P805" s="676"/>
      <c r="Q805" s="651">
        <f t="shared" si="73"/>
        <v>0</v>
      </c>
      <c r="R805" s="661">
        <f t="shared" si="74"/>
        <v>0</v>
      </c>
      <c r="S805" s="661">
        <f t="shared" si="75"/>
        <v>0</v>
      </c>
      <c r="T805" s="658"/>
      <c r="U805" s="658"/>
      <c r="V805" s="659"/>
      <c r="W805" s="1645"/>
      <c r="X805" s="324" t="s">
        <v>19993</v>
      </c>
      <c r="Y805" s="1645"/>
      <c r="Z805" s="1656"/>
      <c r="AA805" s="1645"/>
      <c r="AB805" s="1646"/>
      <c r="AC805" s="1647"/>
      <c r="AD805" s="719">
        <v>790</v>
      </c>
      <c r="AE805" s="711" t="s">
        <v>19994</v>
      </c>
      <c r="AF805" s="735" t="s">
        <v>19995</v>
      </c>
      <c r="AG805" s="735" t="s">
        <v>19996</v>
      </c>
      <c r="AH805" s="735" t="s">
        <v>19997</v>
      </c>
      <c r="AI805" s="735" t="s">
        <v>19998</v>
      </c>
      <c r="AJ805" s="735" t="s">
        <v>19999</v>
      </c>
      <c r="AK805" s="736" t="s">
        <v>20000</v>
      </c>
      <c r="AL805" s="737" t="s">
        <v>20001</v>
      </c>
      <c r="AM805" s="738" t="s">
        <v>20002</v>
      </c>
      <c r="AN805" s="738" t="s">
        <v>20003</v>
      </c>
      <c r="AO805" s="648" t="s">
        <v>20004</v>
      </c>
      <c r="AP805" s="669"/>
      <c r="AQ805" s="712" t="s">
        <v>20005</v>
      </c>
      <c r="AR805" s="669"/>
      <c r="AS805" s="669"/>
      <c r="AT805" s="651" t="s">
        <v>20006</v>
      </c>
      <c r="AU805" s="595" t="s">
        <v>20007</v>
      </c>
      <c r="AV805" s="595" t="s">
        <v>20008</v>
      </c>
      <c r="AW805" s="609" t="s">
        <v>20009</v>
      </c>
      <c r="AX805" s="609" t="s">
        <v>20010</v>
      </c>
      <c r="AY805" s="753" t="s">
        <v>20011</v>
      </c>
    </row>
    <row r="806" spans="2:51" ht="15" hidden="1" customHeight="1" outlineLevel="1">
      <c r="B806" s="643" t="s">
        <v>20012</v>
      </c>
      <c r="C806" s="653"/>
      <c r="D806" s="653"/>
      <c r="E806" s="653"/>
      <c r="F806" s="653"/>
      <c r="G806" s="653"/>
      <c r="H806" s="654"/>
      <c r="I806" s="655"/>
      <c r="J806" s="656"/>
      <c r="K806" s="656"/>
      <c r="L806" s="648">
        <f t="shared" si="72"/>
        <v>0</v>
      </c>
      <c r="M806" s="676"/>
      <c r="N806" s="671"/>
      <c r="O806" s="676"/>
      <c r="P806" s="676"/>
      <c r="Q806" s="651">
        <f t="shared" si="73"/>
        <v>0</v>
      </c>
      <c r="R806" s="661">
        <f t="shared" si="74"/>
        <v>0</v>
      </c>
      <c r="S806" s="661">
        <f t="shared" si="75"/>
        <v>0</v>
      </c>
      <c r="T806" s="658"/>
      <c r="U806" s="658"/>
      <c r="V806" s="659"/>
      <c r="W806" s="1645"/>
      <c r="X806" s="324" t="s">
        <v>20013</v>
      </c>
      <c r="Y806" s="1645"/>
      <c r="Z806" s="1656"/>
      <c r="AA806" s="1645"/>
      <c r="AB806" s="1646"/>
      <c r="AC806" s="1647"/>
      <c r="AD806" s="719">
        <v>791</v>
      </c>
      <c r="AE806" s="711" t="s">
        <v>20014</v>
      </c>
      <c r="AF806" s="735" t="s">
        <v>20015</v>
      </c>
      <c r="AG806" s="735" t="s">
        <v>20016</v>
      </c>
      <c r="AH806" s="735" t="s">
        <v>20017</v>
      </c>
      <c r="AI806" s="735" t="s">
        <v>20018</v>
      </c>
      <c r="AJ806" s="735" t="s">
        <v>20019</v>
      </c>
      <c r="AK806" s="736" t="s">
        <v>20020</v>
      </c>
      <c r="AL806" s="737" t="s">
        <v>20021</v>
      </c>
      <c r="AM806" s="738" t="s">
        <v>20022</v>
      </c>
      <c r="AN806" s="738" t="s">
        <v>20023</v>
      </c>
      <c r="AO806" s="648" t="s">
        <v>20024</v>
      </c>
      <c r="AP806" s="669"/>
      <c r="AQ806" s="712" t="s">
        <v>20025</v>
      </c>
      <c r="AR806" s="669"/>
      <c r="AS806" s="669"/>
      <c r="AT806" s="651" t="s">
        <v>20026</v>
      </c>
      <c r="AU806" s="595" t="s">
        <v>20027</v>
      </c>
      <c r="AV806" s="595" t="s">
        <v>20028</v>
      </c>
      <c r="AW806" s="609" t="s">
        <v>20029</v>
      </c>
      <c r="AX806" s="609" t="s">
        <v>20030</v>
      </c>
      <c r="AY806" s="753" t="s">
        <v>20031</v>
      </c>
    </row>
    <row r="807" spans="2:51" ht="15" hidden="1" customHeight="1" outlineLevel="1">
      <c r="B807" s="643" t="s">
        <v>20032</v>
      </c>
      <c r="C807" s="653"/>
      <c r="D807" s="653"/>
      <c r="E807" s="653"/>
      <c r="F807" s="653"/>
      <c r="G807" s="653"/>
      <c r="H807" s="654"/>
      <c r="I807" s="655"/>
      <c r="J807" s="656"/>
      <c r="K807" s="656"/>
      <c r="L807" s="648">
        <f t="shared" si="72"/>
        <v>0</v>
      </c>
      <c r="M807" s="676"/>
      <c r="N807" s="671"/>
      <c r="O807" s="676"/>
      <c r="P807" s="676"/>
      <c r="Q807" s="651">
        <f t="shared" si="73"/>
        <v>0</v>
      </c>
      <c r="R807" s="661">
        <f t="shared" si="74"/>
        <v>0</v>
      </c>
      <c r="S807" s="661">
        <f t="shared" si="75"/>
        <v>0</v>
      </c>
      <c r="T807" s="658"/>
      <c r="U807" s="658"/>
      <c r="V807" s="659"/>
      <c r="W807" s="1645"/>
      <c r="X807" s="324" t="s">
        <v>20033</v>
      </c>
      <c r="Y807" s="1645"/>
      <c r="Z807" s="1656"/>
      <c r="AA807" s="1645"/>
      <c r="AB807" s="1646"/>
      <c r="AC807" s="1647"/>
      <c r="AD807" s="719">
        <v>792</v>
      </c>
      <c r="AE807" s="711" t="s">
        <v>20034</v>
      </c>
      <c r="AF807" s="735" t="s">
        <v>20035</v>
      </c>
      <c r="AG807" s="735" t="s">
        <v>20036</v>
      </c>
      <c r="AH807" s="735" t="s">
        <v>20037</v>
      </c>
      <c r="AI807" s="735" t="s">
        <v>20038</v>
      </c>
      <c r="AJ807" s="735" t="s">
        <v>20039</v>
      </c>
      <c r="AK807" s="736" t="s">
        <v>20040</v>
      </c>
      <c r="AL807" s="737" t="s">
        <v>20041</v>
      </c>
      <c r="AM807" s="738" t="s">
        <v>20042</v>
      </c>
      <c r="AN807" s="738" t="s">
        <v>20043</v>
      </c>
      <c r="AO807" s="648" t="s">
        <v>20044</v>
      </c>
      <c r="AP807" s="669"/>
      <c r="AQ807" s="712" t="s">
        <v>20045</v>
      </c>
      <c r="AR807" s="669"/>
      <c r="AS807" s="669"/>
      <c r="AT807" s="651" t="s">
        <v>20046</v>
      </c>
      <c r="AU807" s="595" t="s">
        <v>20047</v>
      </c>
      <c r="AV807" s="595" t="s">
        <v>20048</v>
      </c>
      <c r="AW807" s="609" t="s">
        <v>20049</v>
      </c>
      <c r="AX807" s="609" t="s">
        <v>20050</v>
      </c>
      <c r="AY807" s="753" t="s">
        <v>20051</v>
      </c>
    </row>
    <row r="808" spans="2:51" ht="15" hidden="1" customHeight="1" outlineLevel="1">
      <c r="B808" s="643" t="s">
        <v>20052</v>
      </c>
      <c r="C808" s="653"/>
      <c r="D808" s="653"/>
      <c r="E808" s="653"/>
      <c r="F808" s="653"/>
      <c r="G808" s="653"/>
      <c r="H808" s="654"/>
      <c r="I808" s="655"/>
      <c r="J808" s="656"/>
      <c r="K808" s="656"/>
      <c r="L808" s="648">
        <f t="shared" si="72"/>
        <v>0</v>
      </c>
      <c r="M808" s="676"/>
      <c r="N808" s="671"/>
      <c r="O808" s="676"/>
      <c r="P808" s="676"/>
      <c r="Q808" s="651">
        <f t="shared" si="73"/>
        <v>0</v>
      </c>
      <c r="R808" s="661">
        <f t="shared" si="74"/>
        <v>0</v>
      </c>
      <c r="S808" s="661">
        <f t="shared" si="75"/>
        <v>0</v>
      </c>
      <c r="T808" s="658"/>
      <c r="U808" s="658"/>
      <c r="V808" s="659"/>
      <c r="W808" s="1645"/>
      <c r="X808" s="324" t="s">
        <v>20053</v>
      </c>
      <c r="Y808" s="1645"/>
      <c r="Z808" s="1656"/>
      <c r="AA808" s="1645"/>
      <c r="AB808" s="1646"/>
      <c r="AC808" s="1647"/>
      <c r="AD808" s="719">
        <v>793</v>
      </c>
      <c r="AE808" s="711" t="s">
        <v>20054</v>
      </c>
      <c r="AF808" s="735" t="s">
        <v>20055</v>
      </c>
      <c r="AG808" s="735" t="s">
        <v>20056</v>
      </c>
      <c r="AH808" s="735" t="s">
        <v>20057</v>
      </c>
      <c r="AI808" s="735" t="s">
        <v>20058</v>
      </c>
      <c r="AJ808" s="735" t="s">
        <v>20059</v>
      </c>
      <c r="AK808" s="736" t="s">
        <v>20060</v>
      </c>
      <c r="AL808" s="737" t="s">
        <v>20061</v>
      </c>
      <c r="AM808" s="738" t="s">
        <v>20062</v>
      </c>
      <c r="AN808" s="738" t="s">
        <v>20063</v>
      </c>
      <c r="AO808" s="648" t="s">
        <v>20064</v>
      </c>
      <c r="AP808" s="669"/>
      <c r="AQ808" s="712" t="s">
        <v>20065</v>
      </c>
      <c r="AR808" s="669"/>
      <c r="AS808" s="669"/>
      <c r="AT808" s="651" t="s">
        <v>20066</v>
      </c>
      <c r="AU808" s="595" t="s">
        <v>20067</v>
      </c>
      <c r="AV808" s="595" t="s">
        <v>20068</v>
      </c>
      <c r="AW808" s="609" t="s">
        <v>20069</v>
      </c>
      <c r="AX808" s="609" t="s">
        <v>20070</v>
      </c>
      <c r="AY808" s="753" t="s">
        <v>20071</v>
      </c>
    </row>
    <row r="809" spans="2:51" ht="15" hidden="1" customHeight="1" outlineLevel="1">
      <c r="B809" s="643" t="s">
        <v>20072</v>
      </c>
      <c r="C809" s="653"/>
      <c r="D809" s="653"/>
      <c r="E809" s="653"/>
      <c r="F809" s="653"/>
      <c r="G809" s="653"/>
      <c r="H809" s="654"/>
      <c r="I809" s="655"/>
      <c r="J809" s="656"/>
      <c r="K809" s="656"/>
      <c r="L809" s="648">
        <f t="shared" si="72"/>
        <v>0</v>
      </c>
      <c r="M809" s="676"/>
      <c r="N809" s="671"/>
      <c r="O809" s="676"/>
      <c r="P809" s="676"/>
      <c r="Q809" s="651">
        <f t="shared" si="73"/>
        <v>0</v>
      </c>
      <c r="R809" s="661">
        <f t="shared" si="74"/>
        <v>0</v>
      </c>
      <c r="S809" s="661">
        <f t="shared" si="75"/>
        <v>0</v>
      </c>
      <c r="T809" s="658"/>
      <c r="U809" s="658"/>
      <c r="V809" s="659"/>
      <c r="W809" s="1645"/>
      <c r="X809" s="324" t="s">
        <v>20073</v>
      </c>
      <c r="Y809" s="1645"/>
      <c r="Z809" s="1656"/>
      <c r="AA809" s="1645"/>
      <c r="AB809" s="1646"/>
      <c r="AC809" s="1647"/>
      <c r="AD809" s="719">
        <v>794</v>
      </c>
      <c r="AE809" s="711" t="s">
        <v>20074</v>
      </c>
      <c r="AF809" s="735" t="s">
        <v>20075</v>
      </c>
      <c r="AG809" s="735" t="s">
        <v>20076</v>
      </c>
      <c r="AH809" s="735" t="s">
        <v>20077</v>
      </c>
      <c r="AI809" s="735" t="s">
        <v>20078</v>
      </c>
      <c r="AJ809" s="735" t="s">
        <v>20079</v>
      </c>
      <c r="AK809" s="736" t="s">
        <v>20080</v>
      </c>
      <c r="AL809" s="737" t="s">
        <v>20081</v>
      </c>
      <c r="AM809" s="738" t="s">
        <v>20082</v>
      </c>
      <c r="AN809" s="738" t="s">
        <v>20083</v>
      </c>
      <c r="AO809" s="648" t="s">
        <v>20084</v>
      </c>
      <c r="AP809" s="669"/>
      <c r="AQ809" s="712" t="s">
        <v>20085</v>
      </c>
      <c r="AR809" s="669"/>
      <c r="AS809" s="669"/>
      <c r="AT809" s="651" t="s">
        <v>20086</v>
      </c>
      <c r="AU809" s="595" t="s">
        <v>20087</v>
      </c>
      <c r="AV809" s="595" t="s">
        <v>20088</v>
      </c>
      <c r="AW809" s="609" t="s">
        <v>20089</v>
      </c>
      <c r="AX809" s="609" t="s">
        <v>20090</v>
      </c>
      <c r="AY809" s="753" t="s">
        <v>20091</v>
      </c>
    </row>
    <row r="810" spans="2:51" ht="15" hidden="1" customHeight="1" outlineLevel="1">
      <c r="B810" s="643" t="s">
        <v>20092</v>
      </c>
      <c r="C810" s="653"/>
      <c r="D810" s="653"/>
      <c r="E810" s="653"/>
      <c r="F810" s="653"/>
      <c r="G810" s="653"/>
      <c r="H810" s="654"/>
      <c r="I810" s="655"/>
      <c r="J810" s="656"/>
      <c r="K810" s="656"/>
      <c r="L810" s="648">
        <f t="shared" si="72"/>
        <v>0</v>
      </c>
      <c r="M810" s="676"/>
      <c r="N810" s="671"/>
      <c r="O810" s="676"/>
      <c r="P810" s="676"/>
      <c r="Q810" s="651">
        <f t="shared" si="73"/>
        <v>0</v>
      </c>
      <c r="R810" s="661">
        <f t="shared" si="74"/>
        <v>0</v>
      </c>
      <c r="S810" s="661">
        <f t="shared" si="75"/>
        <v>0</v>
      </c>
      <c r="T810" s="658"/>
      <c r="U810" s="658"/>
      <c r="V810" s="659"/>
      <c r="W810" s="1645"/>
      <c r="X810" s="324" t="s">
        <v>20093</v>
      </c>
      <c r="Y810" s="1645"/>
      <c r="Z810" s="1656"/>
      <c r="AA810" s="1645"/>
      <c r="AB810" s="1646"/>
      <c r="AC810" s="1647"/>
      <c r="AD810" s="719">
        <v>795</v>
      </c>
      <c r="AE810" s="711" t="s">
        <v>20094</v>
      </c>
      <c r="AF810" s="735" t="s">
        <v>20095</v>
      </c>
      <c r="AG810" s="735" t="s">
        <v>20096</v>
      </c>
      <c r="AH810" s="735" t="s">
        <v>20097</v>
      </c>
      <c r="AI810" s="735" t="s">
        <v>20098</v>
      </c>
      <c r="AJ810" s="735" t="s">
        <v>20099</v>
      </c>
      <c r="AK810" s="736" t="s">
        <v>20100</v>
      </c>
      <c r="AL810" s="737" t="s">
        <v>20101</v>
      </c>
      <c r="AM810" s="738" t="s">
        <v>20102</v>
      </c>
      <c r="AN810" s="738" t="s">
        <v>20103</v>
      </c>
      <c r="AO810" s="648" t="s">
        <v>20104</v>
      </c>
      <c r="AP810" s="669"/>
      <c r="AQ810" s="712" t="s">
        <v>20105</v>
      </c>
      <c r="AR810" s="669"/>
      <c r="AS810" s="669"/>
      <c r="AT810" s="651" t="s">
        <v>20106</v>
      </c>
      <c r="AU810" s="595" t="s">
        <v>20107</v>
      </c>
      <c r="AV810" s="595" t="s">
        <v>20108</v>
      </c>
      <c r="AW810" s="609" t="s">
        <v>20109</v>
      </c>
      <c r="AX810" s="609" t="s">
        <v>20110</v>
      </c>
      <c r="AY810" s="753" t="s">
        <v>20111</v>
      </c>
    </row>
    <row r="811" spans="2:51" ht="15" hidden="1" customHeight="1" outlineLevel="1">
      <c r="B811" s="643" t="s">
        <v>20112</v>
      </c>
      <c r="C811" s="653"/>
      <c r="D811" s="653"/>
      <c r="E811" s="653"/>
      <c r="F811" s="653"/>
      <c r="G811" s="653"/>
      <c r="H811" s="654"/>
      <c r="I811" s="655"/>
      <c r="J811" s="656"/>
      <c r="K811" s="656"/>
      <c r="L811" s="648">
        <f t="shared" ref="L811:L818" si="76">I811*J811</f>
        <v>0</v>
      </c>
      <c r="M811" s="676"/>
      <c r="N811" s="671"/>
      <c r="O811" s="676"/>
      <c r="P811" s="676"/>
      <c r="Q811" s="651">
        <f t="shared" ref="Q811:Q818" si="77">IF(N811=0,0,((1+N811)*(1+C$825))-1)</f>
        <v>0</v>
      </c>
      <c r="R811" s="661">
        <f t="shared" ref="R811:R818" si="78">Q811*K811</f>
        <v>0</v>
      </c>
      <c r="S811" s="661">
        <f t="shared" ref="S811:S818" si="79" xml:space="preserve"> N811*K811</f>
        <v>0</v>
      </c>
      <c r="T811" s="658"/>
      <c r="U811" s="658"/>
      <c r="V811" s="659"/>
      <c r="W811" s="1645"/>
      <c r="X811" s="324" t="s">
        <v>20113</v>
      </c>
      <c r="Y811" s="1645"/>
      <c r="Z811" s="1656"/>
      <c r="AA811" s="1645"/>
      <c r="AB811" s="1646"/>
      <c r="AC811" s="1647"/>
      <c r="AD811" s="719">
        <v>796</v>
      </c>
      <c r="AE811" s="711" t="s">
        <v>20114</v>
      </c>
      <c r="AF811" s="735" t="s">
        <v>20115</v>
      </c>
      <c r="AG811" s="735" t="s">
        <v>20116</v>
      </c>
      <c r="AH811" s="735" t="s">
        <v>20117</v>
      </c>
      <c r="AI811" s="735" t="s">
        <v>20118</v>
      </c>
      <c r="AJ811" s="735" t="s">
        <v>20119</v>
      </c>
      <c r="AK811" s="736" t="s">
        <v>20120</v>
      </c>
      <c r="AL811" s="737" t="s">
        <v>20121</v>
      </c>
      <c r="AM811" s="738" t="s">
        <v>20122</v>
      </c>
      <c r="AN811" s="738" t="s">
        <v>20123</v>
      </c>
      <c r="AO811" s="648" t="s">
        <v>20124</v>
      </c>
      <c r="AP811" s="669"/>
      <c r="AQ811" s="712" t="s">
        <v>20125</v>
      </c>
      <c r="AR811" s="669"/>
      <c r="AS811" s="669"/>
      <c r="AT811" s="651" t="s">
        <v>20126</v>
      </c>
      <c r="AU811" s="595" t="s">
        <v>20127</v>
      </c>
      <c r="AV811" s="595" t="s">
        <v>20128</v>
      </c>
      <c r="AW811" s="609" t="s">
        <v>20129</v>
      </c>
      <c r="AX811" s="609" t="s">
        <v>20130</v>
      </c>
      <c r="AY811" s="753" t="s">
        <v>20131</v>
      </c>
    </row>
    <row r="812" spans="2:51" ht="15" hidden="1" customHeight="1" outlineLevel="1">
      <c r="B812" s="643" t="s">
        <v>20132</v>
      </c>
      <c r="C812" s="653"/>
      <c r="D812" s="653"/>
      <c r="E812" s="653"/>
      <c r="F812" s="653"/>
      <c r="G812" s="653"/>
      <c r="H812" s="654"/>
      <c r="I812" s="655"/>
      <c r="J812" s="656"/>
      <c r="K812" s="656"/>
      <c r="L812" s="648">
        <f t="shared" si="76"/>
        <v>0</v>
      </c>
      <c r="M812" s="676"/>
      <c r="N812" s="671"/>
      <c r="O812" s="676"/>
      <c r="P812" s="676"/>
      <c r="Q812" s="651">
        <f t="shared" si="77"/>
        <v>0</v>
      </c>
      <c r="R812" s="661">
        <f t="shared" si="78"/>
        <v>0</v>
      </c>
      <c r="S812" s="661">
        <f t="shared" si="79"/>
        <v>0</v>
      </c>
      <c r="T812" s="658"/>
      <c r="U812" s="658"/>
      <c r="V812" s="659"/>
      <c r="W812" s="1645"/>
      <c r="X812" s="324" t="s">
        <v>20133</v>
      </c>
      <c r="Y812" s="1645"/>
      <c r="Z812" s="1656"/>
      <c r="AA812" s="1645"/>
      <c r="AB812" s="1646"/>
      <c r="AC812" s="1647"/>
      <c r="AD812" s="719">
        <v>797</v>
      </c>
      <c r="AE812" s="711" t="s">
        <v>20134</v>
      </c>
      <c r="AF812" s="735" t="s">
        <v>20135</v>
      </c>
      <c r="AG812" s="735" t="s">
        <v>20136</v>
      </c>
      <c r="AH812" s="735" t="s">
        <v>20137</v>
      </c>
      <c r="AI812" s="735" t="s">
        <v>20138</v>
      </c>
      <c r="AJ812" s="735" t="s">
        <v>20139</v>
      </c>
      <c r="AK812" s="736" t="s">
        <v>20140</v>
      </c>
      <c r="AL812" s="737" t="s">
        <v>20141</v>
      </c>
      <c r="AM812" s="738" t="s">
        <v>20142</v>
      </c>
      <c r="AN812" s="738" t="s">
        <v>20143</v>
      </c>
      <c r="AO812" s="648" t="s">
        <v>20144</v>
      </c>
      <c r="AP812" s="669"/>
      <c r="AQ812" s="712" t="s">
        <v>20145</v>
      </c>
      <c r="AR812" s="669"/>
      <c r="AS812" s="669"/>
      <c r="AT812" s="651" t="s">
        <v>20146</v>
      </c>
      <c r="AU812" s="595" t="s">
        <v>20147</v>
      </c>
      <c r="AV812" s="595" t="s">
        <v>20148</v>
      </c>
      <c r="AW812" s="609" t="s">
        <v>20149</v>
      </c>
      <c r="AX812" s="609" t="s">
        <v>20150</v>
      </c>
      <c r="AY812" s="753" t="s">
        <v>20151</v>
      </c>
    </row>
    <row r="813" spans="2:51" ht="15" hidden="1" customHeight="1" outlineLevel="1">
      <c r="B813" s="643" t="s">
        <v>20152</v>
      </c>
      <c r="C813" s="653"/>
      <c r="D813" s="653"/>
      <c r="E813" s="653"/>
      <c r="F813" s="653"/>
      <c r="G813" s="653"/>
      <c r="H813" s="654"/>
      <c r="I813" s="655"/>
      <c r="J813" s="656"/>
      <c r="K813" s="656"/>
      <c r="L813" s="648">
        <f t="shared" si="76"/>
        <v>0</v>
      </c>
      <c r="M813" s="676"/>
      <c r="N813" s="671"/>
      <c r="O813" s="676"/>
      <c r="P813" s="676"/>
      <c r="Q813" s="651">
        <f t="shared" si="77"/>
        <v>0</v>
      </c>
      <c r="R813" s="661">
        <f t="shared" si="78"/>
        <v>0</v>
      </c>
      <c r="S813" s="661">
        <f t="shared" si="79"/>
        <v>0</v>
      </c>
      <c r="T813" s="658"/>
      <c r="U813" s="658"/>
      <c r="V813" s="659"/>
      <c r="W813" s="1645"/>
      <c r="X813" s="324" t="s">
        <v>20153</v>
      </c>
      <c r="Y813" s="1645"/>
      <c r="Z813" s="1656"/>
      <c r="AA813" s="1645"/>
      <c r="AB813" s="1646"/>
      <c r="AC813" s="1647"/>
      <c r="AD813" s="719">
        <v>798</v>
      </c>
      <c r="AE813" s="711" t="s">
        <v>20154</v>
      </c>
      <c r="AF813" s="735" t="s">
        <v>20155</v>
      </c>
      <c r="AG813" s="735" t="s">
        <v>20156</v>
      </c>
      <c r="AH813" s="735" t="s">
        <v>20157</v>
      </c>
      <c r="AI813" s="735" t="s">
        <v>20158</v>
      </c>
      <c r="AJ813" s="735" t="s">
        <v>20159</v>
      </c>
      <c r="AK813" s="736" t="s">
        <v>20160</v>
      </c>
      <c r="AL813" s="737" t="s">
        <v>20161</v>
      </c>
      <c r="AM813" s="738" t="s">
        <v>20162</v>
      </c>
      <c r="AN813" s="738" t="s">
        <v>20163</v>
      </c>
      <c r="AO813" s="648" t="s">
        <v>20164</v>
      </c>
      <c r="AP813" s="669"/>
      <c r="AQ813" s="712" t="s">
        <v>20165</v>
      </c>
      <c r="AR813" s="669"/>
      <c r="AS813" s="669"/>
      <c r="AT813" s="651" t="s">
        <v>20166</v>
      </c>
      <c r="AU813" s="595" t="s">
        <v>20167</v>
      </c>
      <c r="AV813" s="595" t="s">
        <v>20168</v>
      </c>
      <c r="AW813" s="609" t="s">
        <v>20169</v>
      </c>
      <c r="AX813" s="609" t="s">
        <v>20170</v>
      </c>
      <c r="AY813" s="753" t="s">
        <v>20171</v>
      </c>
    </row>
    <row r="814" spans="2:51" ht="15" hidden="1" customHeight="1" outlineLevel="1">
      <c r="B814" s="643" t="s">
        <v>20172</v>
      </c>
      <c r="C814" s="653"/>
      <c r="D814" s="653"/>
      <c r="E814" s="653"/>
      <c r="F814" s="653"/>
      <c r="G814" s="653"/>
      <c r="H814" s="654"/>
      <c r="I814" s="655"/>
      <c r="J814" s="656"/>
      <c r="K814" s="656"/>
      <c r="L814" s="648">
        <f>I814*J814</f>
        <v>0</v>
      </c>
      <c r="M814" s="676"/>
      <c r="N814" s="671"/>
      <c r="O814" s="676"/>
      <c r="P814" s="676"/>
      <c r="Q814" s="651">
        <f t="shared" si="77"/>
        <v>0</v>
      </c>
      <c r="R814" s="661">
        <f t="shared" si="78"/>
        <v>0</v>
      </c>
      <c r="S814" s="661">
        <f t="shared" si="79"/>
        <v>0</v>
      </c>
      <c r="T814" s="658"/>
      <c r="U814" s="658"/>
      <c r="V814" s="659"/>
      <c r="W814" s="1645"/>
      <c r="X814" s="324" t="s">
        <v>20173</v>
      </c>
      <c r="Y814" s="1645"/>
      <c r="Z814" s="1656"/>
      <c r="AA814" s="1645"/>
      <c r="AB814" s="1646"/>
      <c r="AC814" s="1647"/>
      <c r="AD814" s="719">
        <v>799</v>
      </c>
      <c r="AE814" s="711" t="s">
        <v>20174</v>
      </c>
      <c r="AF814" s="735" t="s">
        <v>20175</v>
      </c>
      <c r="AG814" s="735" t="s">
        <v>20176</v>
      </c>
      <c r="AH814" s="735" t="s">
        <v>20177</v>
      </c>
      <c r="AI814" s="735" t="s">
        <v>20178</v>
      </c>
      <c r="AJ814" s="735" t="s">
        <v>20179</v>
      </c>
      <c r="AK814" s="736" t="s">
        <v>20180</v>
      </c>
      <c r="AL814" s="737" t="s">
        <v>20181</v>
      </c>
      <c r="AM814" s="738" t="s">
        <v>20182</v>
      </c>
      <c r="AN814" s="738" t="s">
        <v>20183</v>
      </c>
      <c r="AO814" s="648" t="s">
        <v>20184</v>
      </c>
      <c r="AP814" s="669"/>
      <c r="AQ814" s="712" t="s">
        <v>20185</v>
      </c>
      <c r="AR814" s="669"/>
      <c r="AS814" s="669"/>
      <c r="AT814" s="651" t="s">
        <v>20186</v>
      </c>
      <c r="AU814" s="595" t="s">
        <v>20187</v>
      </c>
      <c r="AV814" s="595" t="s">
        <v>20188</v>
      </c>
      <c r="AW814" s="609" t="s">
        <v>20189</v>
      </c>
      <c r="AX814" s="609" t="s">
        <v>20190</v>
      </c>
      <c r="AY814" s="753" t="s">
        <v>20191</v>
      </c>
    </row>
    <row r="815" spans="2:51" ht="15" hidden="1" customHeight="1" outlineLevel="1">
      <c r="B815" s="643" t="s">
        <v>20192</v>
      </c>
      <c r="C815" s="653"/>
      <c r="D815" s="653"/>
      <c r="E815" s="653"/>
      <c r="F815" s="653"/>
      <c r="G815" s="653"/>
      <c r="H815" s="654"/>
      <c r="I815" s="655"/>
      <c r="J815" s="656"/>
      <c r="K815" s="656"/>
      <c r="L815" s="648">
        <f t="shared" si="76"/>
        <v>0</v>
      </c>
      <c r="M815" s="676"/>
      <c r="N815" s="671"/>
      <c r="O815" s="676"/>
      <c r="P815" s="676"/>
      <c r="Q815" s="651">
        <f t="shared" si="77"/>
        <v>0</v>
      </c>
      <c r="R815" s="661">
        <f t="shared" si="78"/>
        <v>0</v>
      </c>
      <c r="S815" s="661">
        <f t="shared" si="79"/>
        <v>0</v>
      </c>
      <c r="T815" s="658"/>
      <c r="U815" s="658"/>
      <c r="V815" s="659"/>
      <c r="W815" s="1645"/>
      <c r="X815" s="324" t="s">
        <v>20193</v>
      </c>
      <c r="Y815" s="1645"/>
      <c r="Z815" s="1656"/>
      <c r="AA815" s="1645"/>
      <c r="AB815" s="1646"/>
      <c r="AC815" s="1647"/>
      <c r="AD815" s="719">
        <v>800</v>
      </c>
      <c r="AE815" s="711" t="s">
        <v>20194</v>
      </c>
      <c r="AF815" s="735" t="s">
        <v>20195</v>
      </c>
      <c r="AG815" s="735" t="s">
        <v>20196</v>
      </c>
      <c r="AH815" s="735" t="s">
        <v>20197</v>
      </c>
      <c r="AI815" s="735" t="s">
        <v>20198</v>
      </c>
      <c r="AJ815" s="735" t="s">
        <v>20199</v>
      </c>
      <c r="AK815" s="736" t="s">
        <v>20200</v>
      </c>
      <c r="AL815" s="737" t="s">
        <v>20201</v>
      </c>
      <c r="AM815" s="738" t="s">
        <v>20202</v>
      </c>
      <c r="AN815" s="738" t="s">
        <v>20203</v>
      </c>
      <c r="AO815" s="648" t="s">
        <v>20204</v>
      </c>
      <c r="AP815" s="669"/>
      <c r="AQ815" s="712" t="s">
        <v>20205</v>
      </c>
      <c r="AR815" s="669"/>
      <c r="AS815" s="669"/>
      <c r="AT815" s="651" t="s">
        <v>20206</v>
      </c>
      <c r="AU815" s="595" t="s">
        <v>20207</v>
      </c>
      <c r="AV815" s="595" t="s">
        <v>20208</v>
      </c>
      <c r="AW815" s="609" t="s">
        <v>20209</v>
      </c>
      <c r="AX815" s="609" t="s">
        <v>20210</v>
      </c>
      <c r="AY815" s="753" t="s">
        <v>20211</v>
      </c>
    </row>
    <row r="816" spans="2:51" ht="15" hidden="1" customHeight="1" outlineLevel="1">
      <c r="B816" s="643" t="s">
        <v>20212</v>
      </c>
      <c r="C816" s="653"/>
      <c r="D816" s="653"/>
      <c r="E816" s="653"/>
      <c r="F816" s="653"/>
      <c r="G816" s="653"/>
      <c r="H816" s="654"/>
      <c r="I816" s="655"/>
      <c r="J816" s="656"/>
      <c r="K816" s="656"/>
      <c r="L816" s="648">
        <f t="shared" si="76"/>
        <v>0</v>
      </c>
      <c r="M816" s="676"/>
      <c r="N816" s="671"/>
      <c r="O816" s="676"/>
      <c r="P816" s="676"/>
      <c r="Q816" s="651">
        <f t="shared" si="77"/>
        <v>0</v>
      </c>
      <c r="R816" s="661">
        <f t="shared" si="78"/>
        <v>0</v>
      </c>
      <c r="S816" s="661">
        <f t="shared" si="79"/>
        <v>0</v>
      </c>
      <c r="T816" s="658"/>
      <c r="U816" s="658"/>
      <c r="V816" s="659"/>
      <c r="W816" s="1645"/>
      <c r="X816" s="324" t="s">
        <v>20213</v>
      </c>
      <c r="Y816" s="1645"/>
      <c r="Z816" s="1656"/>
      <c r="AA816" s="1645"/>
      <c r="AB816" s="1646"/>
      <c r="AC816" s="1647"/>
      <c r="AD816" s="719">
        <v>801</v>
      </c>
      <c r="AE816" s="711" t="s">
        <v>20214</v>
      </c>
      <c r="AF816" s="735" t="s">
        <v>20215</v>
      </c>
      <c r="AG816" s="735" t="s">
        <v>20216</v>
      </c>
      <c r="AH816" s="735" t="s">
        <v>20217</v>
      </c>
      <c r="AI816" s="735" t="s">
        <v>20218</v>
      </c>
      <c r="AJ816" s="735" t="s">
        <v>20219</v>
      </c>
      <c r="AK816" s="736" t="s">
        <v>20220</v>
      </c>
      <c r="AL816" s="737" t="s">
        <v>20221</v>
      </c>
      <c r="AM816" s="738" t="s">
        <v>20222</v>
      </c>
      <c r="AN816" s="738" t="s">
        <v>20223</v>
      </c>
      <c r="AO816" s="648" t="s">
        <v>20224</v>
      </c>
      <c r="AP816" s="669"/>
      <c r="AQ816" s="712" t="s">
        <v>20225</v>
      </c>
      <c r="AR816" s="669"/>
      <c r="AS816" s="669"/>
      <c r="AT816" s="651" t="s">
        <v>20226</v>
      </c>
      <c r="AU816" s="595" t="s">
        <v>20227</v>
      </c>
      <c r="AV816" s="595" t="s">
        <v>20228</v>
      </c>
      <c r="AW816" s="609" t="s">
        <v>20229</v>
      </c>
      <c r="AX816" s="609" t="s">
        <v>20230</v>
      </c>
      <c r="AY816" s="753" t="s">
        <v>20231</v>
      </c>
    </row>
    <row r="817" spans="2:51" ht="15" hidden="1" customHeight="1" outlineLevel="1">
      <c r="B817" s="643" t="s">
        <v>20232</v>
      </c>
      <c r="C817" s="653"/>
      <c r="D817" s="653"/>
      <c r="E817" s="653"/>
      <c r="F817" s="653"/>
      <c r="G817" s="653"/>
      <c r="H817" s="654"/>
      <c r="I817" s="655"/>
      <c r="J817" s="656"/>
      <c r="K817" s="656"/>
      <c r="L817" s="648">
        <f t="shared" si="76"/>
        <v>0</v>
      </c>
      <c r="M817" s="676"/>
      <c r="N817" s="671"/>
      <c r="O817" s="676"/>
      <c r="P817" s="676"/>
      <c r="Q817" s="651">
        <f t="shared" si="77"/>
        <v>0</v>
      </c>
      <c r="R817" s="661">
        <f t="shared" si="78"/>
        <v>0</v>
      </c>
      <c r="S817" s="661">
        <f t="shared" si="79"/>
        <v>0</v>
      </c>
      <c r="T817" s="658"/>
      <c r="U817" s="658"/>
      <c r="V817" s="659"/>
      <c r="W817" s="1645"/>
      <c r="X817" s="324" t="s">
        <v>20233</v>
      </c>
      <c r="Y817" s="1645"/>
      <c r="Z817" s="1656"/>
      <c r="AA817" s="1645"/>
      <c r="AB817" s="1646"/>
      <c r="AC817" s="1647"/>
      <c r="AD817" s="719">
        <v>802</v>
      </c>
      <c r="AE817" s="711" t="s">
        <v>20234</v>
      </c>
      <c r="AF817" s="735" t="s">
        <v>20235</v>
      </c>
      <c r="AG817" s="735" t="s">
        <v>20236</v>
      </c>
      <c r="AH817" s="735" t="s">
        <v>20237</v>
      </c>
      <c r="AI817" s="735" t="s">
        <v>20238</v>
      </c>
      <c r="AJ817" s="735" t="s">
        <v>20239</v>
      </c>
      <c r="AK817" s="736" t="s">
        <v>20240</v>
      </c>
      <c r="AL817" s="737" t="s">
        <v>20241</v>
      </c>
      <c r="AM817" s="738" t="s">
        <v>20242</v>
      </c>
      <c r="AN817" s="738" t="s">
        <v>20243</v>
      </c>
      <c r="AO817" s="648" t="s">
        <v>20244</v>
      </c>
      <c r="AP817" s="669"/>
      <c r="AQ817" s="712" t="s">
        <v>20245</v>
      </c>
      <c r="AR817" s="669"/>
      <c r="AS817" s="669"/>
      <c r="AT817" s="651" t="s">
        <v>20246</v>
      </c>
      <c r="AU817" s="595" t="s">
        <v>20247</v>
      </c>
      <c r="AV817" s="595" t="s">
        <v>20248</v>
      </c>
      <c r="AW817" s="609" t="s">
        <v>20249</v>
      </c>
      <c r="AX817" s="609" t="s">
        <v>20250</v>
      </c>
      <c r="AY817" s="753" t="s">
        <v>20251</v>
      </c>
    </row>
    <row r="818" spans="2:51" collapsed="1">
      <c r="B818" s="643" t="s">
        <v>20252</v>
      </c>
      <c r="C818" s="653"/>
      <c r="D818" s="653"/>
      <c r="E818" s="653"/>
      <c r="F818" s="653"/>
      <c r="G818" s="653"/>
      <c r="H818" s="654"/>
      <c r="I818" s="655"/>
      <c r="J818" s="656"/>
      <c r="K818" s="656"/>
      <c r="L818" s="648">
        <f t="shared" si="76"/>
        <v>0</v>
      </c>
      <c r="M818" s="676"/>
      <c r="N818" s="671"/>
      <c r="O818" s="676"/>
      <c r="P818" s="676"/>
      <c r="Q818" s="651">
        <f t="shared" si="77"/>
        <v>0</v>
      </c>
      <c r="R818" s="661">
        <f t="shared" si="78"/>
        <v>0</v>
      </c>
      <c r="S818" s="661">
        <f t="shared" si="79"/>
        <v>0</v>
      </c>
      <c r="T818" s="658"/>
      <c r="U818" s="658"/>
      <c r="V818" s="659"/>
      <c r="W818" s="1645"/>
      <c r="X818" s="324" t="s">
        <v>20253</v>
      </c>
      <c r="Y818" s="1645"/>
      <c r="Z818" s="1656"/>
      <c r="AA818" s="1645"/>
      <c r="AB818" s="1646"/>
      <c r="AC818" s="1647"/>
      <c r="AD818" s="719">
        <v>803</v>
      </c>
      <c r="AE818" s="711" t="s">
        <v>20254</v>
      </c>
      <c r="AF818" s="735" t="s">
        <v>20255</v>
      </c>
      <c r="AG818" s="735" t="s">
        <v>20256</v>
      </c>
      <c r="AH818" s="735" t="s">
        <v>20257</v>
      </c>
      <c r="AI818" s="735" t="s">
        <v>20258</v>
      </c>
      <c r="AJ818" s="735" t="s">
        <v>20259</v>
      </c>
      <c r="AK818" s="736" t="s">
        <v>20260</v>
      </c>
      <c r="AL818" s="737" t="s">
        <v>20261</v>
      </c>
      <c r="AM818" s="738" t="s">
        <v>20262</v>
      </c>
      <c r="AN818" s="738" t="s">
        <v>20263</v>
      </c>
      <c r="AO818" s="648" t="s">
        <v>20264</v>
      </c>
      <c r="AP818" s="669"/>
      <c r="AQ818" s="712" t="s">
        <v>20265</v>
      </c>
      <c r="AR818" s="669"/>
      <c r="AS818" s="669"/>
      <c r="AT818" s="651" t="s">
        <v>20266</v>
      </c>
      <c r="AU818" s="595" t="s">
        <v>20267</v>
      </c>
      <c r="AV818" s="595" t="s">
        <v>20268</v>
      </c>
      <c r="AW818" s="609" t="s">
        <v>20269</v>
      </c>
      <c r="AX818" s="609" t="s">
        <v>20270</v>
      </c>
      <c r="AY818" s="753" t="s">
        <v>20271</v>
      </c>
    </row>
    <row r="819" spans="2:51" ht="15.75" thickBot="1">
      <c r="B819" s="657" t="s">
        <v>20272</v>
      </c>
      <c r="C819" s="644"/>
      <c r="D819" s="672"/>
      <c r="E819" s="672"/>
      <c r="F819" s="672"/>
      <c r="G819" s="672"/>
      <c r="H819" s="672"/>
      <c r="I819" s="644"/>
      <c r="J819" s="645">
        <f>SUM(J619:J818)</f>
        <v>1005.3419999999999</v>
      </c>
      <c r="K819" s="645">
        <f>SUM(K619:K818)</f>
        <v>1005.3419999999999</v>
      </c>
      <c r="L819" s="646">
        <f>SUM(L619:L818)</f>
        <v>9261.5685999999987</v>
      </c>
      <c r="M819" s="644"/>
      <c r="N819" s="644"/>
      <c r="O819" s="677"/>
      <c r="P819" s="677"/>
      <c r="Q819" s="644"/>
      <c r="R819" s="645">
        <f>SUM(R619:R818)</f>
        <v>22.079593955499853</v>
      </c>
      <c r="S819" s="645">
        <f>SUM(S619:S818)</f>
        <v>14.937636499999998</v>
      </c>
      <c r="T819" s="645">
        <f>SUM(T619:T818)</f>
        <v>-1.8930000000000002</v>
      </c>
      <c r="U819" s="645">
        <f>SUM(U619:U818)</f>
        <v>-710.30899999999997</v>
      </c>
      <c r="V819" s="662">
        <f>SUM(V619:V818)</f>
        <v>-723.79199999999992</v>
      </c>
      <c r="W819" s="1645"/>
      <c r="X819" s="325" t="s">
        <v>20273</v>
      </c>
      <c r="Y819" s="1645"/>
      <c r="Z819" s="1657"/>
      <c r="AA819" s="1645"/>
      <c r="AB819" s="1646"/>
      <c r="AC819" s="1647"/>
      <c r="AD819" s="720">
        <v>804</v>
      </c>
      <c r="AE819" s="721" t="s">
        <v>20272</v>
      </c>
      <c r="AF819" s="644"/>
      <c r="AG819" s="741"/>
      <c r="AH819" s="741"/>
      <c r="AI819" s="741"/>
      <c r="AJ819" s="741"/>
      <c r="AK819" s="741"/>
      <c r="AL819" s="644"/>
      <c r="AM819" s="746" t="s">
        <v>20274</v>
      </c>
      <c r="AN819" s="746" t="s">
        <v>20275</v>
      </c>
      <c r="AO819" s="646" t="s">
        <v>20276</v>
      </c>
      <c r="AP819" s="644"/>
      <c r="AQ819" s="644"/>
      <c r="AR819" s="644"/>
      <c r="AS819" s="644"/>
      <c r="AT819" s="644"/>
      <c r="AU819" s="746" t="s">
        <v>20277</v>
      </c>
      <c r="AV819" s="746" t="s">
        <v>20278</v>
      </c>
      <c r="AW819" s="746" t="s">
        <v>20279</v>
      </c>
      <c r="AX819" s="746" t="s">
        <v>20280</v>
      </c>
      <c r="AY819" s="750" t="s">
        <v>20281</v>
      </c>
    </row>
    <row r="820" spans="2:51" ht="15.75" thickBot="1">
      <c r="B820" s="143"/>
      <c r="C820" s="679"/>
      <c r="D820" s="679"/>
      <c r="E820" s="679"/>
      <c r="F820" s="679"/>
      <c r="G820" s="679"/>
      <c r="H820" s="679"/>
      <c r="I820" s="302"/>
      <c r="J820" s="681"/>
      <c r="K820" s="681"/>
      <c r="L820" s="303"/>
      <c r="M820" s="302"/>
      <c r="N820" s="302"/>
      <c r="O820" s="302"/>
      <c r="P820" s="302"/>
      <c r="Q820" s="302"/>
      <c r="R820" s="681"/>
      <c r="S820" s="681"/>
      <c r="T820" s="681"/>
      <c r="U820" s="681"/>
      <c r="V820" s="681"/>
      <c r="W820" s="1645"/>
      <c r="X820" s="1645"/>
      <c r="Y820" s="1645"/>
      <c r="Z820" s="1645"/>
      <c r="AA820" s="1645"/>
      <c r="AB820" s="1646"/>
      <c r="AC820" s="1647"/>
      <c r="AD820" s="309"/>
      <c r="AE820" s="706"/>
      <c r="AF820" s="310"/>
      <c r="AG820" s="310"/>
      <c r="AH820" s="310"/>
      <c r="AI820" s="310"/>
      <c r="AJ820" s="310"/>
      <c r="AK820" s="310"/>
      <c r="AL820" s="304"/>
      <c r="AM820" s="311"/>
      <c r="AN820" s="311"/>
      <c r="AO820" s="305"/>
      <c r="AP820" s="304"/>
      <c r="AQ820" s="304"/>
      <c r="AR820" s="141"/>
      <c r="AS820" s="304"/>
      <c r="AT820" s="304"/>
      <c r="AU820" s="311"/>
      <c r="AV820" s="311"/>
      <c r="AW820" s="311"/>
      <c r="AX820" s="311"/>
      <c r="AY820" s="311"/>
    </row>
    <row r="821" spans="2:51" ht="15.75" thickBot="1">
      <c r="B821" s="688" t="s">
        <v>20282</v>
      </c>
      <c r="C821" s="699"/>
      <c r="D821" s="687"/>
      <c r="E821" s="687"/>
      <c r="F821" s="687"/>
      <c r="G821" s="687"/>
      <c r="H821" s="687"/>
      <c r="I821" s="687"/>
      <c r="J821" s="684">
        <f>SUM(J210,J413,J616,J819)</f>
        <v>6826.78</v>
      </c>
      <c r="K821" s="684">
        <f>SUM(K210,K413,K616,K819)</f>
        <v>8521.7800000000007</v>
      </c>
      <c r="L821" s="685">
        <f>SUM(L210,L413,L616,L819)</f>
        <v>79417.867299999998</v>
      </c>
      <c r="M821" s="687"/>
      <c r="N821" s="687"/>
      <c r="O821" s="687"/>
      <c r="P821" s="687"/>
      <c r="Q821" s="687"/>
      <c r="R821" s="684">
        <f>SUM(R210,R413,R616,R819)</f>
        <v>268.9802216019994</v>
      </c>
      <c r="S821" s="684">
        <f>SUM(S210,S413,S616,S819)</f>
        <v>212.23040839999999</v>
      </c>
      <c r="T821" s="684">
        <f>SUM(T210,T413,T616,T819)</f>
        <v>22.302</v>
      </c>
      <c r="U821" s="684">
        <f>SUM(U210,U413,U616,U819)</f>
        <v>-6935.7150000000011</v>
      </c>
      <c r="V821" s="686">
        <f>SUM(V210,V413,V616,V819)</f>
        <v>-8412.2800000000007</v>
      </c>
      <c r="W821" s="1645"/>
      <c r="X821" s="488" t="s">
        <v>20283</v>
      </c>
      <c r="Y821" s="1645"/>
      <c r="Z821" s="1659"/>
      <c r="AA821" s="1645"/>
      <c r="AB821" s="1646"/>
      <c r="AC821" s="1647"/>
      <c r="AD821" s="722">
        <v>805</v>
      </c>
      <c r="AE821" s="723" t="s">
        <v>20282</v>
      </c>
      <c r="AF821" s="687"/>
      <c r="AG821" s="687"/>
      <c r="AH821" s="687"/>
      <c r="AI821" s="687"/>
      <c r="AJ821" s="687"/>
      <c r="AK821" s="687"/>
      <c r="AL821" s="687"/>
      <c r="AM821" s="747" t="s">
        <v>20284</v>
      </c>
      <c r="AN821" s="747" t="s">
        <v>20285</v>
      </c>
      <c r="AO821" s="685" t="s">
        <v>20286</v>
      </c>
      <c r="AP821" s="687"/>
      <c r="AQ821" s="687"/>
      <c r="AR821" s="687"/>
      <c r="AS821" s="687"/>
      <c r="AT821" s="687"/>
      <c r="AU821" s="747" t="s">
        <v>20287</v>
      </c>
      <c r="AV821" s="747" t="s">
        <v>20288</v>
      </c>
      <c r="AW821" s="747" t="s">
        <v>20289</v>
      </c>
      <c r="AX821" s="747" t="s">
        <v>20290</v>
      </c>
      <c r="AY821" s="751" t="s">
        <v>20291</v>
      </c>
    </row>
    <row r="822" spans="2:51" ht="15.75" thickBot="1">
      <c r="B822" s="145"/>
      <c r="C822" s="302"/>
      <c r="D822" s="302"/>
      <c r="E822" s="302"/>
      <c r="F822" s="302"/>
      <c r="G822" s="302"/>
      <c r="H822" s="302"/>
      <c r="I822" s="302"/>
      <c r="J822" s="302"/>
      <c r="K822" s="302"/>
      <c r="L822" s="302"/>
      <c r="M822" s="302"/>
      <c r="N822" s="302"/>
      <c r="O822" s="302"/>
      <c r="P822" s="302"/>
      <c r="Q822" s="302"/>
      <c r="R822" s="302"/>
      <c r="S822" s="302"/>
      <c r="T822" s="302"/>
      <c r="U822" s="302"/>
      <c r="V822" s="302"/>
      <c r="W822" s="1645"/>
      <c r="X822" s="1645"/>
      <c r="Y822" s="1645"/>
      <c r="Z822" s="1645"/>
      <c r="AA822" s="1645"/>
      <c r="AB822" s="1646"/>
      <c r="AC822" s="1647"/>
      <c r="AD822" s="306"/>
      <c r="AE822" s="707"/>
      <c r="AF822" s="139"/>
      <c r="AG822" s="139"/>
      <c r="AH822" s="139"/>
      <c r="AI822" s="139"/>
      <c r="AJ822" s="139"/>
      <c r="AK822" s="139"/>
      <c r="AL822" s="144"/>
      <c r="AM822" s="144"/>
      <c r="AN822" s="144"/>
      <c r="AO822" s="141"/>
      <c r="AP822" s="141"/>
      <c r="AQ822" s="141"/>
      <c r="AR822" s="141"/>
      <c r="AS822" s="304"/>
      <c r="AT822" s="141"/>
      <c r="AU822" s="141"/>
      <c r="AV822" s="141"/>
      <c r="AW822" s="141"/>
      <c r="AX822" s="141"/>
      <c r="AY822" s="141"/>
    </row>
    <row r="823" spans="2:51" ht="15.75" thickBot="1">
      <c r="B823" s="328" t="s">
        <v>20292</v>
      </c>
      <c r="C823" s="302"/>
      <c r="D823" s="302"/>
      <c r="E823" s="302"/>
      <c r="F823" s="302"/>
      <c r="G823" s="302"/>
      <c r="H823" s="302"/>
      <c r="I823" s="302"/>
      <c r="J823" s="302"/>
      <c r="K823" s="302"/>
      <c r="L823" s="302"/>
      <c r="M823" s="302"/>
      <c r="N823" s="302"/>
      <c r="O823" s="302"/>
      <c r="P823" s="302"/>
      <c r="Q823" s="302"/>
      <c r="R823" s="302"/>
      <c r="S823" s="302"/>
      <c r="T823" s="302"/>
      <c r="U823" s="302"/>
      <c r="V823" s="302"/>
      <c r="W823" s="1645"/>
      <c r="X823" s="1645"/>
      <c r="Y823" s="1645"/>
      <c r="Z823" s="1645"/>
      <c r="AA823" s="1645"/>
      <c r="AB823" s="1646"/>
      <c r="AC823" s="1647"/>
      <c r="AD823" s="1487" t="s">
        <v>20293</v>
      </c>
      <c r="AE823" s="422" t="s">
        <v>20292</v>
      </c>
      <c r="AF823" s="144"/>
      <c r="AG823" s="144"/>
      <c r="AH823" s="144"/>
      <c r="AI823" s="144"/>
      <c r="AJ823" s="144"/>
      <c r="AK823" s="144"/>
      <c r="AL823" s="144"/>
      <c r="AM823" s="144"/>
      <c r="AN823" s="144"/>
      <c r="AO823" s="141"/>
      <c r="AP823" s="141"/>
      <c r="AQ823" s="141"/>
      <c r="AR823" s="141"/>
      <c r="AS823" s="304"/>
      <c r="AT823" s="141"/>
      <c r="AU823" s="141"/>
      <c r="AV823" s="141"/>
      <c r="AW823" s="141"/>
      <c r="AX823" s="141"/>
      <c r="AY823" s="141"/>
    </row>
    <row r="824" spans="2:51">
      <c r="B824" s="690" t="s">
        <v>20294</v>
      </c>
      <c r="C824" s="1766">
        <v>1.4999999999999999E-2</v>
      </c>
      <c r="D824" s="302"/>
      <c r="E824" s="302"/>
      <c r="F824" s="302"/>
      <c r="G824" s="302"/>
      <c r="H824" s="302"/>
      <c r="I824" s="302"/>
      <c r="J824" s="302"/>
      <c r="K824" s="302"/>
      <c r="L824" s="302"/>
      <c r="M824" s="302"/>
      <c r="N824" s="302"/>
      <c r="O824" s="302"/>
      <c r="P824" s="302"/>
      <c r="Q824" s="302"/>
      <c r="R824" s="302"/>
      <c r="S824" s="302"/>
      <c r="T824" s="302"/>
      <c r="U824" s="302"/>
      <c r="V824" s="682"/>
      <c r="W824" s="1645"/>
      <c r="X824" s="323" t="s">
        <v>20295</v>
      </c>
      <c r="Y824" s="1645"/>
      <c r="Z824" s="1655"/>
      <c r="AA824" s="1645"/>
      <c r="AB824" s="1646"/>
      <c r="AC824" s="1647"/>
      <c r="AD824" s="724">
        <v>806</v>
      </c>
      <c r="AE824" s="725" t="s">
        <v>20296</v>
      </c>
      <c r="AF824" s="739" t="s">
        <v>20297</v>
      </c>
      <c r="AG824" s="744"/>
      <c r="AH824" s="744"/>
      <c r="AI824" s="744"/>
      <c r="AJ824" s="744"/>
      <c r="AK824" s="744"/>
      <c r="AL824" s="744"/>
      <c r="AM824" s="744"/>
      <c r="AN824" s="744"/>
      <c r="AO824" s="744"/>
      <c r="AP824" s="744"/>
      <c r="AQ824" s="744"/>
      <c r="AR824" s="744"/>
      <c r="AS824" s="744"/>
      <c r="AT824" s="744"/>
      <c r="AU824" s="744"/>
      <c r="AV824" s="754"/>
      <c r="AW824" s="754"/>
      <c r="AX824" s="754"/>
      <c r="AY824" s="755"/>
    </row>
    <row r="825" spans="2:51" ht="15.75" thickBot="1">
      <c r="B825" s="691" t="s">
        <v>20298</v>
      </c>
      <c r="C825" s="1767">
        <v>7.0000000000000001E-3</v>
      </c>
      <c r="D825" s="302"/>
      <c r="E825" s="302"/>
      <c r="F825" s="302"/>
      <c r="G825" s="302"/>
      <c r="H825" s="302"/>
      <c r="I825" s="302"/>
      <c r="J825" s="302"/>
      <c r="K825" s="302"/>
      <c r="L825" s="302"/>
      <c r="M825" s="302"/>
      <c r="N825" s="302"/>
      <c r="O825" s="302"/>
      <c r="P825" s="302"/>
      <c r="Q825" s="302"/>
      <c r="R825" s="302"/>
      <c r="S825" s="302"/>
      <c r="T825" s="302"/>
      <c r="U825" s="302"/>
      <c r="V825" s="682"/>
      <c r="W825" s="1645"/>
      <c r="X825" s="325" t="s">
        <v>20299</v>
      </c>
      <c r="Y825" s="1645"/>
      <c r="Z825" s="1657"/>
      <c r="AA825" s="1645"/>
      <c r="AB825" s="1646"/>
      <c r="AC825" s="1647"/>
      <c r="AD825" s="726">
        <v>807</v>
      </c>
      <c r="AE825" s="727" t="s">
        <v>20300</v>
      </c>
      <c r="AF825" s="740" t="s">
        <v>20301</v>
      </c>
      <c r="AG825" s="745"/>
      <c r="AH825" s="745"/>
      <c r="AI825" s="745"/>
      <c r="AJ825" s="745"/>
      <c r="AK825" s="745"/>
      <c r="AL825" s="745"/>
      <c r="AM825" s="745"/>
      <c r="AN825" s="745"/>
      <c r="AO825" s="745"/>
      <c r="AP825" s="745"/>
      <c r="AQ825" s="745"/>
      <c r="AR825" s="745"/>
      <c r="AS825" s="745"/>
      <c r="AT825" s="745"/>
      <c r="AU825" s="745"/>
      <c r="AV825" s="756"/>
      <c r="AW825" s="756"/>
      <c r="AX825" s="756"/>
      <c r="AY825" s="757"/>
    </row>
    <row r="826" spans="2:51" ht="15.75" thickBot="1">
      <c r="B826" s="145"/>
      <c r="C826" s="302"/>
      <c r="D826" s="302"/>
      <c r="E826" s="302"/>
      <c r="F826" s="302"/>
      <c r="G826" s="302"/>
      <c r="H826" s="302"/>
      <c r="I826" s="302"/>
      <c r="J826" s="302"/>
      <c r="K826" s="302"/>
      <c r="L826" s="302"/>
      <c r="M826" s="302"/>
      <c r="N826" s="302"/>
      <c r="O826" s="302"/>
      <c r="P826" s="302"/>
      <c r="Q826" s="302"/>
      <c r="R826" s="302"/>
      <c r="S826" s="302"/>
      <c r="T826" s="302"/>
      <c r="U826" s="302"/>
      <c r="V826" s="302"/>
      <c r="W826" s="1645"/>
      <c r="X826" s="1645"/>
      <c r="Y826" s="1645"/>
      <c r="Z826" s="1645"/>
      <c r="AA826" s="1645"/>
      <c r="AB826" s="1646"/>
      <c r="AC826" s="1647"/>
      <c r="AD826" s="306"/>
      <c r="AE826" s="707"/>
      <c r="AF826" s="144"/>
      <c r="AG826" s="144"/>
      <c r="AH826" s="144"/>
      <c r="AI826" s="144"/>
      <c r="AJ826" s="144"/>
      <c r="AK826" s="144"/>
      <c r="AL826" s="144"/>
      <c r="AM826" s="144"/>
      <c r="AN826" s="144"/>
      <c r="AO826" s="141"/>
      <c r="AP826" s="141"/>
      <c r="AQ826" s="141"/>
      <c r="AR826" s="141"/>
      <c r="AS826" s="304"/>
      <c r="AT826" s="141"/>
      <c r="AU826" s="141"/>
      <c r="AV826" s="141"/>
      <c r="AW826" s="141"/>
      <c r="AX826" s="141"/>
      <c r="AY826" s="141"/>
    </row>
    <row r="827" spans="2:51" ht="15.75" thickBot="1">
      <c r="B827" s="328" t="s">
        <v>1413</v>
      </c>
      <c r="C827" s="302"/>
      <c r="D827" s="302"/>
      <c r="E827" s="689"/>
      <c r="F827" s="302"/>
      <c r="G827" s="302"/>
      <c r="H827" s="302"/>
      <c r="I827" s="302"/>
      <c r="J827" s="302"/>
      <c r="K827" s="302"/>
      <c r="L827" s="302"/>
      <c r="M827" s="302"/>
      <c r="N827" s="302"/>
      <c r="O827" s="302"/>
      <c r="P827" s="302"/>
      <c r="Q827" s="302"/>
      <c r="R827" s="683"/>
      <c r="S827" s="302"/>
      <c r="T827" s="302"/>
      <c r="U827" s="302"/>
      <c r="V827" s="302"/>
      <c r="W827" s="1645"/>
      <c r="X827" s="1645"/>
      <c r="Y827" s="1645"/>
      <c r="Z827" s="1645"/>
      <c r="AA827" s="1645"/>
      <c r="AB827" s="1646"/>
      <c r="AC827" s="1647"/>
      <c r="AD827" s="1487" t="s">
        <v>20302</v>
      </c>
      <c r="AE827" s="422" t="s">
        <v>1413</v>
      </c>
      <c r="AF827" s="144"/>
      <c r="AG827" s="144"/>
      <c r="AH827" s="144"/>
      <c r="AI827" s="144"/>
      <c r="AJ827" s="144"/>
      <c r="AK827" s="144"/>
      <c r="AL827" s="144"/>
      <c r="AM827" s="144"/>
      <c r="AN827" s="144"/>
      <c r="AO827" s="141"/>
      <c r="AP827" s="141"/>
      <c r="AQ827" s="141"/>
      <c r="AR827" s="141"/>
      <c r="AS827" s="304"/>
      <c r="AT827" s="141"/>
      <c r="AU827" s="146"/>
      <c r="AV827" s="141"/>
      <c r="AW827" s="141"/>
      <c r="AX827" s="141"/>
      <c r="AY827" s="141"/>
    </row>
    <row r="828" spans="2:51">
      <c r="B828" s="690" t="s">
        <v>1414</v>
      </c>
      <c r="C828" s="650">
        <f>IF(R821=0,0,(R821/J821))</f>
        <v>3.9400745534790838E-2</v>
      </c>
      <c r="D828" s="302"/>
      <c r="E828" s="302"/>
      <c r="F828" s="302"/>
      <c r="G828" s="302"/>
      <c r="H828" s="302"/>
      <c r="I828" s="302"/>
      <c r="J828" s="302"/>
      <c r="K828" s="302"/>
      <c r="L828" s="302"/>
      <c r="M828" s="302"/>
      <c r="N828" s="302"/>
      <c r="O828" s="302"/>
      <c r="P828" s="302"/>
      <c r="Q828" s="302"/>
      <c r="R828" s="302"/>
      <c r="S828" s="302"/>
      <c r="T828" s="302"/>
      <c r="U828" s="302"/>
      <c r="V828" s="302"/>
      <c r="W828" s="1645"/>
      <c r="X828" s="323" t="s">
        <v>20303</v>
      </c>
      <c r="Y828" s="1645"/>
      <c r="Z828" s="1655"/>
      <c r="AA828" s="1645"/>
      <c r="AB828" s="1646"/>
      <c r="AC828" s="1647"/>
      <c r="AD828" s="724">
        <v>808</v>
      </c>
      <c r="AE828" s="725" t="s">
        <v>20304</v>
      </c>
      <c r="AF828" s="649" t="s">
        <v>20305</v>
      </c>
      <c r="AG828" s="744"/>
      <c r="AH828" s="744"/>
      <c r="AI828" s="744"/>
      <c r="AJ828" s="744"/>
      <c r="AK828" s="744"/>
      <c r="AL828" s="744"/>
      <c r="AM828" s="744"/>
      <c r="AN828" s="744"/>
      <c r="AO828" s="744"/>
      <c r="AP828" s="744"/>
      <c r="AQ828" s="744"/>
      <c r="AR828" s="744"/>
      <c r="AS828" s="744"/>
      <c r="AT828" s="744"/>
      <c r="AU828" s="744"/>
      <c r="AV828" s="754"/>
      <c r="AW828" s="754"/>
      <c r="AX828" s="754"/>
      <c r="AY828" s="758"/>
    </row>
    <row r="829" spans="2:51" ht="15.75" thickBot="1">
      <c r="B829" s="691" t="s">
        <v>1421</v>
      </c>
      <c r="C829" s="698">
        <f>IF(S821=0,0,(S821/J821))</f>
        <v>3.108792262237834E-2</v>
      </c>
      <c r="D829" s="302"/>
      <c r="E829" s="302"/>
      <c r="F829" s="302"/>
      <c r="G829" s="302"/>
      <c r="H829" s="302"/>
      <c r="I829" s="302"/>
      <c r="J829" s="302"/>
      <c r="K829" s="302"/>
      <c r="L829" s="302"/>
      <c r="M829" s="302"/>
      <c r="N829" s="302"/>
      <c r="O829" s="302"/>
      <c r="P829" s="302"/>
      <c r="Q829" s="302"/>
      <c r="R829" s="302"/>
      <c r="S829" s="302"/>
      <c r="T829" s="302"/>
      <c r="U829" s="302"/>
      <c r="V829" s="302"/>
      <c r="W829" s="1645"/>
      <c r="X829" s="325" t="s">
        <v>20306</v>
      </c>
      <c r="Y829" s="1645"/>
      <c r="Z829" s="1657"/>
      <c r="AA829" s="1645"/>
      <c r="AB829" s="1646"/>
      <c r="AC829" s="1647"/>
      <c r="AD829" s="726">
        <v>809</v>
      </c>
      <c r="AE829" s="727" t="s">
        <v>20307</v>
      </c>
      <c r="AF829" s="748" t="s">
        <v>20308</v>
      </c>
      <c r="AG829" s="745"/>
      <c r="AH829" s="745"/>
      <c r="AI829" s="745"/>
      <c r="AJ829" s="745"/>
      <c r="AK829" s="745"/>
      <c r="AL829" s="745"/>
      <c r="AM829" s="745"/>
      <c r="AN829" s="745"/>
      <c r="AO829" s="745"/>
      <c r="AP829" s="745"/>
      <c r="AQ829" s="745"/>
      <c r="AR829" s="745"/>
      <c r="AS829" s="745"/>
      <c r="AT829" s="745"/>
      <c r="AU829" s="745"/>
      <c r="AV829" s="756"/>
      <c r="AW829" s="756"/>
      <c r="AX829" s="756"/>
      <c r="AY829" s="759"/>
    </row>
    <row r="830" spans="2:51" ht="15.75" thickBot="1">
      <c r="B830" s="147"/>
      <c r="C830" s="302"/>
      <c r="D830" s="302"/>
      <c r="E830" s="302"/>
      <c r="F830" s="302"/>
      <c r="G830" s="302"/>
      <c r="H830" s="302"/>
      <c r="I830" s="302"/>
      <c r="J830" s="302"/>
      <c r="K830" s="302"/>
      <c r="L830" s="302"/>
      <c r="M830" s="302"/>
      <c r="N830" s="302"/>
      <c r="O830" s="302"/>
      <c r="P830" s="302"/>
      <c r="Q830" s="302"/>
      <c r="R830" s="302"/>
      <c r="S830" s="683"/>
      <c r="T830" s="302"/>
      <c r="U830" s="302"/>
      <c r="V830" s="302"/>
      <c r="W830" s="1645"/>
      <c r="X830" s="1645"/>
      <c r="Y830" s="1645"/>
      <c r="Z830" s="1645"/>
      <c r="AA830" s="1645"/>
      <c r="AB830" s="1646"/>
      <c r="AC830" s="1647"/>
      <c r="AD830" s="147"/>
      <c r="AE830" s="708"/>
      <c r="AF830" s="144"/>
      <c r="AG830" s="144"/>
      <c r="AH830" s="144"/>
      <c r="AI830" s="144"/>
      <c r="AJ830" s="144"/>
      <c r="AK830" s="144"/>
      <c r="AL830" s="144"/>
      <c r="AM830" s="144"/>
      <c r="AN830" s="144"/>
      <c r="AO830" s="141"/>
      <c r="AP830" s="141"/>
      <c r="AQ830" s="141"/>
      <c r="AR830" s="141"/>
      <c r="AS830" s="304"/>
      <c r="AT830" s="141"/>
      <c r="AU830" s="141"/>
      <c r="AV830" s="146"/>
      <c r="AW830" s="141"/>
      <c r="AX830" s="141"/>
      <c r="AY830" s="141"/>
    </row>
    <row r="831" spans="2:51" ht="15.75" thickBot="1">
      <c r="B831" s="328" t="s">
        <v>20309</v>
      </c>
      <c r="C831" s="302"/>
      <c r="D831" s="302"/>
      <c r="E831" s="302"/>
      <c r="F831" s="302"/>
      <c r="G831" s="302"/>
      <c r="H831" s="302"/>
      <c r="I831" s="302"/>
      <c r="J831" s="302"/>
      <c r="K831" s="302"/>
      <c r="L831" s="302"/>
      <c r="M831" s="302"/>
      <c r="N831" s="302"/>
      <c r="O831" s="302"/>
      <c r="P831" s="302"/>
      <c r="Q831" s="302"/>
      <c r="R831" s="302"/>
      <c r="S831" s="302"/>
      <c r="T831" s="302"/>
      <c r="U831" s="302"/>
      <c r="V831" s="302"/>
      <c r="W831" s="1645"/>
      <c r="X831" s="1645"/>
      <c r="Y831" s="1645"/>
      <c r="Z831" s="1645"/>
      <c r="AA831" s="1645"/>
      <c r="AB831" s="1646"/>
      <c r="AC831" s="1647"/>
      <c r="AD831" s="1487" t="s">
        <v>20310</v>
      </c>
      <c r="AE831" s="422" t="s">
        <v>20309</v>
      </c>
      <c r="AF831" s="144"/>
      <c r="AG831" s="144"/>
      <c r="AH831" s="144"/>
      <c r="AI831" s="144"/>
      <c r="AJ831" s="144"/>
      <c r="AK831" s="144"/>
      <c r="AL831" s="144"/>
      <c r="AM831" s="144"/>
      <c r="AN831" s="144"/>
      <c r="AO831" s="141"/>
      <c r="AP831" s="141"/>
      <c r="AQ831" s="141"/>
      <c r="AR831" s="141"/>
      <c r="AS831" s="304"/>
      <c r="AT831" s="141"/>
      <c r="AU831" s="141"/>
      <c r="AV831" s="141"/>
      <c r="AW831" s="141"/>
      <c r="AX831" s="141"/>
      <c r="AY831" s="141"/>
    </row>
    <row r="832" spans="2:51" ht="30" customHeight="1">
      <c r="B832" s="692" t="s">
        <v>20311</v>
      </c>
      <c r="C832" s="650">
        <f>IF($J$413=0,0,$J$413/$J$821)</f>
        <v>5.7272681996490292E-2</v>
      </c>
      <c r="D832" s="302"/>
      <c r="E832" s="302"/>
      <c r="F832" s="302"/>
      <c r="G832" s="302"/>
      <c r="H832" s="302"/>
      <c r="I832" s="302"/>
      <c r="J832" s="302"/>
      <c r="K832" s="302"/>
      <c r="L832" s="302"/>
      <c r="M832" s="302"/>
      <c r="N832" s="302"/>
      <c r="O832" s="302"/>
      <c r="P832" s="302"/>
      <c r="Q832" s="302"/>
      <c r="R832" s="302"/>
      <c r="S832" s="302"/>
      <c r="T832" s="302"/>
      <c r="U832" s="302"/>
      <c r="V832" s="302"/>
      <c r="W832" s="1660"/>
      <c r="X832" s="323" t="s">
        <v>20312</v>
      </c>
      <c r="Y832" s="1645"/>
      <c r="Z832" s="1655"/>
      <c r="AA832" s="1645"/>
      <c r="AB832" s="1646"/>
      <c r="AC832" s="1647"/>
      <c r="AD832" s="724">
        <v>810</v>
      </c>
      <c r="AE832" s="728" t="s">
        <v>20311</v>
      </c>
      <c r="AF832" s="649" t="s">
        <v>20313</v>
      </c>
      <c r="AG832" s="744"/>
      <c r="AH832" s="744"/>
      <c r="AI832" s="744"/>
      <c r="AJ832" s="744"/>
      <c r="AK832" s="744"/>
      <c r="AL832" s="744"/>
      <c r="AM832" s="744"/>
      <c r="AN832" s="744"/>
      <c r="AO832" s="744"/>
      <c r="AP832" s="744"/>
      <c r="AQ832" s="744"/>
      <c r="AR832" s="744"/>
      <c r="AS832" s="744"/>
      <c r="AT832" s="744"/>
      <c r="AU832" s="744"/>
      <c r="AV832" s="754"/>
      <c r="AW832" s="754"/>
      <c r="AX832" s="754"/>
      <c r="AY832" s="758"/>
    </row>
    <row r="833" spans="2:32" ht="30" customHeight="1">
      <c r="B833" s="693" t="s">
        <v>20314</v>
      </c>
      <c r="C833" s="652">
        <f>IF($J$210=0,0,$J$210/$J$821)</f>
        <v>0.30380545440163592</v>
      </c>
      <c r="D833" s="302"/>
      <c r="E833" s="302"/>
      <c r="F833" s="302"/>
      <c r="G833" s="302"/>
      <c r="H833" s="302"/>
      <c r="I833" s="302"/>
      <c r="J833" s="302"/>
      <c r="K833" s="302"/>
      <c r="L833" s="302"/>
      <c r="M833" s="302"/>
      <c r="N833" s="302"/>
      <c r="O833" s="302"/>
      <c r="P833" s="302"/>
      <c r="Q833" s="302"/>
      <c r="R833" s="302"/>
      <c r="S833" s="302"/>
      <c r="T833" s="302"/>
      <c r="U833" s="302"/>
      <c r="V833" s="302"/>
      <c r="W833" s="1660"/>
      <c r="X833" s="324" t="s">
        <v>20315</v>
      </c>
      <c r="Y833" s="1645"/>
      <c r="Z833" s="1656"/>
      <c r="AA833" s="1645"/>
      <c r="AB833" s="1646"/>
      <c r="AC833" s="1647"/>
      <c r="AD833" s="729">
        <v>811</v>
      </c>
      <c r="AE833" s="713" t="s">
        <v>20314</v>
      </c>
      <c r="AF833" s="651" t="s">
        <v>20316</v>
      </c>
    </row>
    <row r="834" spans="2:32" ht="30" customHeight="1">
      <c r="B834" s="693" t="s">
        <v>20317</v>
      </c>
      <c r="C834" s="652">
        <f>IF($J$616=0,0,$J$616/$J$821)</f>
        <v>0.4916574138905897</v>
      </c>
      <c r="D834" s="302"/>
      <c r="E834" s="302"/>
      <c r="F834" s="302"/>
      <c r="G834" s="302"/>
      <c r="H834" s="302"/>
      <c r="I834" s="302"/>
      <c r="J834" s="302"/>
      <c r="K834" s="302"/>
      <c r="L834" s="302"/>
      <c r="M834" s="302"/>
      <c r="N834" s="302"/>
      <c r="O834" s="302"/>
      <c r="P834" s="302"/>
      <c r="Q834" s="302"/>
      <c r="R834" s="302"/>
      <c r="S834" s="302"/>
      <c r="T834" s="302"/>
      <c r="U834" s="302"/>
      <c r="V834" s="302"/>
      <c r="W834" s="1660"/>
      <c r="X834" s="324" t="s">
        <v>20318</v>
      </c>
      <c r="Y834" s="1645"/>
      <c r="Z834" s="1656"/>
      <c r="AA834" s="1645"/>
      <c r="AB834" s="1646"/>
      <c r="AC834" s="1647"/>
      <c r="AD834" s="729">
        <v>812</v>
      </c>
      <c r="AE834" s="713" t="s">
        <v>20317</v>
      </c>
      <c r="AF834" s="651" t="s">
        <v>20319</v>
      </c>
    </row>
    <row r="835" spans="2:32" ht="30" customHeight="1">
      <c r="B835" s="693" t="s">
        <v>20320</v>
      </c>
      <c r="C835" s="652">
        <f>IF($J$819=0,0,$J$819/$J$821)</f>
        <v>0.14726444971128408</v>
      </c>
      <c r="D835" s="302"/>
      <c r="E835" s="302"/>
      <c r="F835" s="302"/>
      <c r="G835" s="302"/>
      <c r="H835" s="302"/>
      <c r="I835" s="302"/>
      <c r="J835" s="302"/>
      <c r="K835" s="302"/>
      <c r="L835" s="302"/>
      <c r="M835" s="302"/>
      <c r="N835" s="302"/>
      <c r="O835" s="302"/>
      <c r="P835" s="302"/>
      <c r="Q835" s="302"/>
      <c r="R835" s="302"/>
      <c r="S835" s="302"/>
      <c r="T835" s="302"/>
      <c r="U835" s="302"/>
      <c r="V835" s="302"/>
      <c r="W835" s="1660"/>
      <c r="X835" s="324" t="s">
        <v>20321</v>
      </c>
      <c r="Y835" s="1645"/>
      <c r="Z835" s="1656"/>
      <c r="AA835" s="1645"/>
      <c r="AB835" s="1646"/>
      <c r="AC835" s="1647"/>
      <c r="AD835" s="729">
        <v>813</v>
      </c>
      <c r="AE835" s="713" t="s">
        <v>20320</v>
      </c>
      <c r="AF835" s="651" t="s">
        <v>20322</v>
      </c>
    </row>
    <row r="836" spans="2:32" ht="30" customHeight="1">
      <c r="B836" s="694" t="s">
        <v>20323</v>
      </c>
      <c r="C836" s="652">
        <f>IF(($J$616+$J$819)=0,0,($J$616+$J$819)/$J$821)</f>
        <v>0.63892186360187375</v>
      </c>
      <c r="D836" s="302"/>
      <c r="E836" s="302"/>
      <c r="F836" s="302"/>
      <c r="G836" s="302"/>
      <c r="H836" s="302"/>
      <c r="I836" s="302"/>
      <c r="J836" s="302"/>
      <c r="K836" s="302"/>
      <c r="L836" s="302"/>
      <c r="M836" s="302"/>
      <c r="N836" s="302"/>
      <c r="O836" s="302"/>
      <c r="P836" s="302"/>
      <c r="Q836" s="302"/>
      <c r="R836" s="302"/>
      <c r="S836" s="302"/>
      <c r="T836" s="302"/>
      <c r="U836" s="302"/>
      <c r="V836" s="302"/>
      <c r="W836" s="1660"/>
      <c r="X836" s="324" t="s">
        <v>20324</v>
      </c>
      <c r="Y836" s="1645"/>
      <c r="Z836" s="1656"/>
      <c r="AA836" s="1645"/>
      <c r="AB836" s="1646"/>
      <c r="AC836" s="1647"/>
      <c r="AD836" s="729">
        <v>814</v>
      </c>
      <c r="AE836" s="713" t="s">
        <v>20323</v>
      </c>
      <c r="AF836" s="651" t="s">
        <v>20325</v>
      </c>
    </row>
    <row r="837" spans="2:32" ht="30" customHeight="1">
      <c r="B837" s="694" t="s">
        <v>20326</v>
      </c>
      <c r="C837" s="696">
        <f>C836+C833</f>
        <v>0.94272731800350962</v>
      </c>
      <c r="D837" s="302"/>
      <c r="E837" s="302"/>
      <c r="F837" s="302"/>
      <c r="G837" s="302"/>
      <c r="H837" s="302"/>
      <c r="I837" s="302"/>
      <c r="J837" s="302"/>
      <c r="K837" s="302"/>
      <c r="L837" s="302"/>
      <c r="M837" s="302"/>
      <c r="N837" s="302"/>
      <c r="O837" s="302"/>
      <c r="P837" s="302"/>
      <c r="Q837" s="302"/>
      <c r="R837" s="302"/>
      <c r="S837" s="302"/>
      <c r="T837" s="302"/>
      <c r="U837" s="302"/>
      <c r="V837" s="302"/>
      <c r="W837" s="1660"/>
      <c r="X837" s="324" t="s">
        <v>20327</v>
      </c>
      <c r="Y837" s="1645"/>
      <c r="Z837" s="1656"/>
      <c r="AA837" s="1645"/>
      <c r="AB837" s="1646"/>
      <c r="AC837" s="1647"/>
      <c r="AD837" s="729">
        <v>815</v>
      </c>
      <c r="AE837" s="713" t="s">
        <v>20326</v>
      </c>
      <c r="AF837" s="596" t="s">
        <v>20328</v>
      </c>
    </row>
    <row r="838" spans="2:32" ht="30" customHeight="1" thickBot="1">
      <c r="B838" s="695" t="s">
        <v>1429</v>
      </c>
      <c r="C838" s="697">
        <f>IF($L$821=0,0,$L$821/$J$821)</f>
        <v>11.633283524589924</v>
      </c>
      <c r="D838" s="302"/>
      <c r="E838" s="302"/>
      <c r="F838" s="302"/>
      <c r="G838" s="302"/>
      <c r="H838" s="302"/>
      <c r="I838" s="302"/>
      <c r="J838" s="302"/>
      <c r="K838" s="302"/>
      <c r="L838" s="302"/>
      <c r="M838" s="302"/>
      <c r="N838" s="302"/>
      <c r="O838" s="302"/>
      <c r="P838" s="302"/>
      <c r="Q838" s="302"/>
      <c r="R838" s="302"/>
      <c r="S838" s="302"/>
      <c r="T838" s="302"/>
      <c r="U838" s="302"/>
      <c r="V838" s="302"/>
      <c r="W838" s="1660"/>
      <c r="X838" s="325" t="s">
        <v>20329</v>
      </c>
      <c r="Y838" s="1645"/>
      <c r="Z838" s="1657"/>
      <c r="AA838" s="1645"/>
      <c r="AB838" s="1646"/>
      <c r="AC838" s="1647"/>
      <c r="AD838" s="726">
        <v>816</v>
      </c>
      <c r="AE838" s="730" t="s">
        <v>1429</v>
      </c>
      <c r="AF838" s="749" t="s">
        <v>20330</v>
      </c>
    </row>
    <row r="839" spans="2:32">
      <c r="B839" s="148"/>
      <c r="C839" s="306"/>
      <c r="D839" s="302"/>
      <c r="E839" s="302"/>
      <c r="F839" s="302"/>
      <c r="G839" s="302"/>
      <c r="H839" s="302"/>
      <c r="I839" s="302"/>
      <c r="J839" s="306"/>
      <c r="K839" s="306"/>
      <c r="L839" s="306"/>
      <c r="M839" s="306"/>
      <c r="N839" s="306"/>
      <c r="O839" s="306"/>
      <c r="P839" s="306"/>
      <c r="Q839" s="306"/>
      <c r="R839" s="306"/>
      <c r="S839" s="306"/>
      <c r="T839" s="306"/>
      <c r="U839" s="306"/>
      <c r="V839" s="306"/>
      <c r="W839" s="1645"/>
      <c r="X839" s="1645"/>
      <c r="Y839" s="1645"/>
      <c r="Z839" s="1645"/>
      <c r="AA839" s="1645"/>
      <c r="AB839" s="1645"/>
      <c r="AC839" s="1645"/>
      <c r="AD839" s="148"/>
      <c r="AE839" s="709"/>
      <c r="AF839" s="148"/>
    </row>
  </sheetData>
  <customSheetViews>
    <customSheetView guid="{71BC5093-C9C1-4AA0-864A-AADBDC96B3C1}" showPageBreaks="1" showGridLines="0" fitToPage="1" printArea="1" hiddenRows="1" view="pageBreakPreview">
      <selection activeCell="A23" sqref="A23"/>
      <pageMargins left="0" right="0" top="0" bottom="0" header="0" footer="0"/>
      <pageSetup paperSize="8" scale="55" fitToHeight="0" orientation="portrait" r:id="rId1"/>
      <headerFooter>
        <oddHeader>&amp;L&amp;F&amp;CSheet: &amp;A&amp;ROFFICIAL</oddHeader>
        <oddFooter>&amp;LPrinted on: &amp;D at &amp;T&amp;CPage &amp;P of &amp;N&amp;ROfwat</oddFooter>
      </headerFooter>
    </customSheetView>
  </customSheetViews>
  <mergeCells count="6">
    <mergeCell ref="Z5:Z7"/>
    <mergeCell ref="B3:Z3"/>
    <mergeCell ref="AD3:AY3"/>
    <mergeCell ref="AD5:AD7"/>
    <mergeCell ref="AD4:AE4"/>
    <mergeCell ref="X5:X7"/>
  </mergeCells>
  <phoneticPr fontId="120" type="noConversion"/>
  <dataValidations count="2">
    <dataValidation type="date" allowBlank="1" showInputMessage="1" showErrorMessage="1" sqref="H445:H615 H40:H209 H222:H412 H631:H818" xr:uid="{00000000-0002-0000-1D00-000000000000}">
      <formula1>1</formula1>
      <formula2>73415</formula2>
    </dataValidation>
    <dataValidation type="custom" allowBlank="1" showErrorMessage="1" errorTitle="Input Error" error="Please enter a numeric value." sqref="I222:K412 Q40:Q209 O222:P412 T40:V209 T631:V818 T222:V412 T445:V615 I631:K818 I445:K615 I40:K209 N631:N818" xr:uid="{00000000-0002-0000-1D00-000001000000}">
      <formula1>ISNUMBER(I40)</formula1>
    </dataValidation>
  </dataValidations>
  <pageMargins left="0.7" right="0.7" top="0.75" bottom="0.75" header="0.3" footer="0.3"/>
  <pageSetup paperSize="8" scale="40" fitToHeight="0" orientation="portrait" r:id="rId2"/>
  <headerFooter>
    <oddHeader>&amp;L&amp;F&amp;CSheet: &amp;A&amp;ROFFICIAL</oddHeader>
    <oddFooter>&amp;LPrinted on: &amp;D at &amp;T&amp;CPage &amp;P of &amp;N&amp;ROfwat</oddFooter>
  </headerFooter>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pageSetUpPr fitToPage="1"/>
  </sheetPr>
  <dimension ref="B1:AT48"/>
  <sheetViews>
    <sheetView showFormulas="1" showGridLines="0" topLeftCell="E1" zoomScale="80" zoomScaleNormal="80" zoomScaleSheetLayoutView="100" workbookViewId="0">
      <pane ySplit="6" topLeftCell="A31" activePane="bottomLeft" state="frozen"/>
      <selection activeCell="B2" sqref="B2"/>
      <selection pane="bottomLeft" activeCell="H36" sqref="H36"/>
    </sheetView>
  </sheetViews>
  <sheetFormatPr defaultColWidth="9" defaultRowHeight="15.75"/>
  <cols>
    <col min="1" max="1" width="1.625" style="264" customWidth="1"/>
    <col min="2" max="2" width="43.625" style="264" customWidth="1"/>
    <col min="3" max="3" width="7" style="264" customWidth="1"/>
    <col min="4" max="4" width="5.375" style="264" customWidth="1"/>
    <col min="5" max="9" width="12.5" style="264" customWidth="1"/>
    <col min="10" max="14" width="12.5" style="13" customWidth="1"/>
    <col min="15" max="15" width="1.625" style="13" customWidth="1"/>
    <col min="16" max="16" width="12.5" style="264" customWidth="1"/>
    <col min="17" max="17" width="1.625" style="264" customWidth="1"/>
    <col min="18" max="18" width="33.875" style="264" customWidth="1"/>
    <col min="19" max="20" width="1.625" style="264" customWidth="1"/>
    <col min="21" max="21" width="25.125" style="264" customWidth="1"/>
    <col min="22" max="22" width="1.625" style="268" customWidth="1"/>
    <col min="23" max="32" width="8.125" style="268" hidden="1" customWidth="1"/>
    <col min="33" max="33" width="1.625" style="268" hidden="1" customWidth="1"/>
    <col min="34" max="34" width="1.625" style="264" customWidth="1"/>
    <col min="35" max="35" width="43.625" style="264" customWidth="1"/>
    <col min="36" max="45" width="16.125" style="264" customWidth="1"/>
    <col min="46" max="46" width="1.625" style="264" customWidth="1"/>
    <col min="47" max="16384" width="9" style="264"/>
  </cols>
  <sheetData>
    <row r="1" spans="2:46" s="109" customFormat="1" ht="29.25" customHeight="1">
      <c r="B1" s="297" t="s">
        <v>719</v>
      </c>
      <c r="C1" s="297"/>
      <c r="D1" s="297"/>
      <c r="E1" s="297"/>
      <c r="F1" s="1645"/>
      <c r="G1" s="1645"/>
      <c r="H1" s="1645"/>
      <c r="I1" s="1645"/>
      <c r="J1" s="1645"/>
      <c r="K1" s="1645"/>
      <c r="L1" s="1645"/>
      <c r="M1" s="1645"/>
      <c r="N1" s="1645"/>
      <c r="O1" s="13"/>
      <c r="P1" s="277"/>
      <c r="Q1" s="277"/>
      <c r="R1" s="277"/>
      <c r="T1" s="299"/>
      <c r="U1" s="1628"/>
      <c r="V1" s="1635"/>
      <c r="W1" s="1627"/>
      <c r="X1" s="1627"/>
      <c r="Y1" s="1627"/>
      <c r="Z1" s="1627"/>
      <c r="AA1" s="1627"/>
      <c r="AB1" s="1627"/>
      <c r="AC1" s="1627"/>
      <c r="AD1" s="1627"/>
      <c r="AE1" s="1627"/>
      <c r="AF1" s="1627"/>
      <c r="AG1" s="1635"/>
      <c r="AI1" s="297" t="s">
        <v>719</v>
      </c>
      <c r="AJ1" s="297"/>
      <c r="AK1" s="1645"/>
      <c r="AL1" s="1645"/>
      <c r="AM1" s="1645"/>
      <c r="AN1" s="1645"/>
      <c r="AO1" s="1645"/>
      <c r="AP1" s="1645"/>
      <c r="AQ1" s="1645"/>
      <c r="AR1" s="1645"/>
      <c r="AS1" s="1645"/>
    </row>
    <row r="2" spans="2:46" s="109" customFormat="1" ht="29.25" customHeight="1">
      <c r="B2" s="297" t="str">
        <f>Validation!B4</f>
        <v>Anglian Water</v>
      </c>
      <c r="C2" s="1645"/>
      <c r="D2" s="1645"/>
      <c r="E2" s="1645"/>
      <c r="F2" s="1645"/>
      <c r="G2" s="1645"/>
      <c r="H2" s="1645"/>
      <c r="I2" s="1645"/>
      <c r="J2" s="1645"/>
      <c r="K2" s="1645"/>
      <c r="L2" s="1645"/>
      <c r="M2" s="1645"/>
      <c r="N2" s="1645"/>
      <c r="O2" s="13"/>
      <c r="P2" s="277"/>
      <c r="Q2" s="277"/>
      <c r="R2" s="277"/>
      <c r="T2" s="299"/>
      <c r="U2" s="1628"/>
      <c r="V2" s="1635"/>
      <c r="W2" s="1627"/>
      <c r="X2" s="1627"/>
      <c r="Y2" s="1627"/>
      <c r="Z2" s="1627"/>
      <c r="AA2" s="1627"/>
      <c r="AB2" s="1627"/>
      <c r="AC2" s="1627"/>
      <c r="AD2" s="1627"/>
      <c r="AE2" s="1627"/>
      <c r="AF2" s="1627"/>
      <c r="AG2" s="1635"/>
      <c r="AI2" s="297" t="str">
        <f>Validation!B4</f>
        <v>Anglian Water</v>
      </c>
      <c r="AJ2" s="1645"/>
      <c r="AK2" s="1645"/>
      <c r="AL2" s="1645"/>
      <c r="AM2" s="1645"/>
      <c r="AN2" s="1645"/>
      <c r="AO2" s="1645"/>
      <c r="AP2" s="1645"/>
      <c r="AQ2" s="1645"/>
      <c r="AR2" s="1645"/>
      <c r="AS2" s="1645"/>
    </row>
    <row r="3" spans="2:46" ht="45" customHeight="1">
      <c r="B3" s="2069" t="s">
        <v>720</v>
      </c>
      <c r="C3" s="2069"/>
      <c r="D3" s="2069"/>
      <c r="E3" s="2069"/>
      <c r="F3" s="2069"/>
      <c r="G3" s="2069"/>
      <c r="H3" s="2069"/>
      <c r="I3" s="2069"/>
      <c r="J3" s="2069"/>
      <c r="K3" s="2069"/>
      <c r="L3" s="2069"/>
      <c r="M3" s="2069"/>
      <c r="N3" s="2069"/>
      <c r="O3" s="2069"/>
      <c r="P3" s="2069"/>
      <c r="Q3" s="2069"/>
      <c r="R3" s="2069"/>
      <c r="S3" s="1592"/>
      <c r="T3" s="235"/>
      <c r="U3" s="362" t="s">
        <v>798</v>
      </c>
      <c r="V3" s="1635"/>
      <c r="W3" s="1627"/>
      <c r="X3" s="1627"/>
      <c r="Y3" s="1627"/>
      <c r="Z3" s="1627"/>
      <c r="AA3" s="1627"/>
      <c r="AB3" s="1627"/>
      <c r="AC3" s="1627"/>
      <c r="AD3" s="1627"/>
      <c r="AE3" s="1627"/>
      <c r="AF3" s="1627"/>
      <c r="AG3" s="1635"/>
      <c r="AH3" s="1592"/>
      <c r="AI3" s="2069" t="s">
        <v>720</v>
      </c>
      <c r="AJ3" s="2069"/>
      <c r="AK3" s="2069"/>
      <c r="AL3" s="2069"/>
      <c r="AM3" s="2069"/>
      <c r="AN3" s="2069"/>
      <c r="AO3" s="2069"/>
      <c r="AP3" s="2069"/>
      <c r="AQ3" s="2069"/>
      <c r="AR3" s="2069"/>
      <c r="AS3" s="2069"/>
      <c r="AT3" s="1592"/>
    </row>
    <row r="4" spans="2:46" ht="15" customHeight="1" thickBot="1">
      <c r="B4" s="2"/>
      <c r="C4" s="2"/>
      <c r="D4" s="2"/>
      <c r="E4" s="2"/>
      <c r="F4" s="2"/>
      <c r="G4" s="2"/>
      <c r="H4" s="2"/>
      <c r="I4" s="2"/>
      <c r="J4" s="2"/>
      <c r="K4" s="2"/>
      <c r="L4" s="2"/>
      <c r="M4" s="2"/>
      <c r="N4" s="2"/>
      <c r="O4" s="2"/>
      <c r="P4" s="13"/>
      <c r="Q4" s="1592"/>
      <c r="R4" s="1592"/>
      <c r="S4" s="1592"/>
      <c r="T4" s="1631"/>
      <c r="U4" s="1628"/>
      <c r="V4" s="1635"/>
      <c r="W4" s="1957" t="s">
        <v>799</v>
      </c>
      <c r="X4" s="1957"/>
      <c r="Y4" s="1957"/>
      <c r="Z4" s="1957"/>
      <c r="AA4" s="1957"/>
      <c r="AB4" s="1957"/>
      <c r="AC4" s="1957"/>
      <c r="AD4" s="1957"/>
      <c r="AE4" s="1957"/>
      <c r="AF4" s="1957"/>
      <c r="AG4" s="1635"/>
      <c r="AH4" s="1592"/>
      <c r="AI4" s="2"/>
      <c r="AJ4" s="2"/>
      <c r="AK4" s="2"/>
      <c r="AL4" s="2"/>
      <c r="AM4" s="2"/>
      <c r="AN4" s="2"/>
      <c r="AO4" s="2"/>
      <c r="AP4" s="2"/>
      <c r="AQ4" s="2"/>
      <c r="AR4" s="2"/>
      <c r="AS4" s="2"/>
      <c r="AT4" s="1592"/>
    </row>
    <row r="5" spans="2:46" ht="15" customHeight="1">
      <c r="B5" s="2074" t="s">
        <v>800</v>
      </c>
      <c r="C5" s="1974" t="s">
        <v>801</v>
      </c>
      <c r="D5" s="1974" t="s">
        <v>802</v>
      </c>
      <c r="E5" s="2076" t="s">
        <v>1438</v>
      </c>
      <c r="F5" s="2076"/>
      <c r="G5" s="2076"/>
      <c r="H5" s="2076"/>
      <c r="I5" s="2076"/>
      <c r="J5" s="2076" t="s">
        <v>20331</v>
      </c>
      <c r="K5" s="2076"/>
      <c r="L5" s="2076"/>
      <c r="M5" s="2076"/>
      <c r="N5" s="2077"/>
      <c r="O5" s="2"/>
      <c r="P5" s="2078" t="s">
        <v>806</v>
      </c>
      <c r="Q5" s="1592"/>
      <c r="R5" s="2078" t="s">
        <v>807</v>
      </c>
      <c r="S5" s="1592"/>
      <c r="T5" s="1631"/>
      <c r="U5" s="1628"/>
      <c r="V5" s="1635"/>
      <c r="W5" s="267" t="s">
        <v>808</v>
      </c>
      <c r="X5" s="270"/>
      <c r="Y5" s="270"/>
      <c r="Z5" s="270"/>
      <c r="AA5" s="270"/>
      <c r="AB5" s="270"/>
      <c r="AC5" s="270"/>
      <c r="AD5" s="270"/>
      <c r="AE5" s="270"/>
      <c r="AF5" s="270"/>
      <c r="AG5" s="1635"/>
      <c r="AH5" s="1592"/>
      <c r="AI5" s="2074"/>
      <c r="AJ5" s="2076" t="s">
        <v>1438</v>
      </c>
      <c r="AK5" s="2076"/>
      <c r="AL5" s="2076"/>
      <c r="AM5" s="2076"/>
      <c r="AN5" s="2076"/>
      <c r="AO5" s="2076" t="s">
        <v>20331</v>
      </c>
      <c r="AP5" s="2076"/>
      <c r="AQ5" s="2076"/>
      <c r="AR5" s="2076"/>
      <c r="AS5" s="2077"/>
      <c r="AT5" s="1592"/>
    </row>
    <row r="6" spans="2:46" ht="56.25" customHeight="1" thickBot="1">
      <c r="B6" s="2075"/>
      <c r="C6" s="2080"/>
      <c r="D6" s="2080"/>
      <c r="E6" s="1879" t="s">
        <v>1737</v>
      </c>
      <c r="F6" s="1879" t="s">
        <v>20332</v>
      </c>
      <c r="G6" s="1879" t="s">
        <v>20333</v>
      </c>
      <c r="H6" s="1879" t="s">
        <v>1740</v>
      </c>
      <c r="I6" s="1879" t="s">
        <v>1741</v>
      </c>
      <c r="J6" s="1879" t="s">
        <v>1737</v>
      </c>
      <c r="K6" s="1879" t="s">
        <v>20332</v>
      </c>
      <c r="L6" s="1879" t="s">
        <v>20333</v>
      </c>
      <c r="M6" s="1879" t="s">
        <v>1740</v>
      </c>
      <c r="N6" s="359" t="s">
        <v>1741</v>
      </c>
      <c r="O6" s="43"/>
      <c r="P6" s="2079"/>
      <c r="Q6" s="1592"/>
      <c r="R6" s="2079"/>
      <c r="S6" s="1592"/>
      <c r="T6" s="1631"/>
      <c r="U6" s="1628"/>
      <c r="V6" s="1635"/>
      <c r="W6" s="1592"/>
      <c r="X6" s="1592"/>
      <c r="Y6" s="1592"/>
      <c r="Z6" s="1592"/>
      <c r="AA6" s="1592"/>
      <c r="AB6" s="1592"/>
      <c r="AC6" s="1592"/>
      <c r="AD6" s="1592"/>
      <c r="AE6" s="1592"/>
      <c r="AF6" s="1592"/>
      <c r="AG6" s="1635"/>
      <c r="AH6" s="1592"/>
      <c r="AI6" s="2075"/>
      <c r="AJ6" s="1879" t="s">
        <v>1737</v>
      </c>
      <c r="AK6" s="1879" t="s">
        <v>20332</v>
      </c>
      <c r="AL6" s="1879" t="s">
        <v>20333</v>
      </c>
      <c r="AM6" s="1879" t="s">
        <v>1740</v>
      </c>
      <c r="AN6" s="1879" t="s">
        <v>20334</v>
      </c>
      <c r="AO6" s="1879" t="s">
        <v>1737</v>
      </c>
      <c r="AP6" s="1879" t="s">
        <v>20332</v>
      </c>
      <c r="AQ6" s="1879" t="s">
        <v>20333</v>
      </c>
      <c r="AR6" s="1879" t="s">
        <v>1740</v>
      </c>
      <c r="AS6" s="359" t="s">
        <v>20334</v>
      </c>
      <c r="AT6" s="1592"/>
    </row>
    <row r="7" spans="2:46" ht="15" customHeight="1" thickBot="1">
      <c r="B7" s="137"/>
      <c r="C7" s="137"/>
      <c r="D7" s="137"/>
      <c r="E7" s="43"/>
      <c r="F7" s="43"/>
      <c r="G7" s="43"/>
      <c r="H7" s="43"/>
      <c r="I7" s="43"/>
      <c r="J7" s="43"/>
      <c r="K7" s="43"/>
      <c r="L7" s="43"/>
      <c r="M7" s="43"/>
      <c r="N7" s="43"/>
      <c r="O7" s="43"/>
      <c r="P7" s="48"/>
      <c r="Q7" s="1592"/>
      <c r="R7" s="1592"/>
      <c r="S7" s="1592"/>
      <c r="T7" s="1631"/>
      <c r="U7" s="1628"/>
      <c r="V7" s="1635"/>
      <c r="W7" s="1628"/>
      <c r="X7" s="1628"/>
      <c r="Y7" s="1628"/>
      <c r="Z7" s="1628"/>
      <c r="AA7" s="1628"/>
      <c r="AB7" s="1628"/>
      <c r="AC7" s="1628"/>
      <c r="AD7" s="1628"/>
      <c r="AE7" s="1628"/>
      <c r="AF7" s="1628"/>
      <c r="AG7" s="1635"/>
      <c r="AH7" s="1592"/>
      <c r="AI7" s="137"/>
      <c r="AJ7" s="43"/>
      <c r="AK7" s="43"/>
      <c r="AL7" s="43"/>
      <c r="AM7" s="43"/>
      <c r="AN7" s="43"/>
      <c r="AO7" s="43"/>
      <c r="AP7" s="43"/>
      <c r="AQ7" s="43"/>
      <c r="AR7" s="43"/>
      <c r="AS7" s="43"/>
      <c r="AT7" s="1592"/>
    </row>
    <row r="8" spans="2:46" ht="30.75" customHeight="1" thickBot="1">
      <c r="B8" s="352" t="s">
        <v>20335</v>
      </c>
      <c r="C8" s="334"/>
      <c r="D8" s="334"/>
      <c r="E8" s="138"/>
      <c r="F8" s="43"/>
      <c r="G8" s="43"/>
      <c r="H8" s="43"/>
      <c r="I8" s="43"/>
      <c r="J8" s="43"/>
      <c r="K8" s="43"/>
      <c r="L8" s="43"/>
      <c r="M8" s="43"/>
      <c r="N8" s="43"/>
      <c r="O8" s="43"/>
      <c r="P8" s="48"/>
      <c r="Q8" s="1592"/>
      <c r="R8" s="1592"/>
      <c r="S8" s="1592"/>
      <c r="T8" s="1631"/>
      <c r="U8" s="1628"/>
      <c r="V8" s="1635"/>
      <c r="W8" s="1592"/>
      <c r="X8" s="1592"/>
      <c r="Y8" s="1592"/>
      <c r="Z8" s="1592"/>
      <c r="AA8" s="1592"/>
      <c r="AB8" s="1592"/>
      <c r="AC8" s="1592"/>
      <c r="AD8" s="1592"/>
      <c r="AE8" s="1592"/>
      <c r="AF8" s="1592"/>
      <c r="AG8" s="1635"/>
      <c r="AH8" s="1592"/>
      <c r="AI8" s="339" t="s">
        <v>20335</v>
      </c>
      <c r="AJ8" s="138"/>
      <c r="AK8" s="43"/>
      <c r="AL8" s="43"/>
      <c r="AM8" s="43"/>
      <c r="AN8" s="43"/>
      <c r="AO8" s="43"/>
      <c r="AP8" s="43"/>
      <c r="AQ8" s="43"/>
      <c r="AR8" s="43"/>
      <c r="AS8" s="43"/>
      <c r="AT8" s="1592"/>
    </row>
    <row r="9" spans="2:46" ht="33" customHeight="1">
      <c r="B9" s="340" t="s">
        <v>20336</v>
      </c>
      <c r="C9" s="341" t="s">
        <v>813</v>
      </c>
      <c r="D9" s="341">
        <v>3</v>
      </c>
      <c r="E9" s="1811">
        <v>34.003</v>
      </c>
      <c r="F9" s="1811">
        <v>313.07</v>
      </c>
      <c r="G9" s="1811">
        <v>364.18200000000002</v>
      </c>
      <c r="H9" s="1811">
        <v>81.400999999999996</v>
      </c>
      <c r="I9" s="1811">
        <v>0</v>
      </c>
      <c r="J9" s="1811">
        <v>34.003</v>
      </c>
      <c r="K9" s="1811">
        <v>313.07</v>
      </c>
      <c r="L9" s="1811">
        <v>364.18200000000002</v>
      </c>
      <c r="M9" s="1811">
        <v>81.400999999999996</v>
      </c>
      <c r="N9" s="1812">
        <v>0</v>
      </c>
      <c r="O9" s="43"/>
      <c r="P9" s="345" t="s">
        <v>20337</v>
      </c>
      <c r="Q9" s="1592"/>
      <c r="R9" s="1632"/>
      <c r="S9" s="1592"/>
      <c r="T9" s="1636"/>
      <c r="U9" s="271">
        <f>IF( SUM( W9:AF9 ) = 0, 0, $W$5 )</f>
        <v>0</v>
      </c>
      <c r="V9" s="1635"/>
      <c r="W9" s="273">
        <f xml:space="preserve"> IF( ISNUMBER( E9 ), 0, 1 )</f>
        <v>0</v>
      </c>
      <c r="X9" s="273">
        <f t="shared" ref="X9:X12" si="0" xml:space="preserve"> IF( ISNUMBER( F9 ), 0, 1 )</f>
        <v>0</v>
      </c>
      <c r="Y9" s="273">
        <f t="shared" ref="Y9:Y12" si="1" xml:space="preserve"> IF( ISNUMBER( G9 ), 0, 1 )</f>
        <v>0</v>
      </c>
      <c r="Z9" s="273">
        <f t="shared" ref="Z9:Z12" si="2" xml:space="preserve"> IF( ISNUMBER( H9 ), 0, 1 )</f>
        <v>0</v>
      </c>
      <c r="AA9" s="273">
        <f t="shared" ref="AA9:AA12" si="3" xml:space="preserve"> IF( ISNUMBER( I9 ), 0, 1 )</f>
        <v>0</v>
      </c>
      <c r="AB9" s="273">
        <f t="shared" ref="AB9:AB12" si="4" xml:space="preserve"> IF( ISNUMBER( J9 ), 0, 1 )</f>
        <v>0</v>
      </c>
      <c r="AC9" s="273">
        <f t="shared" ref="AC9:AC12" si="5" xml:space="preserve"> IF( ISNUMBER( K9 ), 0, 1 )</f>
        <v>0</v>
      </c>
      <c r="AD9" s="273">
        <f t="shared" ref="AD9:AD12" si="6" xml:space="preserve"> IF( ISNUMBER( L9 ), 0, 1 )</f>
        <v>0</v>
      </c>
      <c r="AE9" s="273">
        <f t="shared" ref="AE9:AE12" si="7" xml:space="preserve"> IF( ISNUMBER( M9 ), 0, 1 )</f>
        <v>0</v>
      </c>
      <c r="AF9" s="273">
        <f t="shared" ref="AF9:AF12" si="8" xml:space="preserve"> IF( ISNUMBER( N9 ), 0, 1 )</f>
        <v>0</v>
      </c>
      <c r="AG9" s="1635"/>
      <c r="AH9" s="1592"/>
      <c r="AI9" s="340" t="s">
        <v>20336</v>
      </c>
      <c r="AJ9" s="364" t="s">
        <v>20338</v>
      </c>
      <c r="AK9" s="364" t="s">
        <v>20339</v>
      </c>
      <c r="AL9" s="364" t="s">
        <v>20340</v>
      </c>
      <c r="AM9" s="364" t="s">
        <v>20341</v>
      </c>
      <c r="AN9" s="364" t="s">
        <v>20342</v>
      </c>
      <c r="AO9" s="364" t="s">
        <v>20343</v>
      </c>
      <c r="AP9" s="364" t="s">
        <v>20344</v>
      </c>
      <c r="AQ9" s="364" t="s">
        <v>20345</v>
      </c>
      <c r="AR9" s="364" t="s">
        <v>20346</v>
      </c>
      <c r="AS9" s="365" t="s">
        <v>20347</v>
      </c>
      <c r="AT9" s="1592"/>
    </row>
    <row r="10" spans="2:46" ht="33" customHeight="1">
      <c r="B10" s="1829" t="s">
        <v>20348</v>
      </c>
      <c r="C10" s="336" t="s">
        <v>813</v>
      </c>
      <c r="D10" s="336">
        <v>3</v>
      </c>
      <c r="E10" s="826">
        <v>28.052</v>
      </c>
      <c r="F10" s="826">
        <v>334.11099999999999</v>
      </c>
      <c r="G10" s="826">
        <v>399.88400000000001</v>
      </c>
      <c r="H10" s="826">
        <v>63.89</v>
      </c>
      <c r="I10" s="826">
        <v>0</v>
      </c>
      <c r="J10" s="826">
        <v>28.052</v>
      </c>
      <c r="K10" s="826">
        <v>334.11099999999999</v>
      </c>
      <c r="L10" s="826">
        <v>399.88400000000001</v>
      </c>
      <c r="M10" s="826">
        <v>63.89</v>
      </c>
      <c r="N10" s="825">
        <v>0</v>
      </c>
      <c r="O10" s="43"/>
      <c r="P10" s="346" t="s">
        <v>20349</v>
      </c>
      <c r="Q10" s="1592"/>
      <c r="R10" s="1633"/>
      <c r="S10" s="1592"/>
      <c r="T10" s="1636"/>
      <c r="U10" s="271">
        <f t="shared" ref="U10:U12" si="9">IF( SUM( W10:AF10 ) = 0, 0, $W$5 )</f>
        <v>0</v>
      </c>
      <c r="V10" s="1635"/>
      <c r="W10" s="273">
        <f t="shared" ref="W10:W12" si="10" xml:space="preserve"> IF( ISNUMBER( E10 ), 0, 1 )</f>
        <v>0</v>
      </c>
      <c r="X10" s="273">
        <f t="shared" si="0"/>
        <v>0</v>
      </c>
      <c r="Y10" s="273">
        <f t="shared" si="1"/>
        <v>0</v>
      </c>
      <c r="Z10" s="273">
        <f t="shared" si="2"/>
        <v>0</v>
      </c>
      <c r="AA10" s="273">
        <f t="shared" si="3"/>
        <v>0</v>
      </c>
      <c r="AB10" s="273">
        <f t="shared" si="4"/>
        <v>0</v>
      </c>
      <c r="AC10" s="273">
        <f t="shared" si="5"/>
        <v>0</v>
      </c>
      <c r="AD10" s="273">
        <f t="shared" si="6"/>
        <v>0</v>
      </c>
      <c r="AE10" s="273">
        <f t="shared" si="7"/>
        <v>0</v>
      </c>
      <c r="AF10" s="273">
        <f t="shared" si="8"/>
        <v>0</v>
      </c>
      <c r="AG10" s="1635"/>
      <c r="AH10" s="1592"/>
      <c r="AI10" s="1829" t="s">
        <v>20348</v>
      </c>
      <c r="AJ10" s="363" t="s">
        <v>20350</v>
      </c>
      <c r="AK10" s="363" t="s">
        <v>20351</v>
      </c>
      <c r="AL10" s="363" t="s">
        <v>20352</v>
      </c>
      <c r="AM10" s="363" t="s">
        <v>20353</v>
      </c>
      <c r="AN10" s="363" t="s">
        <v>20354</v>
      </c>
      <c r="AO10" s="363" t="s">
        <v>20355</v>
      </c>
      <c r="AP10" s="363" t="s">
        <v>20356</v>
      </c>
      <c r="AQ10" s="363" t="s">
        <v>20357</v>
      </c>
      <c r="AR10" s="363" t="s">
        <v>20358</v>
      </c>
      <c r="AS10" s="366" t="s">
        <v>20359</v>
      </c>
      <c r="AT10" s="1592"/>
    </row>
    <row r="11" spans="2:46" ht="33" customHeight="1">
      <c r="B11" s="1829" t="s">
        <v>20360</v>
      </c>
      <c r="C11" s="336" t="s">
        <v>813</v>
      </c>
      <c r="D11" s="336">
        <v>3</v>
      </c>
      <c r="E11" s="826">
        <v>5.2779999999999996</v>
      </c>
      <c r="F11" s="826">
        <v>10.137</v>
      </c>
      <c r="G11" s="826">
        <v>3.2970000000000002</v>
      </c>
      <c r="H11" s="826">
        <v>0</v>
      </c>
      <c r="I11" s="826">
        <v>0</v>
      </c>
      <c r="J11" s="826">
        <v>5.2779999999999996</v>
      </c>
      <c r="K11" s="826">
        <v>10.137</v>
      </c>
      <c r="L11" s="826">
        <v>3.2970000000000002</v>
      </c>
      <c r="M11" s="826">
        <v>0</v>
      </c>
      <c r="N11" s="825">
        <v>0</v>
      </c>
      <c r="O11" s="43"/>
      <c r="P11" s="346" t="s">
        <v>20361</v>
      </c>
      <c r="Q11" s="1592"/>
      <c r="R11" s="1633"/>
      <c r="S11" s="1592"/>
      <c r="T11" s="1636"/>
      <c r="U11" s="271">
        <f t="shared" si="9"/>
        <v>0</v>
      </c>
      <c r="V11" s="1635"/>
      <c r="W11" s="273">
        <f t="shared" si="10"/>
        <v>0</v>
      </c>
      <c r="X11" s="273">
        <f t="shared" si="0"/>
        <v>0</v>
      </c>
      <c r="Y11" s="273">
        <f t="shared" si="1"/>
        <v>0</v>
      </c>
      <c r="Z11" s="273">
        <f t="shared" si="2"/>
        <v>0</v>
      </c>
      <c r="AA11" s="273">
        <f t="shared" si="3"/>
        <v>0</v>
      </c>
      <c r="AB11" s="273">
        <f t="shared" si="4"/>
        <v>0</v>
      </c>
      <c r="AC11" s="273">
        <f t="shared" si="5"/>
        <v>0</v>
      </c>
      <c r="AD11" s="273">
        <f t="shared" si="6"/>
        <v>0</v>
      </c>
      <c r="AE11" s="273">
        <f t="shared" si="7"/>
        <v>0</v>
      </c>
      <c r="AF11" s="273">
        <f t="shared" si="8"/>
        <v>0</v>
      </c>
      <c r="AG11" s="1635"/>
      <c r="AH11" s="1592"/>
      <c r="AI11" s="1829" t="s">
        <v>20360</v>
      </c>
      <c r="AJ11" s="363" t="s">
        <v>20362</v>
      </c>
      <c r="AK11" s="363" t="s">
        <v>20363</v>
      </c>
      <c r="AL11" s="363" t="s">
        <v>20364</v>
      </c>
      <c r="AM11" s="363" t="s">
        <v>20365</v>
      </c>
      <c r="AN11" s="363" t="s">
        <v>20366</v>
      </c>
      <c r="AO11" s="363" t="s">
        <v>20367</v>
      </c>
      <c r="AP11" s="363" t="s">
        <v>20368</v>
      </c>
      <c r="AQ11" s="363" t="s">
        <v>20369</v>
      </c>
      <c r="AR11" s="363" t="s">
        <v>20370</v>
      </c>
      <c r="AS11" s="366" t="s">
        <v>20371</v>
      </c>
      <c r="AT11" s="1592"/>
    </row>
    <row r="12" spans="2:46" ht="33" customHeight="1">
      <c r="B12" s="1829" t="s">
        <v>20372</v>
      </c>
      <c r="C12" s="336" t="s">
        <v>813</v>
      </c>
      <c r="D12" s="336">
        <v>3</v>
      </c>
      <c r="E12" s="826">
        <v>0</v>
      </c>
      <c r="F12" s="826">
        <v>0</v>
      </c>
      <c r="G12" s="826">
        <v>0.123</v>
      </c>
      <c r="H12" s="826">
        <v>0</v>
      </c>
      <c r="I12" s="826">
        <v>0</v>
      </c>
      <c r="J12" s="826">
        <v>0</v>
      </c>
      <c r="K12" s="826">
        <v>0</v>
      </c>
      <c r="L12" s="826">
        <v>0.123</v>
      </c>
      <c r="M12" s="826">
        <v>0</v>
      </c>
      <c r="N12" s="825">
        <v>0</v>
      </c>
      <c r="O12" s="43"/>
      <c r="P12" s="346" t="s">
        <v>20373</v>
      </c>
      <c r="Q12" s="1592"/>
      <c r="R12" s="1633"/>
      <c r="S12" s="1592"/>
      <c r="T12" s="1636"/>
      <c r="U12" s="271">
        <f t="shared" si="9"/>
        <v>0</v>
      </c>
      <c r="V12" s="1635"/>
      <c r="W12" s="273">
        <f t="shared" si="10"/>
        <v>0</v>
      </c>
      <c r="X12" s="273">
        <f t="shared" si="0"/>
        <v>0</v>
      </c>
      <c r="Y12" s="273">
        <f t="shared" si="1"/>
        <v>0</v>
      </c>
      <c r="Z12" s="273">
        <f t="shared" si="2"/>
        <v>0</v>
      </c>
      <c r="AA12" s="273">
        <f t="shared" si="3"/>
        <v>0</v>
      </c>
      <c r="AB12" s="273">
        <f t="shared" si="4"/>
        <v>0</v>
      </c>
      <c r="AC12" s="273">
        <f t="shared" si="5"/>
        <v>0</v>
      </c>
      <c r="AD12" s="273">
        <f t="shared" si="6"/>
        <v>0</v>
      </c>
      <c r="AE12" s="273">
        <f t="shared" si="7"/>
        <v>0</v>
      </c>
      <c r="AF12" s="273">
        <f t="shared" si="8"/>
        <v>0</v>
      </c>
      <c r="AG12" s="1635"/>
      <c r="AH12" s="1592"/>
      <c r="AI12" s="1829" t="s">
        <v>20372</v>
      </c>
      <c r="AJ12" s="363" t="s">
        <v>20374</v>
      </c>
      <c r="AK12" s="363" t="s">
        <v>20375</v>
      </c>
      <c r="AL12" s="363" t="s">
        <v>20376</v>
      </c>
      <c r="AM12" s="363" t="s">
        <v>20377</v>
      </c>
      <c r="AN12" s="363" t="s">
        <v>20378</v>
      </c>
      <c r="AO12" s="363" t="s">
        <v>20379</v>
      </c>
      <c r="AP12" s="363" t="s">
        <v>20380</v>
      </c>
      <c r="AQ12" s="363" t="s">
        <v>20381</v>
      </c>
      <c r="AR12" s="363" t="s">
        <v>20382</v>
      </c>
      <c r="AS12" s="366" t="s">
        <v>20383</v>
      </c>
      <c r="AT12" s="1592"/>
    </row>
    <row r="13" spans="2:46" ht="33" customHeight="1">
      <c r="B13" s="1829" t="s">
        <v>20384</v>
      </c>
      <c r="C13" s="336" t="s">
        <v>813</v>
      </c>
      <c r="D13" s="336">
        <v>3</v>
      </c>
      <c r="E13" s="353">
        <f>IFERROR(E10 + E11 - E12, 0)</f>
        <v>33.33</v>
      </c>
      <c r="F13" s="353">
        <f t="shared" ref="F13:N13" si="11">IFERROR(F10 + F11 - F12, 0)</f>
        <v>344.24799999999999</v>
      </c>
      <c r="G13" s="353">
        <f t="shared" si="11"/>
        <v>403.05800000000005</v>
      </c>
      <c r="H13" s="353">
        <f t="shared" si="11"/>
        <v>63.89</v>
      </c>
      <c r="I13" s="353">
        <f t="shared" si="11"/>
        <v>0</v>
      </c>
      <c r="J13" s="353">
        <f t="shared" si="11"/>
        <v>33.33</v>
      </c>
      <c r="K13" s="353">
        <f t="shared" si="11"/>
        <v>344.24799999999999</v>
      </c>
      <c r="L13" s="353">
        <f t="shared" si="11"/>
        <v>403.05800000000005</v>
      </c>
      <c r="M13" s="353">
        <f t="shared" si="11"/>
        <v>63.89</v>
      </c>
      <c r="N13" s="354">
        <f t="shared" si="11"/>
        <v>0</v>
      </c>
      <c r="O13" s="43"/>
      <c r="P13" s="346" t="s">
        <v>20385</v>
      </c>
      <c r="Q13" s="1592"/>
      <c r="R13" s="1633"/>
      <c r="S13" s="1592"/>
      <c r="T13" s="1636"/>
      <c r="U13" s="271"/>
      <c r="V13" s="1635"/>
      <c r="W13" s="270"/>
      <c r="X13" s="270"/>
      <c r="Y13" s="270"/>
      <c r="Z13" s="270"/>
      <c r="AA13" s="270"/>
      <c r="AB13" s="270"/>
      <c r="AC13" s="270"/>
      <c r="AD13" s="270"/>
      <c r="AE13" s="270"/>
      <c r="AF13" s="270"/>
      <c r="AG13" s="1635"/>
      <c r="AH13" s="1592"/>
      <c r="AI13" s="1829" t="s">
        <v>20384</v>
      </c>
      <c r="AJ13" s="363" t="s">
        <v>20386</v>
      </c>
      <c r="AK13" s="363" t="s">
        <v>20387</v>
      </c>
      <c r="AL13" s="363" t="s">
        <v>20388</v>
      </c>
      <c r="AM13" s="363" t="s">
        <v>20389</v>
      </c>
      <c r="AN13" s="363" t="s">
        <v>20390</v>
      </c>
      <c r="AO13" s="363" t="s">
        <v>20391</v>
      </c>
      <c r="AP13" s="363" t="s">
        <v>20392</v>
      </c>
      <c r="AQ13" s="363" t="s">
        <v>20393</v>
      </c>
      <c r="AR13" s="363" t="s">
        <v>20394</v>
      </c>
      <c r="AS13" s="366" t="s">
        <v>20395</v>
      </c>
      <c r="AT13" s="1592"/>
    </row>
    <row r="14" spans="2:46" ht="33" customHeight="1">
      <c r="B14" s="1829" t="s">
        <v>20396</v>
      </c>
      <c r="C14" s="336" t="s">
        <v>813</v>
      </c>
      <c r="D14" s="336">
        <v>3</v>
      </c>
      <c r="E14" s="353">
        <f>IFERROR(E13 - E9, 0)</f>
        <v>-0.67300000000000182</v>
      </c>
      <c r="F14" s="353">
        <f>IFERROR(F13 - F9, 0)</f>
        <v>31.177999999999997</v>
      </c>
      <c r="G14" s="353">
        <f t="shared" ref="G14:N14" si="12">IFERROR(G13 - G9, 0)</f>
        <v>38.876000000000033</v>
      </c>
      <c r="H14" s="353">
        <f t="shared" si="12"/>
        <v>-17.510999999999996</v>
      </c>
      <c r="I14" s="353">
        <f t="shared" si="12"/>
        <v>0</v>
      </c>
      <c r="J14" s="353">
        <f t="shared" si="12"/>
        <v>-0.67300000000000182</v>
      </c>
      <c r="K14" s="353">
        <f t="shared" si="12"/>
        <v>31.177999999999997</v>
      </c>
      <c r="L14" s="353">
        <f t="shared" si="12"/>
        <v>38.876000000000033</v>
      </c>
      <c r="M14" s="353">
        <f t="shared" si="12"/>
        <v>-17.510999999999996</v>
      </c>
      <c r="N14" s="354">
        <f t="shared" si="12"/>
        <v>0</v>
      </c>
      <c r="O14" s="43"/>
      <c r="P14" s="346" t="s">
        <v>20397</v>
      </c>
      <c r="Q14" s="1592"/>
      <c r="R14" s="1633"/>
      <c r="S14" s="1592"/>
      <c r="T14" s="1636"/>
      <c r="U14" s="271"/>
      <c r="V14" s="1635"/>
      <c r="W14" s="270"/>
      <c r="X14" s="270"/>
      <c r="Y14" s="270"/>
      <c r="Z14" s="270"/>
      <c r="AA14" s="270"/>
      <c r="AB14" s="270"/>
      <c r="AC14" s="270"/>
      <c r="AD14" s="270"/>
      <c r="AE14" s="270"/>
      <c r="AF14" s="270"/>
      <c r="AG14" s="1635"/>
      <c r="AH14" s="1592"/>
      <c r="AI14" s="1829" t="s">
        <v>20396</v>
      </c>
      <c r="AJ14" s="363" t="s">
        <v>20398</v>
      </c>
      <c r="AK14" s="363" t="s">
        <v>20399</v>
      </c>
      <c r="AL14" s="363" t="s">
        <v>20400</v>
      </c>
      <c r="AM14" s="363" t="s">
        <v>20401</v>
      </c>
      <c r="AN14" s="363" t="s">
        <v>20402</v>
      </c>
      <c r="AO14" s="363" t="s">
        <v>20403</v>
      </c>
      <c r="AP14" s="363" t="s">
        <v>20404</v>
      </c>
      <c r="AQ14" s="363" t="s">
        <v>20405</v>
      </c>
      <c r="AR14" s="363" t="s">
        <v>20406</v>
      </c>
      <c r="AS14" s="366" t="s">
        <v>20407</v>
      </c>
      <c r="AT14" s="1592"/>
    </row>
    <row r="15" spans="2:46" ht="33" customHeight="1">
      <c r="B15" s="1829" t="s">
        <v>20408</v>
      </c>
      <c r="C15" s="336" t="s">
        <v>813</v>
      </c>
      <c r="D15" s="336">
        <v>3</v>
      </c>
      <c r="E15" s="826">
        <v>4</v>
      </c>
      <c r="F15" s="826">
        <v>15</v>
      </c>
      <c r="G15" s="826">
        <v>30</v>
      </c>
      <c r="H15" s="826">
        <v>-5</v>
      </c>
      <c r="I15" s="826">
        <v>0</v>
      </c>
      <c r="J15" s="826">
        <v>4</v>
      </c>
      <c r="K15" s="826">
        <v>15</v>
      </c>
      <c r="L15" s="826">
        <v>30</v>
      </c>
      <c r="M15" s="826">
        <v>-5</v>
      </c>
      <c r="N15" s="825">
        <v>0</v>
      </c>
      <c r="O15" s="43"/>
      <c r="P15" s="346" t="s">
        <v>20409</v>
      </c>
      <c r="Q15" s="1592"/>
      <c r="R15" s="1633"/>
      <c r="S15" s="1592"/>
      <c r="T15" s="1636"/>
      <c r="U15" s="271">
        <f t="shared" ref="U15" si="13">IF( SUM( W15:AF15 ) = 0, 0, $W$5 )</f>
        <v>0</v>
      </c>
      <c r="V15" s="1635"/>
      <c r="W15" s="273">
        <f t="shared" ref="W15:AF15" si="14" xml:space="preserve"> IF( ISNUMBER( E15 ), 0, 1 )</f>
        <v>0</v>
      </c>
      <c r="X15" s="273">
        <f t="shared" si="14"/>
        <v>0</v>
      </c>
      <c r="Y15" s="273">
        <f t="shared" si="14"/>
        <v>0</v>
      </c>
      <c r="Z15" s="273">
        <f t="shared" si="14"/>
        <v>0</v>
      </c>
      <c r="AA15" s="273">
        <f t="shared" si="14"/>
        <v>0</v>
      </c>
      <c r="AB15" s="273">
        <f t="shared" si="14"/>
        <v>0</v>
      </c>
      <c r="AC15" s="273">
        <f t="shared" si="14"/>
        <v>0</v>
      </c>
      <c r="AD15" s="273">
        <f t="shared" si="14"/>
        <v>0</v>
      </c>
      <c r="AE15" s="273">
        <f t="shared" si="14"/>
        <v>0</v>
      </c>
      <c r="AF15" s="273">
        <f t="shared" si="14"/>
        <v>0</v>
      </c>
      <c r="AG15" s="1635"/>
      <c r="AH15" s="1592"/>
      <c r="AI15" s="1829" t="s">
        <v>20408</v>
      </c>
      <c r="AJ15" s="363" t="s">
        <v>20410</v>
      </c>
      <c r="AK15" s="363" t="s">
        <v>20411</v>
      </c>
      <c r="AL15" s="363" t="s">
        <v>20412</v>
      </c>
      <c r="AM15" s="363" t="s">
        <v>20413</v>
      </c>
      <c r="AN15" s="363" t="s">
        <v>20414</v>
      </c>
      <c r="AO15" s="363" t="s">
        <v>20415</v>
      </c>
      <c r="AP15" s="363" t="s">
        <v>20416</v>
      </c>
      <c r="AQ15" s="363" t="s">
        <v>20417</v>
      </c>
      <c r="AR15" s="363" t="s">
        <v>20418</v>
      </c>
      <c r="AS15" s="366" t="s">
        <v>20419</v>
      </c>
      <c r="AT15" s="1592"/>
    </row>
    <row r="16" spans="2:46" ht="33" customHeight="1">
      <c r="B16" s="1829" t="s">
        <v>20420</v>
      </c>
      <c r="C16" s="336" t="s">
        <v>813</v>
      </c>
      <c r="D16" s="336">
        <v>3</v>
      </c>
      <c r="E16" s="353">
        <f>IFERROR(E14 - E15, 0)</f>
        <v>-4.6730000000000018</v>
      </c>
      <c r="F16" s="353">
        <f t="shared" ref="F16:M16" si="15">IFERROR(F14 - F15, 0)</f>
        <v>16.177999999999997</v>
      </c>
      <c r="G16" s="353">
        <f t="shared" si="15"/>
        <v>8.8760000000000332</v>
      </c>
      <c r="H16" s="353">
        <f t="shared" si="15"/>
        <v>-12.510999999999996</v>
      </c>
      <c r="I16" s="353">
        <f t="shared" si="15"/>
        <v>0</v>
      </c>
      <c r="J16" s="353">
        <f t="shared" si="15"/>
        <v>-4.6730000000000018</v>
      </c>
      <c r="K16" s="353">
        <f t="shared" si="15"/>
        <v>16.177999999999997</v>
      </c>
      <c r="L16" s="353">
        <f t="shared" si="15"/>
        <v>8.8760000000000332</v>
      </c>
      <c r="M16" s="353">
        <f t="shared" si="15"/>
        <v>-12.510999999999996</v>
      </c>
      <c r="N16" s="354">
        <f>IFERROR(N14 - N15, 0)</f>
        <v>0</v>
      </c>
      <c r="O16" s="43"/>
      <c r="P16" s="346" t="s">
        <v>20421</v>
      </c>
      <c r="Q16" s="1592"/>
      <c r="R16" s="1633"/>
      <c r="S16" s="1592"/>
      <c r="T16" s="1636"/>
      <c r="U16" s="271"/>
      <c r="V16" s="1635"/>
      <c r="W16" s="270"/>
      <c r="X16" s="270"/>
      <c r="Y16" s="270"/>
      <c r="Z16" s="270"/>
      <c r="AA16" s="270"/>
      <c r="AB16" s="270"/>
      <c r="AC16" s="270"/>
      <c r="AD16" s="270"/>
      <c r="AE16" s="270"/>
      <c r="AF16" s="270"/>
      <c r="AG16" s="1635"/>
      <c r="AH16" s="1592"/>
      <c r="AI16" s="1829" t="s">
        <v>20420</v>
      </c>
      <c r="AJ16" s="363" t="s">
        <v>20422</v>
      </c>
      <c r="AK16" s="363" t="s">
        <v>20423</v>
      </c>
      <c r="AL16" s="363" t="s">
        <v>20424</v>
      </c>
      <c r="AM16" s="363" t="s">
        <v>20425</v>
      </c>
      <c r="AN16" s="363" t="s">
        <v>20426</v>
      </c>
      <c r="AO16" s="363" t="s">
        <v>20427</v>
      </c>
      <c r="AP16" s="363" t="s">
        <v>20428</v>
      </c>
      <c r="AQ16" s="363" t="s">
        <v>20429</v>
      </c>
      <c r="AR16" s="363" t="s">
        <v>20430</v>
      </c>
      <c r="AS16" s="366" t="s">
        <v>20431</v>
      </c>
      <c r="AT16" s="1592"/>
    </row>
    <row r="17" spans="2:46" ht="33" customHeight="1">
      <c r="B17" s="1829" t="s">
        <v>20432</v>
      </c>
      <c r="C17" s="336" t="s">
        <v>813</v>
      </c>
      <c r="D17" s="336">
        <v>3</v>
      </c>
      <c r="E17" s="826">
        <v>0.45</v>
      </c>
      <c r="F17" s="826">
        <v>0.45</v>
      </c>
      <c r="G17" s="826">
        <v>0.45</v>
      </c>
      <c r="H17" s="826">
        <v>0</v>
      </c>
      <c r="I17" s="826">
        <v>0</v>
      </c>
      <c r="J17" s="826">
        <v>0.45</v>
      </c>
      <c r="K17" s="826">
        <v>0.45</v>
      </c>
      <c r="L17" s="826">
        <v>0.45</v>
      </c>
      <c r="M17" s="826">
        <v>0</v>
      </c>
      <c r="N17" s="825">
        <v>0</v>
      </c>
      <c r="O17" s="43"/>
      <c r="P17" s="346" t="s">
        <v>20433</v>
      </c>
      <c r="Q17" s="1592"/>
      <c r="R17" s="1633"/>
      <c r="S17" s="1592"/>
      <c r="T17" s="1636"/>
      <c r="U17" s="271">
        <f t="shared" ref="U17" si="16">IF( SUM( W17:AF17 ) = 0, 0, $W$5 )</f>
        <v>0</v>
      </c>
      <c r="V17" s="1635"/>
      <c r="W17" s="273">
        <f t="shared" ref="W17:AF17" si="17" xml:space="preserve"> IF( ISNUMBER( E17 ), 0, 1 )</f>
        <v>0</v>
      </c>
      <c r="X17" s="273">
        <f t="shared" si="17"/>
        <v>0</v>
      </c>
      <c r="Y17" s="273">
        <f t="shared" si="17"/>
        <v>0</v>
      </c>
      <c r="Z17" s="273">
        <f t="shared" si="17"/>
        <v>0</v>
      </c>
      <c r="AA17" s="273">
        <f t="shared" si="17"/>
        <v>0</v>
      </c>
      <c r="AB17" s="273">
        <f t="shared" si="17"/>
        <v>0</v>
      </c>
      <c r="AC17" s="273">
        <f t="shared" si="17"/>
        <v>0</v>
      </c>
      <c r="AD17" s="273">
        <f t="shared" si="17"/>
        <v>0</v>
      </c>
      <c r="AE17" s="273">
        <f t="shared" si="17"/>
        <v>0</v>
      </c>
      <c r="AF17" s="273">
        <f t="shared" si="17"/>
        <v>0</v>
      </c>
      <c r="AG17" s="1635"/>
      <c r="AH17" s="1592"/>
      <c r="AI17" s="1829" t="s">
        <v>20432</v>
      </c>
      <c r="AJ17" s="363" t="s">
        <v>20434</v>
      </c>
      <c r="AK17" s="363" t="s">
        <v>20435</v>
      </c>
      <c r="AL17" s="363" t="s">
        <v>20436</v>
      </c>
      <c r="AM17" s="363" t="s">
        <v>20437</v>
      </c>
      <c r="AN17" s="363" t="s">
        <v>20438</v>
      </c>
      <c r="AO17" s="363" t="s">
        <v>20439</v>
      </c>
      <c r="AP17" s="363" t="s">
        <v>20440</v>
      </c>
      <c r="AQ17" s="363" t="s">
        <v>20441</v>
      </c>
      <c r="AR17" s="363" t="s">
        <v>20442</v>
      </c>
      <c r="AS17" s="366" t="s">
        <v>20443</v>
      </c>
      <c r="AT17" s="1592"/>
    </row>
    <row r="18" spans="2:46" ht="33" customHeight="1">
      <c r="B18" s="1829" t="s">
        <v>20444</v>
      </c>
      <c r="C18" s="336" t="s">
        <v>813</v>
      </c>
      <c r="D18" s="336">
        <v>3</v>
      </c>
      <c r="E18" s="353">
        <f>IFERROR(E14 * E17, 0)</f>
        <v>-0.30285000000000084</v>
      </c>
      <c r="F18" s="353">
        <f t="shared" ref="F18:M18" si="18">IFERROR(F14 * F17, 0)</f>
        <v>14.030099999999999</v>
      </c>
      <c r="G18" s="353">
        <f t="shared" si="18"/>
        <v>17.494200000000017</v>
      </c>
      <c r="H18" s="353">
        <f t="shared" si="18"/>
        <v>0</v>
      </c>
      <c r="I18" s="353">
        <f t="shared" si="18"/>
        <v>0</v>
      </c>
      <c r="J18" s="353">
        <f t="shared" si="18"/>
        <v>-0.30285000000000084</v>
      </c>
      <c r="K18" s="353">
        <f t="shared" si="18"/>
        <v>14.030099999999999</v>
      </c>
      <c r="L18" s="353">
        <f t="shared" si="18"/>
        <v>17.494200000000017</v>
      </c>
      <c r="M18" s="353">
        <f t="shared" si="18"/>
        <v>0</v>
      </c>
      <c r="N18" s="354">
        <f>IFERROR(N14 * N17, 0)</f>
        <v>0</v>
      </c>
      <c r="O18" s="43"/>
      <c r="P18" s="346" t="s">
        <v>20445</v>
      </c>
      <c r="Q18" s="1592"/>
      <c r="R18" s="1633"/>
      <c r="S18" s="1592"/>
      <c r="T18" s="1636"/>
      <c r="U18" s="271"/>
      <c r="V18" s="1635"/>
      <c r="W18" s="270"/>
      <c r="X18" s="270"/>
      <c r="Y18" s="270"/>
      <c r="Z18" s="270"/>
      <c r="AA18" s="270"/>
      <c r="AB18" s="270"/>
      <c r="AC18" s="270"/>
      <c r="AD18" s="270"/>
      <c r="AE18" s="270"/>
      <c r="AF18" s="270"/>
      <c r="AG18" s="1635"/>
      <c r="AH18" s="1592"/>
      <c r="AI18" s="1829" t="s">
        <v>20444</v>
      </c>
      <c r="AJ18" s="363" t="s">
        <v>20446</v>
      </c>
      <c r="AK18" s="363" t="s">
        <v>20447</v>
      </c>
      <c r="AL18" s="363" t="s">
        <v>20448</v>
      </c>
      <c r="AM18" s="363" t="s">
        <v>20449</v>
      </c>
      <c r="AN18" s="363" t="s">
        <v>20450</v>
      </c>
      <c r="AO18" s="363" t="s">
        <v>20451</v>
      </c>
      <c r="AP18" s="363" t="s">
        <v>20452</v>
      </c>
      <c r="AQ18" s="363" t="s">
        <v>20453</v>
      </c>
      <c r="AR18" s="363" t="s">
        <v>20454</v>
      </c>
      <c r="AS18" s="366" t="s">
        <v>20455</v>
      </c>
      <c r="AT18" s="1592"/>
    </row>
    <row r="19" spans="2:46" ht="33" customHeight="1" thickBot="1">
      <c r="B19" s="1830" t="s">
        <v>20456</v>
      </c>
      <c r="C19" s="343" t="s">
        <v>813</v>
      </c>
      <c r="D19" s="343">
        <v>3</v>
      </c>
      <c r="E19" s="355">
        <f>IFERROR(E14 - E18, 0)</f>
        <v>-0.37015000000000098</v>
      </c>
      <c r="F19" s="355">
        <f t="shared" ref="F19:N19" si="19">IFERROR(F14 - F18, 0)</f>
        <v>17.1479</v>
      </c>
      <c r="G19" s="355">
        <f t="shared" si="19"/>
        <v>21.381800000000016</v>
      </c>
      <c r="H19" s="355">
        <f t="shared" si="19"/>
        <v>-17.510999999999996</v>
      </c>
      <c r="I19" s="355">
        <f t="shared" si="19"/>
        <v>0</v>
      </c>
      <c r="J19" s="355">
        <f t="shared" si="19"/>
        <v>-0.37015000000000098</v>
      </c>
      <c r="K19" s="355">
        <f t="shared" si="19"/>
        <v>17.1479</v>
      </c>
      <c r="L19" s="355">
        <f>IFERROR(L14 - L18, 0)</f>
        <v>21.381800000000016</v>
      </c>
      <c r="M19" s="355">
        <f t="shared" si="19"/>
        <v>-17.510999999999996</v>
      </c>
      <c r="N19" s="356">
        <f t="shared" si="19"/>
        <v>0</v>
      </c>
      <c r="O19" s="43"/>
      <c r="P19" s="347" t="s">
        <v>20457</v>
      </c>
      <c r="Q19" s="1592"/>
      <c r="R19" s="1634"/>
      <c r="S19" s="1592"/>
      <c r="T19" s="1636"/>
      <c r="U19" s="271"/>
      <c r="V19" s="1635"/>
      <c r="W19" s="270"/>
      <c r="X19" s="270"/>
      <c r="Y19" s="270"/>
      <c r="Z19" s="270"/>
      <c r="AA19" s="270"/>
      <c r="AB19" s="270"/>
      <c r="AC19" s="270"/>
      <c r="AD19" s="270"/>
      <c r="AE19" s="270"/>
      <c r="AF19" s="270"/>
      <c r="AG19" s="1635"/>
      <c r="AH19" s="1592"/>
      <c r="AI19" s="1830" t="s">
        <v>20456</v>
      </c>
      <c r="AJ19" s="367" t="s">
        <v>20458</v>
      </c>
      <c r="AK19" s="367" t="s">
        <v>20459</v>
      </c>
      <c r="AL19" s="367" t="s">
        <v>20460</v>
      </c>
      <c r="AM19" s="367" t="s">
        <v>20461</v>
      </c>
      <c r="AN19" s="367" t="s">
        <v>20462</v>
      </c>
      <c r="AO19" s="367" t="s">
        <v>20463</v>
      </c>
      <c r="AP19" s="367" t="s">
        <v>20464</v>
      </c>
      <c r="AQ19" s="367" t="s">
        <v>20465</v>
      </c>
      <c r="AR19" s="367" t="s">
        <v>20466</v>
      </c>
      <c r="AS19" s="368" t="s">
        <v>20467</v>
      </c>
      <c r="AT19" s="1592"/>
    </row>
    <row r="20" spans="2:46" ht="15" customHeight="1" thickBot="1">
      <c r="B20" s="178"/>
      <c r="C20" s="178"/>
      <c r="D20" s="178"/>
      <c r="E20" s="133"/>
      <c r="F20" s="133"/>
      <c r="G20" s="133"/>
      <c r="H20" s="133"/>
      <c r="I20" s="133"/>
      <c r="J20" s="133"/>
      <c r="K20" s="133"/>
      <c r="L20" s="133"/>
      <c r="M20" s="133"/>
      <c r="N20" s="133"/>
      <c r="O20" s="1592"/>
      <c r="P20" s="1592"/>
      <c r="Q20" s="1592"/>
      <c r="R20" s="1592"/>
      <c r="S20" s="1592"/>
      <c r="T20" s="1636"/>
      <c r="U20" s="271"/>
      <c r="V20" s="1635"/>
      <c r="W20" s="270"/>
      <c r="X20" s="270"/>
      <c r="Y20" s="270"/>
      <c r="Z20" s="270"/>
      <c r="AA20" s="270"/>
      <c r="AB20" s="270"/>
      <c r="AC20" s="270"/>
      <c r="AD20" s="270"/>
      <c r="AE20" s="270"/>
      <c r="AF20" s="270"/>
      <c r="AG20" s="1635"/>
      <c r="AH20" s="1592"/>
      <c r="AI20" s="178"/>
      <c r="AJ20" s="133"/>
      <c r="AK20" s="133"/>
      <c r="AL20" s="133"/>
      <c r="AM20" s="133"/>
      <c r="AN20" s="133"/>
      <c r="AO20" s="133"/>
      <c r="AP20" s="133"/>
      <c r="AQ20" s="133"/>
      <c r="AR20" s="133"/>
      <c r="AS20" s="133"/>
      <c r="AT20" s="1592"/>
    </row>
    <row r="21" spans="2:46" ht="30.75" customHeight="1" thickBot="1">
      <c r="B21" s="352" t="s">
        <v>20468</v>
      </c>
      <c r="C21" s="334"/>
      <c r="D21" s="334"/>
      <c r="E21" s="138"/>
      <c r="F21" s="43"/>
      <c r="G21" s="43"/>
      <c r="H21" s="43"/>
      <c r="I21" s="43"/>
      <c r="J21" s="43"/>
      <c r="K21" s="43"/>
      <c r="L21" s="43"/>
      <c r="M21" s="43"/>
      <c r="N21" s="43"/>
      <c r="O21" s="1592"/>
      <c r="P21" s="1592"/>
      <c r="Q21" s="1592"/>
      <c r="R21" s="1592"/>
      <c r="S21" s="1592"/>
      <c r="T21" s="1636"/>
      <c r="U21" s="271"/>
      <c r="V21" s="1635"/>
      <c r="W21" s="270"/>
      <c r="X21" s="270"/>
      <c r="Y21" s="270"/>
      <c r="Z21" s="270"/>
      <c r="AA21" s="270"/>
      <c r="AB21" s="270"/>
      <c r="AC21" s="270"/>
      <c r="AD21" s="270"/>
      <c r="AE21" s="270"/>
      <c r="AF21" s="270"/>
      <c r="AG21" s="1635"/>
      <c r="AH21" s="1592"/>
      <c r="AI21" s="339" t="s">
        <v>20468</v>
      </c>
      <c r="AJ21" s="138"/>
      <c r="AK21" s="43"/>
      <c r="AL21" s="43"/>
      <c r="AM21" s="43"/>
      <c r="AN21" s="43"/>
      <c r="AO21" s="43"/>
      <c r="AP21" s="43"/>
      <c r="AQ21" s="43"/>
      <c r="AR21" s="43"/>
      <c r="AS21" s="43"/>
      <c r="AT21" s="1592"/>
    </row>
    <row r="22" spans="2:46" ht="33" customHeight="1">
      <c r="B22" s="340" t="s">
        <v>20469</v>
      </c>
      <c r="C22" s="341" t="s">
        <v>813</v>
      </c>
      <c r="D22" s="341">
        <v>3</v>
      </c>
      <c r="E22" s="1811">
        <v>13.146000000000001</v>
      </c>
      <c r="F22" s="1811">
        <v>37.853000000000002</v>
      </c>
      <c r="G22" s="1811">
        <v>21.574000000000002</v>
      </c>
      <c r="H22" s="1811">
        <v>3.0230000000000001</v>
      </c>
      <c r="I22" s="1811">
        <v>0</v>
      </c>
      <c r="J22" s="1811">
        <v>13.146000000000001</v>
      </c>
      <c r="K22" s="1811">
        <v>37.853000000000002</v>
      </c>
      <c r="L22" s="1811">
        <v>21.574000000000002</v>
      </c>
      <c r="M22" s="1811">
        <v>3.0230000000000001</v>
      </c>
      <c r="N22" s="1812">
        <v>0</v>
      </c>
      <c r="O22" s="43"/>
      <c r="P22" s="345" t="s">
        <v>20470</v>
      </c>
      <c r="Q22" s="1592"/>
      <c r="R22" s="1632"/>
      <c r="S22" s="1592"/>
      <c r="T22" s="1636"/>
      <c r="U22" s="271">
        <f t="shared" ref="U22:U23" si="20">IF( SUM( W22:AF22 ) = 0, 0, $W$5 )</f>
        <v>0</v>
      </c>
      <c r="V22" s="1635"/>
      <c r="W22" s="273">
        <f t="shared" ref="W22:W23" si="21" xml:space="preserve"> IF( ISNUMBER( E22 ), 0, 1 )</f>
        <v>0</v>
      </c>
      <c r="X22" s="273">
        <f t="shared" ref="X22:X23" si="22" xml:space="preserve"> IF( ISNUMBER( F22 ), 0, 1 )</f>
        <v>0</v>
      </c>
      <c r="Y22" s="273">
        <f t="shared" ref="Y22:Y23" si="23" xml:space="preserve"> IF( ISNUMBER( G22 ), 0, 1 )</f>
        <v>0</v>
      </c>
      <c r="Z22" s="273">
        <f t="shared" ref="Z22:Z23" si="24" xml:space="preserve"> IF( ISNUMBER( H22 ), 0, 1 )</f>
        <v>0</v>
      </c>
      <c r="AA22" s="273">
        <f t="shared" ref="AA22:AA23" si="25" xml:space="preserve"> IF( ISNUMBER( I22 ), 0, 1 )</f>
        <v>0</v>
      </c>
      <c r="AB22" s="273">
        <f t="shared" ref="AB22:AB23" si="26" xml:space="preserve"> IF( ISNUMBER( J22 ), 0, 1 )</f>
        <v>0</v>
      </c>
      <c r="AC22" s="273">
        <f t="shared" ref="AC22:AC23" si="27" xml:space="preserve"> IF( ISNUMBER( K22 ), 0, 1 )</f>
        <v>0</v>
      </c>
      <c r="AD22" s="273">
        <f t="shared" ref="AD22:AD23" si="28" xml:space="preserve"> IF( ISNUMBER( L22 ), 0, 1 )</f>
        <v>0</v>
      </c>
      <c r="AE22" s="273">
        <f t="shared" ref="AE22:AE23" si="29" xml:space="preserve"> IF( ISNUMBER( M22 ), 0, 1 )</f>
        <v>0</v>
      </c>
      <c r="AF22" s="273">
        <f t="shared" ref="AF22:AF23" si="30" xml:space="preserve"> IF( ISNUMBER( N22 ), 0, 1 )</f>
        <v>0</v>
      </c>
      <c r="AG22" s="1635"/>
      <c r="AH22" s="1592"/>
      <c r="AI22" s="340" t="s">
        <v>20469</v>
      </c>
      <c r="AJ22" s="364" t="s">
        <v>20471</v>
      </c>
      <c r="AK22" s="364" t="s">
        <v>20472</v>
      </c>
      <c r="AL22" s="364" t="s">
        <v>20473</v>
      </c>
      <c r="AM22" s="364" t="s">
        <v>20474</v>
      </c>
      <c r="AN22" s="364" t="s">
        <v>20475</v>
      </c>
      <c r="AO22" s="364" t="s">
        <v>20476</v>
      </c>
      <c r="AP22" s="364" t="s">
        <v>20477</v>
      </c>
      <c r="AQ22" s="364" t="s">
        <v>20478</v>
      </c>
      <c r="AR22" s="364" t="s">
        <v>20479</v>
      </c>
      <c r="AS22" s="365" t="s">
        <v>20480</v>
      </c>
      <c r="AT22" s="1592"/>
    </row>
    <row r="23" spans="2:46" ht="33" customHeight="1">
      <c r="B23" s="1829" t="s">
        <v>20481</v>
      </c>
      <c r="C23" s="336" t="s">
        <v>813</v>
      </c>
      <c r="D23" s="336">
        <v>3</v>
      </c>
      <c r="E23" s="826">
        <v>12.414</v>
      </c>
      <c r="F23" s="826">
        <v>38.091999999999999</v>
      </c>
      <c r="G23" s="826">
        <v>21.361999999999998</v>
      </c>
      <c r="H23" s="826">
        <v>3.2869999999999999</v>
      </c>
      <c r="I23" s="826">
        <v>0</v>
      </c>
      <c r="J23" s="826">
        <v>12.414</v>
      </c>
      <c r="K23" s="826">
        <v>38.091999999999999</v>
      </c>
      <c r="L23" s="826">
        <v>21.361999999999998</v>
      </c>
      <c r="M23" s="826">
        <v>3.2869999999999999</v>
      </c>
      <c r="N23" s="825">
        <v>0</v>
      </c>
      <c r="O23" s="43"/>
      <c r="P23" s="346" t="s">
        <v>20482</v>
      </c>
      <c r="Q23" s="1592"/>
      <c r="R23" s="1633"/>
      <c r="S23" s="1592"/>
      <c r="T23" s="1636"/>
      <c r="U23" s="271">
        <f t="shared" si="20"/>
        <v>0</v>
      </c>
      <c r="V23" s="1635"/>
      <c r="W23" s="273">
        <f t="shared" si="21"/>
        <v>0</v>
      </c>
      <c r="X23" s="273">
        <f t="shared" si="22"/>
        <v>0</v>
      </c>
      <c r="Y23" s="273">
        <f t="shared" si="23"/>
        <v>0</v>
      </c>
      <c r="Z23" s="273">
        <f t="shared" si="24"/>
        <v>0</v>
      </c>
      <c r="AA23" s="273">
        <f t="shared" si="25"/>
        <v>0</v>
      </c>
      <c r="AB23" s="273">
        <f t="shared" si="26"/>
        <v>0</v>
      </c>
      <c r="AC23" s="273">
        <f t="shared" si="27"/>
        <v>0</v>
      </c>
      <c r="AD23" s="273">
        <f t="shared" si="28"/>
        <v>0</v>
      </c>
      <c r="AE23" s="273">
        <f t="shared" si="29"/>
        <v>0</v>
      </c>
      <c r="AF23" s="273">
        <f t="shared" si="30"/>
        <v>0</v>
      </c>
      <c r="AG23" s="1635"/>
      <c r="AH23" s="1592"/>
      <c r="AI23" s="1829" t="s">
        <v>20481</v>
      </c>
      <c r="AJ23" s="363" t="s">
        <v>20483</v>
      </c>
      <c r="AK23" s="363" t="s">
        <v>20484</v>
      </c>
      <c r="AL23" s="363" t="s">
        <v>20485</v>
      </c>
      <c r="AM23" s="363" t="s">
        <v>20486</v>
      </c>
      <c r="AN23" s="363" t="s">
        <v>20487</v>
      </c>
      <c r="AO23" s="363" t="s">
        <v>20488</v>
      </c>
      <c r="AP23" s="363" t="s">
        <v>20489</v>
      </c>
      <c r="AQ23" s="363" t="s">
        <v>20490</v>
      </c>
      <c r="AR23" s="363" t="s">
        <v>20491</v>
      </c>
      <c r="AS23" s="366" t="s">
        <v>20492</v>
      </c>
      <c r="AT23" s="1592"/>
    </row>
    <row r="24" spans="2:46" ht="33" customHeight="1">
      <c r="B24" s="1829" t="s">
        <v>20493</v>
      </c>
      <c r="C24" s="336" t="s">
        <v>813</v>
      </c>
      <c r="D24" s="336">
        <v>3</v>
      </c>
      <c r="E24" s="353">
        <f>IFERROR(E23 - E22, 0)</f>
        <v>-0.73200000000000109</v>
      </c>
      <c r="F24" s="353">
        <f t="shared" ref="F24:N24" si="31">IFERROR(F23 - F22, 0)</f>
        <v>0.23899999999999721</v>
      </c>
      <c r="G24" s="353">
        <f t="shared" si="31"/>
        <v>-0.2120000000000033</v>
      </c>
      <c r="H24" s="353">
        <f t="shared" si="31"/>
        <v>0.26399999999999979</v>
      </c>
      <c r="I24" s="353">
        <f t="shared" si="31"/>
        <v>0</v>
      </c>
      <c r="J24" s="353">
        <f t="shared" si="31"/>
        <v>-0.73200000000000109</v>
      </c>
      <c r="K24" s="353">
        <f t="shared" si="31"/>
        <v>0.23899999999999721</v>
      </c>
      <c r="L24" s="353">
        <f t="shared" si="31"/>
        <v>-0.2120000000000033</v>
      </c>
      <c r="M24" s="353">
        <f t="shared" si="31"/>
        <v>0.26399999999999979</v>
      </c>
      <c r="N24" s="354">
        <f t="shared" si="31"/>
        <v>0</v>
      </c>
      <c r="O24" s="43"/>
      <c r="P24" s="346" t="s">
        <v>20494</v>
      </c>
      <c r="Q24" s="1592"/>
      <c r="R24" s="1633"/>
      <c r="S24" s="1592"/>
      <c r="T24" s="1636"/>
      <c r="U24" s="271"/>
      <c r="V24" s="1635"/>
      <c r="W24" s="270"/>
      <c r="X24" s="270"/>
      <c r="Y24" s="270"/>
      <c r="Z24" s="270"/>
      <c r="AA24" s="270"/>
      <c r="AB24" s="270"/>
      <c r="AC24" s="270"/>
      <c r="AD24" s="270"/>
      <c r="AE24" s="270"/>
      <c r="AF24" s="270"/>
      <c r="AG24" s="1635"/>
      <c r="AH24" s="1592"/>
      <c r="AI24" s="1829" t="s">
        <v>20493</v>
      </c>
      <c r="AJ24" s="363" t="s">
        <v>20495</v>
      </c>
      <c r="AK24" s="363" t="s">
        <v>20496</v>
      </c>
      <c r="AL24" s="363" t="s">
        <v>20497</v>
      </c>
      <c r="AM24" s="363" t="s">
        <v>20498</v>
      </c>
      <c r="AN24" s="363" t="s">
        <v>20499</v>
      </c>
      <c r="AO24" s="363" t="s">
        <v>20500</v>
      </c>
      <c r="AP24" s="363" t="s">
        <v>20501</v>
      </c>
      <c r="AQ24" s="363" t="s">
        <v>20502</v>
      </c>
      <c r="AR24" s="363" t="s">
        <v>20503</v>
      </c>
      <c r="AS24" s="366" t="s">
        <v>20504</v>
      </c>
      <c r="AT24" s="1592"/>
    </row>
    <row r="25" spans="2:46" ht="33" customHeight="1">
      <c r="B25" s="1829" t="s">
        <v>20505</v>
      </c>
      <c r="C25" s="336" t="s">
        <v>813</v>
      </c>
      <c r="D25" s="336">
        <v>3</v>
      </c>
      <c r="E25" s="826">
        <v>0.89029000000000003</v>
      </c>
      <c r="F25" s="826">
        <v>0.88878999999999997</v>
      </c>
      <c r="G25" s="826">
        <v>0.9</v>
      </c>
      <c r="H25" s="826">
        <v>0.9</v>
      </c>
      <c r="I25" s="826">
        <v>0</v>
      </c>
      <c r="J25" s="826">
        <v>0.89029000000000003</v>
      </c>
      <c r="K25" s="826">
        <v>0.88878999999999997</v>
      </c>
      <c r="L25" s="826">
        <v>0.9</v>
      </c>
      <c r="M25" s="826">
        <v>0.9</v>
      </c>
      <c r="N25" s="825">
        <v>0</v>
      </c>
      <c r="O25" s="43"/>
      <c r="P25" s="346" t="s">
        <v>20506</v>
      </c>
      <c r="Q25" s="1592"/>
      <c r="R25" s="1633"/>
      <c r="S25" s="1592"/>
      <c r="T25" s="1636"/>
      <c r="U25" s="271">
        <f t="shared" ref="U25" si="32">IF( SUM( W25:AF25 ) = 0, 0, $W$5 )</f>
        <v>0</v>
      </c>
      <c r="V25" s="1635"/>
      <c r="W25" s="273">
        <f t="shared" ref="W25:AF25" si="33" xml:space="preserve"> IF( ISNUMBER( E25 ), 0, 1 )</f>
        <v>0</v>
      </c>
      <c r="X25" s="273">
        <f t="shared" si="33"/>
        <v>0</v>
      </c>
      <c r="Y25" s="273">
        <f t="shared" si="33"/>
        <v>0</v>
      </c>
      <c r="Z25" s="273">
        <f t="shared" si="33"/>
        <v>0</v>
      </c>
      <c r="AA25" s="273">
        <f t="shared" si="33"/>
        <v>0</v>
      </c>
      <c r="AB25" s="273">
        <f t="shared" si="33"/>
        <v>0</v>
      </c>
      <c r="AC25" s="273">
        <f t="shared" si="33"/>
        <v>0</v>
      </c>
      <c r="AD25" s="273">
        <f t="shared" si="33"/>
        <v>0</v>
      </c>
      <c r="AE25" s="273">
        <f t="shared" si="33"/>
        <v>0</v>
      </c>
      <c r="AF25" s="273">
        <f t="shared" si="33"/>
        <v>0</v>
      </c>
      <c r="AG25" s="300"/>
      <c r="AH25" s="1592"/>
      <c r="AI25" s="1829" t="s">
        <v>20505</v>
      </c>
      <c r="AJ25" s="363" t="s">
        <v>20507</v>
      </c>
      <c r="AK25" s="363" t="s">
        <v>20508</v>
      </c>
      <c r="AL25" s="363" t="s">
        <v>20509</v>
      </c>
      <c r="AM25" s="363" t="s">
        <v>20510</v>
      </c>
      <c r="AN25" s="363" t="s">
        <v>20511</v>
      </c>
      <c r="AO25" s="363" t="s">
        <v>20512</v>
      </c>
      <c r="AP25" s="363" t="s">
        <v>20513</v>
      </c>
      <c r="AQ25" s="363" t="s">
        <v>20514</v>
      </c>
      <c r="AR25" s="363" t="s">
        <v>20515</v>
      </c>
      <c r="AS25" s="366" t="s">
        <v>20516</v>
      </c>
      <c r="AT25" s="1592"/>
    </row>
    <row r="26" spans="2:46" ht="33" customHeight="1">
      <c r="B26" s="1829" t="s">
        <v>20517</v>
      </c>
      <c r="C26" s="336" t="s">
        <v>813</v>
      </c>
      <c r="D26" s="336">
        <v>3</v>
      </c>
      <c r="E26" s="353">
        <f>IFERROR(E24 * E25, 0)</f>
        <v>-0.65169228000000101</v>
      </c>
      <c r="F26" s="353">
        <f t="shared" ref="F26:M26" si="34">IFERROR(F24 * F25, 0)</f>
        <v>0.21242080999999752</v>
      </c>
      <c r="G26" s="353">
        <f t="shared" si="34"/>
        <v>-0.19080000000000297</v>
      </c>
      <c r="H26" s="353">
        <f t="shared" si="34"/>
        <v>0.23759999999999981</v>
      </c>
      <c r="I26" s="353">
        <f t="shared" si="34"/>
        <v>0</v>
      </c>
      <c r="J26" s="353">
        <f t="shared" si="34"/>
        <v>-0.65169228000000101</v>
      </c>
      <c r="K26" s="353">
        <f t="shared" si="34"/>
        <v>0.21242080999999752</v>
      </c>
      <c r="L26" s="353">
        <f t="shared" si="34"/>
        <v>-0.19080000000000297</v>
      </c>
      <c r="M26" s="353">
        <f t="shared" si="34"/>
        <v>0.23759999999999981</v>
      </c>
      <c r="N26" s="354">
        <f>IFERROR(N24 * N25, 0)</f>
        <v>0</v>
      </c>
      <c r="O26" s="43"/>
      <c r="P26" s="346" t="s">
        <v>20518</v>
      </c>
      <c r="Q26" s="1592"/>
      <c r="R26" s="1633"/>
      <c r="S26" s="1592"/>
      <c r="T26" s="1636"/>
      <c r="U26" s="271"/>
      <c r="V26" s="300"/>
      <c r="W26" s="270"/>
      <c r="X26" s="270"/>
      <c r="Y26" s="270"/>
      <c r="Z26" s="270"/>
      <c r="AA26" s="270"/>
      <c r="AB26" s="270"/>
      <c r="AC26" s="270"/>
      <c r="AD26" s="270"/>
      <c r="AE26" s="270"/>
      <c r="AF26" s="270"/>
      <c r="AG26" s="300"/>
      <c r="AH26" s="1592"/>
      <c r="AI26" s="1829" t="s">
        <v>20517</v>
      </c>
      <c r="AJ26" s="363" t="s">
        <v>20519</v>
      </c>
      <c r="AK26" s="363" t="s">
        <v>20520</v>
      </c>
      <c r="AL26" s="363" t="s">
        <v>20521</v>
      </c>
      <c r="AM26" s="363" t="s">
        <v>20522</v>
      </c>
      <c r="AN26" s="363" t="s">
        <v>20523</v>
      </c>
      <c r="AO26" s="363" t="s">
        <v>20524</v>
      </c>
      <c r="AP26" s="363" t="s">
        <v>20525</v>
      </c>
      <c r="AQ26" s="363" t="s">
        <v>20526</v>
      </c>
      <c r="AR26" s="363" t="s">
        <v>20527</v>
      </c>
      <c r="AS26" s="366" t="s">
        <v>20528</v>
      </c>
      <c r="AT26" s="1592"/>
    </row>
    <row r="27" spans="2:46" ht="33" customHeight="1" thickBot="1">
      <c r="B27" s="1830" t="s">
        <v>20529</v>
      </c>
      <c r="C27" s="343" t="s">
        <v>813</v>
      </c>
      <c r="D27" s="343">
        <v>3</v>
      </c>
      <c r="E27" s="355">
        <f>IFERROR(E24 - E26, 0)</f>
        <v>-8.0307720000000082E-2</v>
      </c>
      <c r="F27" s="355">
        <f t="shared" ref="F27:M27" si="35">IFERROR(F24 - F26, 0)</f>
        <v>2.6579189999999697E-2</v>
      </c>
      <c r="G27" s="355">
        <f t="shared" si="35"/>
        <v>-2.120000000000033E-2</v>
      </c>
      <c r="H27" s="355">
        <f t="shared" si="35"/>
        <v>2.6399999999999979E-2</v>
      </c>
      <c r="I27" s="355">
        <f t="shared" si="35"/>
        <v>0</v>
      </c>
      <c r="J27" s="355">
        <f t="shared" si="35"/>
        <v>-8.0307720000000082E-2</v>
      </c>
      <c r="K27" s="355">
        <f t="shared" si="35"/>
        <v>2.6579189999999697E-2</v>
      </c>
      <c r="L27" s="355">
        <f t="shared" si="35"/>
        <v>-2.120000000000033E-2</v>
      </c>
      <c r="M27" s="355">
        <f t="shared" si="35"/>
        <v>2.6399999999999979E-2</v>
      </c>
      <c r="N27" s="356">
        <f>IFERROR(N24 - N26, 0)</f>
        <v>0</v>
      </c>
      <c r="O27" s="43"/>
      <c r="P27" s="347" t="s">
        <v>20530</v>
      </c>
      <c r="Q27" s="1592"/>
      <c r="R27" s="1634"/>
      <c r="S27" s="1592"/>
      <c r="T27" s="1636"/>
      <c r="U27" s="271"/>
      <c r="V27" s="300"/>
      <c r="W27" s="270"/>
      <c r="X27" s="270"/>
      <c r="Y27" s="270"/>
      <c r="Z27" s="270"/>
      <c r="AA27" s="270"/>
      <c r="AB27" s="270"/>
      <c r="AC27" s="270"/>
      <c r="AD27" s="270"/>
      <c r="AE27" s="270"/>
      <c r="AF27" s="270"/>
      <c r="AG27" s="300"/>
      <c r="AH27" s="1592"/>
      <c r="AI27" s="1830" t="s">
        <v>20529</v>
      </c>
      <c r="AJ27" s="367" t="s">
        <v>20531</v>
      </c>
      <c r="AK27" s="367" t="s">
        <v>20532</v>
      </c>
      <c r="AL27" s="367" t="s">
        <v>20533</v>
      </c>
      <c r="AM27" s="367" t="s">
        <v>20534</v>
      </c>
      <c r="AN27" s="367" t="s">
        <v>20535</v>
      </c>
      <c r="AO27" s="367" t="s">
        <v>20536</v>
      </c>
      <c r="AP27" s="367" t="s">
        <v>20537</v>
      </c>
      <c r="AQ27" s="367" t="s">
        <v>20538</v>
      </c>
      <c r="AR27" s="367" t="s">
        <v>20539</v>
      </c>
      <c r="AS27" s="368" t="s">
        <v>20540</v>
      </c>
      <c r="AT27" s="1592"/>
    </row>
    <row r="28" spans="2:46" ht="15" customHeight="1" thickBot="1">
      <c r="B28" s="178"/>
      <c r="C28" s="178"/>
      <c r="D28" s="178"/>
      <c r="E28" s="133"/>
      <c r="F28" s="133"/>
      <c r="G28" s="133"/>
      <c r="H28" s="133"/>
      <c r="I28" s="133"/>
      <c r="J28" s="133"/>
      <c r="K28" s="133"/>
      <c r="L28" s="133"/>
      <c r="M28" s="133"/>
      <c r="N28" s="133"/>
      <c r="O28" s="1592"/>
      <c r="P28" s="1592"/>
      <c r="Q28" s="1592"/>
      <c r="R28" s="1592"/>
      <c r="S28" s="1592"/>
      <c r="T28" s="1636"/>
      <c r="U28" s="271"/>
      <c r="V28" s="300"/>
      <c r="W28" s="270"/>
      <c r="X28" s="270"/>
      <c r="Y28" s="270"/>
      <c r="Z28" s="270"/>
      <c r="AA28" s="270"/>
      <c r="AB28" s="270"/>
      <c r="AC28" s="270"/>
      <c r="AD28" s="270"/>
      <c r="AE28" s="270"/>
      <c r="AF28" s="270"/>
      <c r="AG28" s="300"/>
      <c r="AH28" s="1592"/>
      <c r="AI28" s="178"/>
      <c r="AJ28" s="133"/>
      <c r="AK28" s="133"/>
      <c r="AL28" s="133"/>
      <c r="AM28" s="133"/>
      <c r="AN28" s="133"/>
      <c r="AO28" s="133"/>
      <c r="AP28" s="133"/>
      <c r="AQ28" s="133"/>
      <c r="AR28" s="133"/>
      <c r="AS28" s="133"/>
      <c r="AT28" s="1592"/>
    </row>
    <row r="29" spans="2:46" ht="30.75" customHeight="1" thickBot="1">
      <c r="B29" s="352" t="s">
        <v>20541</v>
      </c>
      <c r="C29" s="334"/>
      <c r="D29" s="334"/>
      <c r="E29" s="138"/>
      <c r="F29" s="8"/>
      <c r="G29" s="8"/>
      <c r="H29" s="8"/>
      <c r="I29" s="8"/>
      <c r="J29" s="8"/>
      <c r="K29" s="8"/>
      <c r="L29" s="8"/>
      <c r="M29" s="8"/>
      <c r="N29" s="8"/>
      <c r="O29" s="1592"/>
      <c r="P29" s="1592"/>
      <c r="Q29" s="1592"/>
      <c r="R29" s="1592"/>
      <c r="S29" s="1592"/>
      <c r="T29" s="1636"/>
      <c r="U29" s="271"/>
      <c r="V29" s="300"/>
      <c r="W29" s="270"/>
      <c r="X29" s="270"/>
      <c r="Y29" s="270"/>
      <c r="Z29" s="270"/>
      <c r="AA29" s="270"/>
      <c r="AB29" s="270"/>
      <c r="AC29" s="270"/>
      <c r="AD29" s="270"/>
      <c r="AE29" s="270"/>
      <c r="AF29" s="270"/>
      <c r="AG29" s="300"/>
      <c r="AH29" s="1592"/>
      <c r="AI29" s="339" t="s">
        <v>20541</v>
      </c>
      <c r="AJ29" s="8"/>
      <c r="AK29" s="8"/>
      <c r="AL29" s="8"/>
      <c r="AM29" s="8"/>
      <c r="AN29" s="8"/>
      <c r="AO29" s="8"/>
      <c r="AP29" s="8"/>
      <c r="AQ29" s="8"/>
      <c r="AR29" s="8"/>
      <c r="AS29" s="8"/>
      <c r="AT29" s="1592"/>
    </row>
    <row r="30" spans="2:46" ht="33" customHeight="1">
      <c r="B30" s="1831" t="s">
        <v>20542</v>
      </c>
      <c r="C30" s="341" t="s">
        <v>813</v>
      </c>
      <c r="D30" s="341">
        <v>3</v>
      </c>
      <c r="E30" s="1811">
        <v>2.726</v>
      </c>
      <c r="F30" s="835">
        <v>13.827</v>
      </c>
      <c r="G30" s="835">
        <v>0.79</v>
      </c>
      <c r="H30" s="835">
        <v>0.83699999999999997</v>
      </c>
      <c r="I30" s="835">
        <v>0</v>
      </c>
      <c r="J30" s="835">
        <v>2.726</v>
      </c>
      <c r="K30" s="835">
        <v>13.827</v>
      </c>
      <c r="L30" s="835">
        <v>0.79</v>
      </c>
      <c r="M30" s="835">
        <v>0.83699999999999997</v>
      </c>
      <c r="N30" s="839">
        <v>0</v>
      </c>
      <c r="O30" s="43"/>
      <c r="P30" s="345" t="s">
        <v>20543</v>
      </c>
      <c r="Q30" s="1592"/>
      <c r="R30" s="1632"/>
      <c r="S30" s="1592"/>
      <c r="T30" s="1636"/>
      <c r="U30" s="271">
        <f>IF( SUM( W30:AF30 ) = 0, 0, $W$5 )</f>
        <v>0</v>
      </c>
      <c r="V30" s="1635"/>
      <c r="W30" s="273">
        <f t="shared" ref="W30:W31" si="36" xml:space="preserve"> IF( ISNUMBER( E30 ), 0, 1 )</f>
        <v>0</v>
      </c>
      <c r="X30" s="273">
        <f t="shared" ref="X30:X31" si="37" xml:space="preserve"> IF( ISNUMBER( F30 ), 0, 1 )</f>
        <v>0</v>
      </c>
      <c r="Y30" s="273">
        <f t="shared" ref="Y30:Y31" si="38" xml:space="preserve"> IF( ISNUMBER( G30 ), 0, 1 )</f>
        <v>0</v>
      </c>
      <c r="Z30" s="273">
        <f t="shared" ref="Z30:Z31" si="39" xml:space="preserve"> IF( ISNUMBER( H30 ), 0, 1 )</f>
        <v>0</v>
      </c>
      <c r="AA30" s="273">
        <f t="shared" ref="AA30:AA31" si="40" xml:space="preserve"> IF( ISNUMBER( I30 ), 0, 1 )</f>
        <v>0</v>
      </c>
      <c r="AB30" s="273">
        <f t="shared" ref="AB30:AB31" si="41" xml:space="preserve"> IF( ISNUMBER( J30 ), 0, 1 )</f>
        <v>0</v>
      </c>
      <c r="AC30" s="273">
        <f t="shared" ref="AC30:AC31" si="42" xml:space="preserve"> IF( ISNUMBER( K30 ), 0, 1 )</f>
        <v>0</v>
      </c>
      <c r="AD30" s="273">
        <f t="shared" ref="AD30:AD31" si="43" xml:space="preserve"> IF( ISNUMBER( L30 ), 0, 1 )</f>
        <v>0</v>
      </c>
      <c r="AE30" s="273">
        <f t="shared" ref="AE30:AE31" si="44" xml:space="preserve"> IF( ISNUMBER( M30 ), 0, 1 )</f>
        <v>0</v>
      </c>
      <c r="AF30" s="273">
        <f t="shared" ref="AF30:AF31" si="45" xml:space="preserve"> IF( ISNUMBER( N30 ), 0, 1 )</f>
        <v>0</v>
      </c>
      <c r="AG30" s="300"/>
      <c r="AH30" s="1592"/>
      <c r="AI30" s="1831" t="s">
        <v>20542</v>
      </c>
      <c r="AJ30" s="369" t="s">
        <v>20544</v>
      </c>
      <c r="AK30" s="369" t="s">
        <v>20545</v>
      </c>
      <c r="AL30" s="369" t="s">
        <v>20546</v>
      </c>
      <c r="AM30" s="369" t="s">
        <v>20547</v>
      </c>
      <c r="AN30" s="369" t="s">
        <v>20548</v>
      </c>
      <c r="AO30" s="369" t="s">
        <v>20549</v>
      </c>
      <c r="AP30" s="369" t="s">
        <v>20550</v>
      </c>
      <c r="AQ30" s="369" t="s">
        <v>20551</v>
      </c>
      <c r="AR30" s="369" t="s">
        <v>20552</v>
      </c>
      <c r="AS30" s="370" t="s">
        <v>20553</v>
      </c>
      <c r="AT30" s="1592"/>
    </row>
    <row r="31" spans="2:46" ht="33" customHeight="1">
      <c r="B31" s="1829" t="s">
        <v>20554</v>
      </c>
      <c r="C31" s="336" t="s">
        <v>813</v>
      </c>
      <c r="D31" s="336">
        <v>3</v>
      </c>
      <c r="E31" s="826">
        <v>4.4770000000000003</v>
      </c>
      <c r="F31" s="826">
        <v>8.1720000000000006</v>
      </c>
      <c r="G31" s="826">
        <v>-0.44600000000000001</v>
      </c>
      <c r="H31" s="826">
        <v>0.375</v>
      </c>
      <c r="I31" s="826">
        <v>0</v>
      </c>
      <c r="J31" s="826">
        <v>4.4770000000000003</v>
      </c>
      <c r="K31" s="826">
        <v>8.1720000000000006</v>
      </c>
      <c r="L31" s="826">
        <v>-0.44600000000000001</v>
      </c>
      <c r="M31" s="826">
        <v>0.375</v>
      </c>
      <c r="N31" s="825">
        <v>0</v>
      </c>
      <c r="O31" s="43"/>
      <c r="P31" s="346" t="s">
        <v>20555</v>
      </c>
      <c r="Q31" s="1592"/>
      <c r="R31" s="1633"/>
      <c r="S31" s="1592"/>
      <c r="T31" s="1636"/>
      <c r="U31" s="271">
        <f>IF( SUM( W31:AF31 ) = 0, 0, $W$5 )</f>
        <v>0</v>
      </c>
      <c r="V31" s="1635"/>
      <c r="W31" s="273">
        <f t="shared" si="36"/>
        <v>0</v>
      </c>
      <c r="X31" s="273">
        <f t="shared" si="37"/>
        <v>0</v>
      </c>
      <c r="Y31" s="273">
        <f t="shared" si="38"/>
        <v>0</v>
      </c>
      <c r="Z31" s="273">
        <f t="shared" si="39"/>
        <v>0</v>
      </c>
      <c r="AA31" s="273">
        <f t="shared" si="40"/>
        <v>0</v>
      </c>
      <c r="AB31" s="273">
        <f t="shared" si="41"/>
        <v>0</v>
      </c>
      <c r="AC31" s="273">
        <f t="shared" si="42"/>
        <v>0</v>
      </c>
      <c r="AD31" s="273">
        <f t="shared" si="43"/>
        <v>0</v>
      </c>
      <c r="AE31" s="273">
        <f t="shared" si="44"/>
        <v>0</v>
      </c>
      <c r="AF31" s="273">
        <f t="shared" si="45"/>
        <v>0</v>
      </c>
      <c r="AG31" s="300"/>
      <c r="AH31" s="1592"/>
      <c r="AI31" s="1829" t="s">
        <v>20554</v>
      </c>
      <c r="AJ31" s="363" t="s">
        <v>20556</v>
      </c>
      <c r="AK31" s="363" t="s">
        <v>20557</v>
      </c>
      <c r="AL31" s="363" t="s">
        <v>20558</v>
      </c>
      <c r="AM31" s="363" t="s">
        <v>20559</v>
      </c>
      <c r="AN31" s="363" t="s">
        <v>20560</v>
      </c>
      <c r="AO31" s="363" t="s">
        <v>20561</v>
      </c>
      <c r="AP31" s="363" t="s">
        <v>20562</v>
      </c>
      <c r="AQ31" s="363" t="s">
        <v>20563</v>
      </c>
      <c r="AR31" s="363" t="s">
        <v>20564</v>
      </c>
      <c r="AS31" s="366" t="s">
        <v>20565</v>
      </c>
      <c r="AT31" s="1592"/>
    </row>
    <row r="32" spans="2:46" ht="33" customHeight="1" thickBot="1">
      <c r="B32" s="1830" t="s">
        <v>20566</v>
      </c>
      <c r="C32" s="343" t="s">
        <v>813</v>
      </c>
      <c r="D32" s="343">
        <v>3</v>
      </c>
      <c r="E32" s="355">
        <f>IFERROR(E31 - E30, 0)</f>
        <v>1.7510000000000003</v>
      </c>
      <c r="F32" s="355">
        <f>IFERROR(F31 - F30, 0)</f>
        <v>-5.6549999999999994</v>
      </c>
      <c r="G32" s="355">
        <f t="shared" ref="G32:N32" si="46">IFERROR(G31 - G30, 0)</f>
        <v>-1.236</v>
      </c>
      <c r="H32" s="355">
        <f t="shared" si="46"/>
        <v>-0.46199999999999997</v>
      </c>
      <c r="I32" s="355">
        <f t="shared" si="46"/>
        <v>0</v>
      </c>
      <c r="J32" s="355">
        <f>IFERROR(J31 - J30, 0)</f>
        <v>1.7510000000000003</v>
      </c>
      <c r="K32" s="355">
        <f t="shared" si="46"/>
        <v>-5.6549999999999994</v>
      </c>
      <c r="L32" s="355">
        <f>IFERROR(L31 - L30, 0)</f>
        <v>-1.236</v>
      </c>
      <c r="M32" s="355">
        <f t="shared" si="46"/>
        <v>-0.46199999999999997</v>
      </c>
      <c r="N32" s="356">
        <f t="shared" si="46"/>
        <v>0</v>
      </c>
      <c r="O32" s="43"/>
      <c r="P32" s="347" t="s">
        <v>20567</v>
      </c>
      <c r="Q32" s="1592"/>
      <c r="R32" s="1634"/>
      <c r="S32" s="1592"/>
      <c r="T32" s="1636"/>
      <c r="U32" s="271"/>
      <c r="V32" s="1635"/>
      <c r="W32" s="270"/>
      <c r="X32" s="270"/>
      <c r="Y32" s="270"/>
      <c r="Z32" s="270"/>
      <c r="AA32" s="270"/>
      <c r="AB32" s="270"/>
      <c r="AC32" s="270"/>
      <c r="AD32" s="270"/>
      <c r="AE32" s="270"/>
      <c r="AF32" s="270"/>
      <c r="AG32" s="300"/>
      <c r="AH32" s="1592"/>
      <c r="AI32" s="1830" t="s">
        <v>20566</v>
      </c>
      <c r="AJ32" s="367" t="s">
        <v>20568</v>
      </c>
      <c r="AK32" s="367" t="s">
        <v>20569</v>
      </c>
      <c r="AL32" s="367" t="s">
        <v>20570</v>
      </c>
      <c r="AM32" s="367" t="s">
        <v>20571</v>
      </c>
      <c r="AN32" s="367" t="s">
        <v>20572</v>
      </c>
      <c r="AO32" s="367" t="s">
        <v>20573</v>
      </c>
      <c r="AP32" s="367" t="s">
        <v>20574</v>
      </c>
      <c r="AQ32" s="367" t="s">
        <v>20575</v>
      </c>
      <c r="AR32" s="367" t="s">
        <v>20576</v>
      </c>
      <c r="AS32" s="368" t="s">
        <v>20577</v>
      </c>
      <c r="AT32" s="1592"/>
    </row>
    <row r="33" spans="2:46" ht="15" customHeight="1">
      <c r="B33" s="178"/>
      <c r="C33" s="178"/>
      <c r="D33" s="178"/>
      <c r="E33" s="133"/>
      <c r="F33" s="133"/>
      <c r="G33" s="133"/>
      <c r="H33" s="133"/>
      <c r="I33" s="133"/>
      <c r="J33" s="133"/>
      <c r="K33" s="133"/>
      <c r="L33" s="133"/>
      <c r="M33" s="133"/>
      <c r="N33" s="133"/>
      <c r="O33" s="1592"/>
      <c r="P33" s="1592"/>
      <c r="Q33" s="1592"/>
      <c r="R33" s="1592"/>
      <c r="S33" s="1592"/>
      <c r="T33" s="1636"/>
      <c r="U33" s="271"/>
      <c r="V33" s="1635"/>
      <c r="W33" s="270"/>
      <c r="X33" s="270"/>
      <c r="Y33" s="270"/>
      <c r="Z33" s="270"/>
      <c r="AA33" s="270"/>
      <c r="AB33" s="270"/>
      <c r="AC33" s="270"/>
      <c r="AD33" s="270"/>
      <c r="AE33" s="270"/>
      <c r="AF33" s="270"/>
      <c r="AG33" s="300"/>
      <c r="AH33" s="1592"/>
      <c r="AI33" s="178"/>
      <c r="AJ33" s="133"/>
      <c r="AK33" s="133"/>
      <c r="AL33" s="133"/>
      <c r="AM33" s="133"/>
      <c r="AN33" s="133"/>
      <c r="AO33" s="133"/>
      <c r="AP33" s="133"/>
      <c r="AQ33" s="133"/>
      <c r="AR33" s="133"/>
      <c r="AS33" s="133"/>
      <c r="AT33" s="1592"/>
    </row>
    <row r="34" spans="2:46" ht="33" customHeight="1" thickBot="1">
      <c r="B34" s="1855" t="s">
        <v>20578</v>
      </c>
      <c r="C34" s="348" t="s">
        <v>813</v>
      </c>
      <c r="D34" s="348">
        <v>3</v>
      </c>
      <c r="E34" s="357">
        <f>IFERROR(E19 + E27 + E32, 0)</f>
        <v>1.3005422799999993</v>
      </c>
      <c r="F34" s="357">
        <f t="shared" ref="F34:N34" si="47">IFERROR(F19 + F27 + F32, 0)</f>
        <v>11.51947919</v>
      </c>
      <c r="G34" s="357">
        <f t="shared" si="47"/>
        <v>20.124600000000015</v>
      </c>
      <c r="H34" s="357">
        <f t="shared" si="47"/>
        <v>-17.946599999999997</v>
      </c>
      <c r="I34" s="357">
        <f t="shared" si="47"/>
        <v>0</v>
      </c>
      <c r="J34" s="357">
        <f t="shared" si="47"/>
        <v>1.3005422799999993</v>
      </c>
      <c r="K34" s="357">
        <f>IFERROR(K19 + K27 + K32, 0)</f>
        <v>11.51947919</v>
      </c>
      <c r="L34" s="357">
        <f t="shared" si="47"/>
        <v>20.124600000000015</v>
      </c>
      <c r="M34" s="357">
        <f>IFERROR(M19 + M27 + M32, 0)</f>
        <v>-17.946599999999997</v>
      </c>
      <c r="N34" s="358">
        <f t="shared" si="47"/>
        <v>0</v>
      </c>
      <c r="O34" s="43"/>
      <c r="P34" s="350" t="s">
        <v>20579</v>
      </c>
      <c r="Q34" s="1592"/>
      <c r="R34" s="1637"/>
      <c r="S34" s="1592"/>
      <c r="T34" s="1636"/>
      <c r="U34" s="271"/>
      <c r="V34" s="1635"/>
      <c r="W34" s="270"/>
      <c r="X34" s="270"/>
      <c r="Y34" s="270"/>
      <c r="Z34" s="270"/>
      <c r="AA34" s="270"/>
      <c r="AB34" s="270"/>
      <c r="AC34" s="270"/>
      <c r="AD34" s="270"/>
      <c r="AE34" s="270"/>
      <c r="AF34" s="270"/>
      <c r="AG34" s="300"/>
      <c r="AH34" s="1592"/>
      <c r="AI34" s="1855" t="s">
        <v>20578</v>
      </c>
      <c r="AJ34" s="371" t="s">
        <v>20580</v>
      </c>
      <c r="AK34" s="371" t="s">
        <v>20581</v>
      </c>
      <c r="AL34" s="371" t="s">
        <v>20582</v>
      </c>
      <c r="AM34" s="371" t="s">
        <v>20583</v>
      </c>
      <c r="AN34" s="371" t="s">
        <v>20584</v>
      </c>
      <c r="AO34" s="371" t="s">
        <v>20585</v>
      </c>
      <c r="AP34" s="371" t="s">
        <v>20586</v>
      </c>
      <c r="AQ34" s="371" t="s">
        <v>20587</v>
      </c>
      <c r="AR34" s="371" t="s">
        <v>20588</v>
      </c>
      <c r="AS34" s="372" t="s">
        <v>20589</v>
      </c>
      <c r="AT34" s="1592"/>
    </row>
    <row r="35" spans="2:46" ht="15" customHeight="1" thickBot="1">
      <c r="B35" s="19"/>
      <c r="C35" s="19"/>
      <c r="D35" s="19"/>
      <c r="E35" s="8"/>
      <c r="F35" s="8"/>
      <c r="G35" s="8"/>
      <c r="H35" s="8"/>
      <c r="I35" s="8"/>
      <c r="J35" s="8"/>
      <c r="K35" s="8"/>
      <c r="L35" s="8"/>
      <c r="M35" s="8"/>
      <c r="N35" s="8"/>
      <c r="O35" s="43"/>
      <c r="P35" s="1592"/>
      <c r="Q35" s="1592"/>
      <c r="R35" s="1592"/>
      <c r="S35" s="1592"/>
      <c r="T35" s="1636"/>
      <c r="U35" s="301"/>
      <c r="V35" s="1636"/>
      <c r="W35" s="270"/>
      <c r="X35" s="270"/>
      <c r="Y35" s="270"/>
      <c r="Z35" s="270"/>
      <c r="AA35" s="270"/>
      <c r="AB35" s="270"/>
      <c r="AC35" s="270"/>
      <c r="AD35" s="270"/>
      <c r="AE35" s="270"/>
      <c r="AF35" s="270"/>
      <c r="AG35" s="1636"/>
      <c r="AH35" s="1592"/>
      <c r="AI35" s="19"/>
      <c r="AJ35" s="8"/>
      <c r="AK35" s="8"/>
      <c r="AL35" s="8"/>
      <c r="AM35" s="8"/>
      <c r="AN35" s="8"/>
      <c r="AO35" s="8"/>
      <c r="AP35" s="8"/>
      <c r="AQ35" s="8"/>
      <c r="AR35" s="8"/>
      <c r="AS35" s="8"/>
      <c r="AT35" s="1592"/>
    </row>
    <row r="36" spans="2:46" ht="30.75" customHeight="1" thickBot="1">
      <c r="B36" s="352" t="s">
        <v>20590</v>
      </c>
      <c r="C36" s="334"/>
      <c r="D36" s="334"/>
      <c r="E36" s="138"/>
      <c r="F36" s="8"/>
      <c r="G36" s="8"/>
      <c r="H36" s="8"/>
      <c r="I36" s="8"/>
      <c r="J36" s="8"/>
      <c r="K36" s="8"/>
      <c r="L36" s="8"/>
      <c r="M36" s="8"/>
      <c r="N36" s="8"/>
      <c r="O36" s="43"/>
      <c r="P36" s="1592"/>
      <c r="Q36" s="1592"/>
      <c r="R36" s="1592"/>
      <c r="S36" s="1592"/>
      <c r="T36" s="1636"/>
      <c r="U36" s="301"/>
      <c r="V36" s="1636"/>
      <c r="W36" s="270"/>
      <c r="X36" s="270"/>
      <c r="Y36" s="270"/>
      <c r="Z36" s="270"/>
      <c r="AA36" s="270"/>
      <c r="AB36" s="270"/>
      <c r="AC36" s="270"/>
      <c r="AD36" s="270"/>
      <c r="AE36" s="270"/>
      <c r="AF36" s="270"/>
      <c r="AG36" s="1636"/>
      <c r="AH36" s="1592"/>
      <c r="AI36" s="339" t="s">
        <v>20590</v>
      </c>
      <c r="AJ36" s="8"/>
      <c r="AK36" s="8"/>
      <c r="AL36" s="8"/>
      <c r="AM36" s="8"/>
      <c r="AN36" s="8"/>
      <c r="AO36" s="8"/>
      <c r="AP36" s="8"/>
      <c r="AQ36" s="8"/>
      <c r="AR36" s="8"/>
      <c r="AS36" s="8"/>
      <c r="AT36" s="1592"/>
    </row>
    <row r="37" spans="2:46" ht="33" customHeight="1">
      <c r="B37" s="1831" t="s">
        <v>20578</v>
      </c>
      <c r="C37" s="341" t="s">
        <v>813</v>
      </c>
      <c r="D37" s="341">
        <v>3</v>
      </c>
      <c r="E37" s="360">
        <f>IFERROR(E34, 0)</f>
        <v>1.3005422799999993</v>
      </c>
      <c r="F37" s="360">
        <f t="shared" ref="F37:N37" si="48">IFERROR(F34, 0)</f>
        <v>11.51947919</v>
      </c>
      <c r="G37" s="360">
        <f t="shared" si="48"/>
        <v>20.124600000000015</v>
      </c>
      <c r="H37" s="360">
        <f t="shared" si="48"/>
        <v>-17.946599999999997</v>
      </c>
      <c r="I37" s="360">
        <f t="shared" si="48"/>
        <v>0</v>
      </c>
      <c r="J37" s="360">
        <f t="shared" si="48"/>
        <v>1.3005422799999993</v>
      </c>
      <c r="K37" s="360">
        <f t="shared" si="48"/>
        <v>11.51947919</v>
      </c>
      <c r="L37" s="360">
        <f t="shared" si="48"/>
        <v>20.124600000000015</v>
      </c>
      <c r="M37" s="360">
        <f t="shared" si="48"/>
        <v>-17.946599999999997</v>
      </c>
      <c r="N37" s="361">
        <f t="shared" si="48"/>
        <v>0</v>
      </c>
      <c r="O37" s="43"/>
      <c r="P37" s="345" t="s">
        <v>20591</v>
      </c>
      <c r="Q37" s="1592"/>
      <c r="R37" s="1632"/>
      <c r="S37" s="1592"/>
      <c r="T37" s="1636"/>
      <c r="U37" s="271"/>
      <c r="V37" s="1636"/>
      <c r="W37" s="270"/>
      <c r="X37" s="270"/>
      <c r="Y37" s="270"/>
      <c r="Z37" s="270"/>
      <c r="AA37" s="270"/>
      <c r="AB37" s="270"/>
      <c r="AC37" s="270"/>
      <c r="AD37" s="270"/>
      <c r="AE37" s="270"/>
      <c r="AF37" s="270"/>
      <c r="AG37" s="1636"/>
      <c r="AH37" s="1592"/>
      <c r="AI37" s="1831" t="s">
        <v>20578</v>
      </c>
      <c r="AJ37" s="369" t="s">
        <v>20592</v>
      </c>
      <c r="AK37" s="369" t="s">
        <v>20593</v>
      </c>
      <c r="AL37" s="369" t="s">
        <v>20594</v>
      </c>
      <c r="AM37" s="369" t="s">
        <v>20595</v>
      </c>
      <c r="AN37" s="369" t="s">
        <v>20596</v>
      </c>
      <c r="AO37" s="369" t="s">
        <v>20597</v>
      </c>
      <c r="AP37" s="369" t="s">
        <v>20598</v>
      </c>
      <c r="AQ37" s="369" t="s">
        <v>20599</v>
      </c>
      <c r="AR37" s="369" t="s">
        <v>20600</v>
      </c>
      <c r="AS37" s="370" t="s">
        <v>20601</v>
      </c>
      <c r="AT37" s="1592"/>
    </row>
    <row r="38" spans="2:46" ht="33" customHeight="1">
      <c r="B38" s="1829" t="s">
        <v>20602</v>
      </c>
      <c r="C38" s="336" t="s">
        <v>813</v>
      </c>
      <c r="D38" s="336">
        <v>3</v>
      </c>
      <c r="E38" s="826">
        <v>0.82865999999999995</v>
      </c>
      <c r="F38" s="826">
        <v>0.60197000000000001</v>
      </c>
      <c r="G38" s="826">
        <v>0.53144000000000002</v>
      </c>
      <c r="H38" s="826">
        <v>0.83431999999999995</v>
      </c>
      <c r="I38" s="826">
        <v>0</v>
      </c>
      <c r="J38" s="826">
        <v>0.82865999999999995</v>
      </c>
      <c r="K38" s="826">
        <v>0.60197000000000001</v>
      </c>
      <c r="L38" s="826">
        <v>0.53144000000000002</v>
      </c>
      <c r="M38" s="826">
        <v>0.83431999999999995</v>
      </c>
      <c r="N38" s="825">
        <v>0</v>
      </c>
      <c r="O38" s="43"/>
      <c r="P38" s="346" t="s">
        <v>20603</v>
      </c>
      <c r="Q38" s="1592"/>
      <c r="R38" s="1633"/>
      <c r="S38" s="1592"/>
      <c r="T38" s="1636"/>
      <c r="U38" s="271">
        <f>IF( SUM( W38:AF38 ) = 0, 0, $W$5 )</f>
        <v>0</v>
      </c>
      <c r="V38" s="1636"/>
      <c r="W38" s="273">
        <f t="shared" ref="W38" si="49" xml:space="preserve"> IF( ISNUMBER( E38 ), 0, 1 )</f>
        <v>0</v>
      </c>
      <c r="X38" s="273">
        <f t="shared" ref="X38" si="50" xml:space="preserve"> IF( ISNUMBER( F38 ), 0, 1 )</f>
        <v>0</v>
      </c>
      <c r="Y38" s="273">
        <f t="shared" ref="Y38" si="51" xml:space="preserve"> IF( ISNUMBER( G38 ), 0, 1 )</f>
        <v>0</v>
      </c>
      <c r="Z38" s="273">
        <f t="shared" ref="Z38" si="52" xml:space="preserve"> IF( ISNUMBER( H38 ), 0, 1 )</f>
        <v>0</v>
      </c>
      <c r="AA38" s="273">
        <f t="shared" ref="AA38" si="53" xml:space="preserve"> IF( ISNUMBER( I38 ), 0, 1 )</f>
        <v>0</v>
      </c>
      <c r="AB38" s="273">
        <f t="shared" ref="AB38" si="54" xml:space="preserve"> IF( ISNUMBER( J38 ), 0, 1 )</f>
        <v>0</v>
      </c>
      <c r="AC38" s="273">
        <f t="shared" ref="AC38" si="55" xml:space="preserve"> IF( ISNUMBER( K38 ), 0, 1 )</f>
        <v>0</v>
      </c>
      <c r="AD38" s="273">
        <f t="shared" ref="AD38" si="56" xml:space="preserve"> IF( ISNUMBER( L38 ), 0, 1 )</f>
        <v>0</v>
      </c>
      <c r="AE38" s="273">
        <f t="shared" ref="AE38" si="57" xml:space="preserve"> IF( ISNUMBER( M38 ), 0, 1 )</f>
        <v>0</v>
      </c>
      <c r="AF38" s="273">
        <f t="shared" ref="AF38" si="58" xml:space="preserve"> IF( ISNUMBER( N38 ), 0, 1 )</f>
        <v>0</v>
      </c>
      <c r="AG38" s="1636"/>
      <c r="AH38" s="1592"/>
      <c r="AI38" s="1829" t="s">
        <v>20602</v>
      </c>
      <c r="AJ38" s="363" t="s">
        <v>20604</v>
      </c>
      <c r="AK38" s="363" t="s">
        <v>20605</v>
      </c>
      <c r="AL38" s="363" t="s">
        <v>20606</v>
      </c>
      <c r="AM38" s="363" t="s">
        <v>20607</v>
      </c>
      <c r="AN38" s="363" t="s">
        <v>20608</v>
      </c>
      <c r="AO38" s="363" t="s">
        <v>20609</v>
      </c>
      <c r="AP38" s="363" t="s">
        <v>20610</v>
      </c>
      <c r="AQ38" s="363" t="s">
        <v>20611</v>
      </c>
      <c r="AR38" s="363" t="s">
        <v>20612</v>
      </c>
      <c r="AS38" s="366" t="s">
        <v>20613</v>
      </c>
      <c r="AT38" s="1592"/>
    </row>
    <row r="39" spans="2:46" ht="33" customHeight="1">
      <c r="B39" s="1829" t="s">
        <v>20614</v>
      </c>
      <c r="C39" s="336" t="s">
        <v>813</v>
      </c>
      <c r="D39" s="336">
        <v>3</v>
      </c>
      <c r="E39" s="353">
        <f>IFERROR(E37 * (1 - E38), 0 )</f>
        <v>0.22283491425519994</v>
      </c>
      <c r="F39" s="353">
        <f t="shared" ref="F39:N39" si="59">IFERROR(F37 * (1 - F38), 0 )</f>
        <v>4.5850983019956999</v>
      </c>
      <c r="G39" s="353">
        <f t="shared" si="59"/>
        <v>9.4295825760000067</v>
      </c>
      <c r="H39" s="353">
        <f t="shared" si="59"/>
        <v>-2.9733926880000001</v>
      </c>
      <c r="I39" s="353">
        <f t="shared" si="59"/>
        <v>0</v>
      </c>
      <c r="J39" s="353">
        <f t="shared" si="59"/>
        <v>0.22283491425519994</v>
      </c>
      <c r="K39" s="353">
        <f t="shared" si="59"/>
        <v>4.5850983019956999</v>
      </c>
      <c r="L39" s="353">
        <f t="shared" si="59"/>
        <v>9.4295825760000067</v>
      </c>
      <c r="M39" s="353">
        <f>IFERROR(M37 * (1 - M38), 0 )</f>
        <v>-2.9733926880000001</v>
      </c>
      <c r="N39" s="354">
        <f t="shared" si="59"/>
        <v>0</v>
      </c>
      <c r="O39" s="43"/>
      <c r="P39" s="346" t="s">
        <v>20615</v>
      </c>
      <c r="Q39" s="1592"/>
      <c r="R39" s="1633"/>
      <c r="S39" s="1592"/>
      <c r="T39" s="1636"/>
      <c r="U39" s="301"/>
      <c r="V39" s="1636"/>
      <c r="W39" s="270"/>
      <c r="X39" s="270"/>
      <c r="Y39" s="270"/>
      <c r="Z39" s="270"/>
      <c r="AA39" s="270"/>
      <c r="AB39" s="270"/>
      <c r="AC39" s="270"/>
      <c r="AD39" s="270"/>
      <c r="AE39" s="270"/>
      <c r="AF39" s="270"/>
      <c r="AG39" s="1636"/>
      <c r="AH39" s="1592"/>
      <c r="AI39" s="1829" t="s">
        <v>20614</v>
      </c>
      <c r="AJ39" s="363" t="s">
        <v>20616</v>
      </c>
      <c r="AK39" s="363" t="s">
        <v>20617</v>
      </c>
      <c r="AL39" s="363" t="s">
        <v>20618</v>
      </c>
      <c r="AM39" s="363" t="s">
        <v>20619</v>
      </c>
      <c r="AN39" s="363" t="s">
        <v>20620</v>
      </c>
      <c r="AO39" s="363" t="s">
        <v>20621</v>
      </c>
      <c r="AP39" s="363" t="s">
        <v>20622</v>
      </c>
      <c r="AQ39" s="363" t="s">
        <v>20623</v>
      </c>
      <c r="AR39" s="363" t="s">
        <v>20624</v>
      </c>
      <c r="AS39" s="366" t="s">
        <v>20625</v>
      </c>
      <c r="AT39" s="1592"/>
    </row>
    <row r="40" spans="2:46" ht="33" customHeight="1">
      <c r="B40" s="1829" t="s">
        <v>20626</v>
      </c>
      <c r="C40" s="336" t="s">
        <v>813</v>
      </c>
      <c r="D40" s="336">
        <v>3</v>
      </c>
      <c r="E40" s="338"/>
      <c r="F40" s="338"/>
      <c r="G40" s="338"/>
      <c r="H40" s="338"/>
      <c r="I40" s="338"/>
      <c r="J40" s="826">
        <v>0</v>
      </c>
      <c r="K40" s="826">
        <v>0</v>
      </c>
      <c r="L40" s="826">
        <v>0</v>
      </c>
      <c r="M40" s="826">
        <v>0</v>
      </c>
      <c r="N40" s="825">
        <v>0</v>
      </c>
      <c r="O40" s="29"/>
      <c r="P40" s="346" t="s">
        <v>20627</v>
      </c>
      <c r="Q40" s="1592"/>
      <c r="R40" s="1633"/>
      <c r="S40" s="1592"/>
      <c r="T40" s="1636"/>
      <c r="U40" s="271">
        <f>IF( SUM( W40:AF40 ) = 0, 0, $W$5 )</f>
        <v>0</v>
      </c>
      <c r="V40" s="1636"/>
      <c r="W40" s="270"/>
      <c r="X40" s="270"/>
      <c r="Y40" s="270"/>
      <c r="Z40" s="270"/>
      <c r="AA40" s="270"/>
      <c r="AB40" s="273">
        <f t="shared" ref="AB40:AB41" si="60" xml:space="preserve"> IF( ISNUMBER( J40 ), 0, 1 )</f>
        <v>0</v>
      </c>
      <c r="AC40" s="273">
        <f t="shared" ref="AC40:AC41" si="61" xml:space="preserve"> IF( ISNUMBER( K40 ), 0, 1 )</f>
        <v>0</v>
      </c>
      <c r="AD40" s="273">
        <f t="shared" ref="AD40:AD41" si="62" xml:space="preserve"> IF( ISNUMBER( L40 ), 0, 1 )</f>
        <v>0</v>
      </c>
      <c r="AE40" s="273">
        <f t="shared" ref="AE40:AE41" si="63" xml:space="preserve"> IF( ISNUMBER( M40 ), 0, 1 )</f>
        <v>0</v>
      </c>
      <c r="AF40" s="273">
        <f t="shared" ref="AF40:AF41" si="64" xml:space="preserve"> IF( ISNUMBER( N40 ), 0, 1 )</f>
        <v>0</v>
      </c>
      <c r="AG40" s="1636"/>
      <c r="AH40" s="1592"/>
      <c r="AI40" s="1829" t="s">
        <v>20626</v>
      </c>
      <c r="AJ40" s="338"/>
      <c r="AK40" s="338"/>
      <c r="AL40" s="338"/>
      <c r="AM40" s="338"/>
      <c r="AN40" s="338"/>
      <c r="AO40" s="363" t="s">
        <v>20628</v>
      </c>
      <c r="AP40" s="363" t="s">
        <v>20629</v>
      </c>
      <c r="AQ40" s="363" t="s">
        <v>20630</v>
      </c>
      <c r="AR40" s="363" t="s">
        <v>20631</v>
      </c>
      <c r="AS40" s="1533" t="s">
        <v>20632</v>
      </c>
      <c r="AT40" s="1592"/>
    </row>
    <row r="41" spans="2:46" ht="33" customHeight="1">
      <c r="B41" s="1829" t="s">
        <v>20633</v>
      </c>
      <c r="C41" s="336" t="s">
        <v>813</v>
      </c>
      <c r="D41" s="336">
        <v>3</v>
      </c>
      <c r="E41" s="338"/>
      <c r="F41" s="338"/>
      <c r="G41" s="338"/>
      <c r="H41" s="338"/>
      <c r="I41" s="338"/>
      <c r="J41" s="826">
        <v>200.80600000000001</v>
      </c>
      <c r="K41" s="826">
        <v>2894.6129999999998</v>
      </c>
      <c r="L41" s="826">
        <v>4517.6660000000002</v>
      </c>
      <c r="M41" s="826">
        <v>329.94099999999997</v>
      </c>
      <c r="N41" s="825">
        <v>0</v>
      </c>
      <c r="O41" s="29"/>
      <c r="P41" s="346" t="s">
        <v>20634</v>
      </c>
      <c r="Q41" s="1592"/>
      <c r="R41" s="1633"/>
      <c r="S41" s="1592"/>
      <c r="T41" s="1636"/>
      <c r="U41" s="271">
        <f>IF( SUM( W41:AF41 ) = 0, 0, $W$5 )</f>
        <v>0</v>
      </c>
      <c r="V41" s="1636"/>
      <c r="W41" s="270"/>
      <c r="X41" s="270"/>
      <c r="Y41" s="270"/>
      <c r="Z41" s="270"/>
      <c r="AA41" s="270"/>
      <c r="AB41" s="273">
        <f t="shared" si="60"/>
        <v>0</v>
      </c>
      <c r="AC41" s="273">
        <f t="shared" si="61"/>
        <v>0</v>
      </c>
      <c r="AD41" s="273">
        <f t="shared" si="62"/>
        <v>0</v>
      </c>
      <c r="AE41" s="273">
        <f t="shared" si="63"/>
        <v>0</v>
      </c>
      <c r="AF41" s="273">
        <f t="shared" si="64"/>
        <v>0</v>
      </c>
      <c r="AG41" s="1636"/>
      <c r="AH41" s="1592"/>
      <c r="AI41" s="1829" t="s">
        <v>20633</v>
      </c>
      <c r="AJ41" s="338"/>
      <c r="AK41" s="338"/>
      <c r="AL41" s="338"/>
      <c r="AM41" s="338"/>
      <c r="AN41" s="338"/>
      <c r="AO41" s="363" t="s">
        <v>20635</v>
      </c>
      <c r="AP41" s="363" t="s">
        <v>20636</v>
      </c>
      <c r="AQ41" s="363" t="s">
        <v>20637</v>
      </c>
      <c r="AR41" s="363" t="s">
        <v>20638</v>
      </c>
      <c r="AS41" s="1533" t="s">
        <v>20639</v>
      </c>
      <c r="AT41" s="1592"/>
    </row>
    <row r="42" spans="2:46" ht="33" customHeight="1" thickBot="1">
      <c r="B42" s="1830" t="s">
        <v>20640</v>
      </c>
      <c r="C42" s="343" t="s">
        <v>813</v>
      </c>
      <c r="D42" s="343">
        <v>3</v>
      </c>
      <c r="E42" s="351"/>
      <c r="F42" s="351"/>
      <c r="G42" s="351"/>
      <c r="H42" s="351"/>
      <c r="I42" s="351"/>
      <c r="J42" s="355">
        <f>IFERROR(SUM(J39:J41), 0)</f>
        <v>201.02883491425521</v>
      </c>
      <c r="K42" s="355">
        <f t="shared" ref="K42:M42" si="65">IFERROR(SUM(K39:K41), 0)</f>
        <v>2899.1980983019957</v>
      </c>
      <c r="L42" s="355">
        <f t="shared" si="65"/>
        <v>4527.0955825760002</v>
      </c>
      <c r="M42" s="355">
        <f t="shared" si="65"/>
        <v>326.96760731199998</v>
      </c>
      <c r="N42" s="356">
        <f>IFERROR(SUM(N39:N41), 0)</f>
        <v>0</v>
      </c>
      <c r="O42" s="43"/>
      <c r="P42" s="347" t="s">
        <v>20641</v>
      </c>
      <c r="Q42" s="1592"/>
      <c r="R42" s="1634"/>
      <c r="S42" s="1592"/>
      <c r="T42" s="1636"/>
      <c r="U42" s="301"/>
      <c r="V42" s="1636"/>
      <c r="W42" s="270"/>
      <c r="X42" s="270"/>
      <c r="Y42" s="270"/>
      <c r="Z42" s="270"/>
      <c r="AA42" s="270"/>
      <c r="AB42" s="270"/>
      <c r="AC42" s="270"/>
      <c r="AD42" s="270"/>
      <c r="AE42" s="270"/>
      <c r="AF42" s="270"/>
      <c r="AG42" s="1636"/>
      <c r="AH42" s="1592"/>
      <c r="AI42" s="1830" t="s">
        <v>20640</v>
      </c>
      <c r="AJ42" s="351"/>
      <c r="AK42" s="351"/>
      <c r="AL42" s="351"/>
      <c r="AM42" s="351"/>
      <c r="AN42" s="351"/>
      <c r="AO42" s="367" t="s">
        <v>20642</v>
      </c>
      <c r="AP42" s="367" t="s">
        <v>20643</v>
      </c>
      <c r="AQ42" s="367" t="s">
        <v>20644</v>
      </c>
      <c r="AR42" s="367" t="s">
        <v>20645</v>
      </c>
      <c r="AS42" s="356" t="s">
        <v>20646</v>
      </c>
      <c r="AT42" s="1592"/>
    </row>
    <row r="43" spans="2:46">
      <c r="B43" s="1592"/>
      <c r="C43" s="1592"/>
      <c r="D43" s="1592"/>
      <c r="E43" s="1592"/>
      <c r="F43" s="1592"/>
      <c r="G43" s="1592"/>
      <c r="H43" s="1592"/>
      <c r="I43" s="1592"/>
      <c r="P43" s="1592"/>
      <c r="Q43" s="1592"/>
      <c r="R43" s="1592"/>
      <c r="S43" s="1592"/>
      <c r="T43" s="1592"/>
      <c r="U43" s="1592"/>
      <c r="V43" s="1627"/>
      <c r="W43" s="1627"/>
      <c r="X43" s="1627"/>
      <c r="Y43" s="1627"/>
      <c r="Z43" s="1627"/>
      <c r="AA43" s="1627"/>
      <c r="AB43" s="1627"/>
      <c r="AC43" s="1627"/>
      <c r="AD43" s="1627"/>
      <c r="AE43" s="1627"/>
      <c r="AF43" s="1627"/>
      <c r="AG43" s="1627"/>
      <c r="AH43" s="1592"/>
      <c r="AI43" s="1592"/>
      <c r="AJ43" s="1592"/>
      <c r="AK43" s="1592"/>
      <c r="AL43" s="1592"/>
      <c r="AM43" s="1592"/>
      <c r="AN43" s="1592"/>
      <c r="AO43" s="1592"/>
      <c r="AP43" s="1592"/>
      <c r="AQ43" s="1592"/>
      <c r="AR43" s="1592"/>
      <c r="AS43" s="1592"/>
      <c r="AT43" s="1592"/>
    </row>
    <row r="44" spans="2:46">
      <c r="B44" s="1592"/>
      <c r="C44" s="1592"/>
      <c r="D44" s="1592"/>
      <c r="E44" s="1592"/>
      <c r="F44" s="1592"/>
      <c r="G44" s="1592"/>
      <c r="H44" s="1592"/>
      <c r="I44" s="1592"/>
      <c r="P44" s="1592"/>
      <c r="Q44" s="1592"/>
      <c r="R44" s="1592"/>
      <c r="S44" s="1592"/>
      <c r="T44" s="1592"/>
      <c r="U44" s="301">
        <f t="shared" ref="U44:U45" si="66">IF( SUM( W44:Y44 ) = 0, 0, $U$5 )</f>
        <v>0</v>
      </c>
      <c r="V44" s="1627"/>
      <c r="W44" s="270"/>
      <c r="X44" s="270"/>
      <c r="Y44" s="270"/>
      <c r="Z44" s="270"/>
      <c r="AA44" s="270"/>
      <c r="AB44" s="270"/>
      <c r="AC44" s="270"/>
      <c r="AD44" s="270"/>
      <c r="AE44" s="270"/>
      <c r="AF44" s="270"/>
      <c r="AG44" s="1627"/>
      <c r="AH44" s="1592"/>
      <c r="AI44" s="1592"/>
      <c r="AJ44" s="1592"/>
      <c r="AK44" s="1592"/>
      <c r="AL44" s="1592"/>
      <c r="AM44" s="1592"/>
      <c r="AN44" s="1592"/>
      <c r="AO44" s="1592"/>
      <c r="AP44" s="1592"/>
      <c r="AQ44" s="1592"/>
      <c r="AR44" s="1592"/>
      <c r="AS44" s="1592"/>
      <c r="AT44" s="1592"/>
    </row>
    <row r="45" spans="2:46">
      <c r="B45" s="1592"/>
      <c r="C45" s="1592"/>
      <c r="D45" s="1592"/>
      <c r="E45" s="1592"/>
      <c r="F45" s="1592"/>
      <c r="G45" s="1592"/>
      <c r="H45" s="1592"/>
      <c r="I45" s="1592"/>
      <c r="P45" s="1592"/>
      <c r="Q45" s="1592"/>
      <c r="R45" s="1592"/>
      <c r="S45" s="1592"/>
      <c r="T45" s="1592"/>
      <c r="U45" s="301">
        <f t="shared" si="66"/>
        <v>0</v>
      </c>
      <c r="V45" s="1627"/>
      <c r="W45" s="270"/>
      <c r="X45" s="270"/>
      <c r="Y45" s="270"/>
      <c r="Z45" s="270"/>
      <c r="AA45" s="270"/>
      <c r="AB45" s="270"/>
      <c r="AC45" s="270"/>
      <c r="AD45" s="270"/>
      <c r="AE45" s="270"/>
      <c r="AF45" s="270"/>
      <c r="AG45" s="1627"/>
      <c r="AH45" s="1592"/>
      <c r="AI45" s="1592"/>
      <c r="AJ45" s="1592"/>
      <c r="AK45" s="1592"/>
      <c r="AL45" s="1592"/>
      <c r="AM45" s="1592"/>
      <c r="AN45" s="1592"/>
      <c r="AO45" s="1592"/>
      <c r="AP45" s="1592"/>
      <c r="AQ45" s="1592"/>
      <c r="AR45" s="1592"/>
      <c r="AS45" s="1592"/>
      <c r="AT45" s="1592"/>
    </row>
    <row r="46" spans="2:46">
      <c r="B46" s="1592"/>
      <c r="C46" s="1592"/>
      <c r="D46" s="1592"/>
      <c r="E46" s="1592"/>
      <c r="F46" s="1592"/>
      <c r="G46" s="1592"/>
      <c r="H46" s="1592"/>
      <c r="I46" s="1592"/>
      <c r="P46" s="1592"/>
      <c r="Q46" s="1592"/>
      <c r="R46" s="1592"/>
      <c r="S46" s="1592"/>
      <c r="T46" s="1592"/>
      <c r="U46" s="1592"/>
      <c r="V46" s="1627"/>
      <c r="W46" s="1627"/>
      <c r="X46" s="1627"/>
      <c r="Y46" s="1627"/>
      <c r="Z46" s="1627"/>
      <c r="AA46" s="1627"/>
      <c r="AB46" s="1627"/>
      <c r="AC46" s="1627"/>
      <c r="AD46" s="1627"/>
      <c r="AE46" s="1627"/>
      <c r="AF46" s="1627"/>
      <c r="AG46" s="1627"/>
      <c r="AH46" s="1592"/>
      <c r="AI46" s="1592"/>
      <c r="AJ46" s="1592"/>
      <c r="AK46" s="1592"/>
      <c r="AL46" s="1592"/>
      <c r="AM46" s="1592"/>
      <c r="AN46" s="1592"/>
      <c r="AO46" s="1592"/>
      <c r="AP46" s="1592"/>
      <c r="AQ46" s="1592"/>
      <c r="AR46" s="1592"/>
      <c r="AS46" s="1592"/>
      <c r="AT46" s="1592"/>
    </row>
    <row r="47" spans="2:46">
      <c r="B47" s="1592"/>
      <c r="C47" s="1592"/>
      <c r="D47" s="1592"/>
      <c r="E47" s="1592"/>
      <c r="F47" s="1592"/>
      <c r="G47" s="1592"/>
      <c r="H47" s="1592"/>
      <c r="I47" s="1592"/>
      <c r="P47" s="1592"/>
      <c r="Q47" s="1592"/>
      <c r="R47" s="1592"/>
      <c r="S47" s="1592"/>
      <c r="T47" s="1592"/>
      <c r="U47" s="1592"/>
      <c r="V47" s="1627"/>
      <c r="W47" s="1627"/>
      <c r="X47" s="1627"/>
      <c r="Y47" s="1627"/>
      <c r="Z47" s="1627"/>
      <c r="AA47" s="1627"/>
      <c r="AB47" s="1627"/>
      <c r="AC47" s="1627"/>
      <c r="AD47" s="1627"/>
      <c r="AE47" s="1627"/>
      <c r="AF47" s="1627"/>
      <c r="AG47" s="1627"/>
      <c r="AH47" s="1592"/>
      <c r="AI47" s="1592"/>
      <c r="AJ47" s="1592"/>
      <c r="AK47" s="1592"/>
      <c r="AL47" s="1592"/>
      <c r="AM47" s="1592"/>
      <c r="AN47" s="1592"/>
      <c r="AO47" s="1592"/>
      <c r="AP47" s="1592"/>
      <c r="AQ47" s="1592"/>
      <c r="AR47" s="1592"/>
      <c r="AS47" s="1592"/>
      <c r="AT47" s="1592"/>
    </row>
    <row r="48" spans="2:46">
      <c r="B48" s="1592"/>
      <c r="C48" s="1592"/>
      <c r="D48" s="1592"/>
      <c r="E48" s="1592"/>
      <c r="F48" s="1592"/>
      <c r="G48" s="1592"/>
      <c r="H48" s="1592"/>
      <c r="I48" s="1592"/>
      <c r="P48" s="1592"/>
      <c r="Q48" s="1592"/>
      <c r="R48" s="1592"/>
      <c r="S48" s="1592"/>
      <c r="T48" s="1592"/>
      <c r="U48" s="1592"/>
      <c r="V48" s="1627"/>
      <c r="W48" s="1627"/>
      <c r="X48" s="1627"/>
      <c r="Y48" s="1627"/>
      <c r="Z48" s="1627"/>
      <c r="AA48" s="1627"/>
      <c r="AB48" s="1627"/>
      <c r="AC48" s="1627"/>
      <c r="AD48" s="1627"/>
      <c r="AE48" s="1627"/>
      <c r="AF48" s="1627"/>
      <c r="AG48" s="1627"/>
      <c r="AH48" s="1592"/>
      <c r="AI48" s="1592"/>
      <c r="AJ48" s="1592"/>
      <c r="AK48" s="1592"/>
      <c r="AL48" s="1592"/>
      <c r="AM48" s="1592"/>
      <c r="AN48" s="1592"/>
      <c r="AO48" s="1592"/>
      <c r="AP48" s="1592"/>
      <c r="AQ48" s="1592"/>
      <c r="AR48" s="1592"/>
      <c r="AS48" s="1592"/>
      <c r="AT48" s="1592"/>
    </row>
  </sheetData>
  <mergeCells count="13">
    <mergeCell ref="AI3:AS3"/>
    <mergeCell ref="W4:AF4"/>
    <mergeCell ref="B5:B6"/>
    <mergeCell ref="E5:I5"/>
    <mergeCell ref="J5:N5"/>
    <mergeCell ref="P5:P6"/>
    <mergeCell ref="AI5:AI6"/>
    <mergeCell ref="AJ5:AN5"/>
    <mergeCell ref="AO5:AS5"/>
    <mergeCell ref="R5:R6"/>
    <mergeCell ref="B3:R3"/>
    <mergeCell ref="C5:C6"/>
    <mergeCell ref="D5:D6"/>
  </mergeCells>
  <conditionalFormatting sqref="U9:U42">
    <cfRule type="cellIs" dxfId="57" priority="11" operator="equal">
      <formula>0</formula>
    </cfRule>
  </conditionalFormatting>
  <conditionalFormatting sqref="U44:U45">
    <cfRule type="cellIs" dxfId="56" priority="26" operator="equal">
      <formula>0</formula>
    </cfRule>
  </conditionalFormatting>
  <pageMargins left="0.7" right="0.7" top="0.75" bottom="0.75" header="0.3" footer="0.3"/>
  <pageSetup paperSize="8" scale="61" fitToHeight="0" orientation="portrait" r:id="rId1"/>
  <headerFooter>
    <oddHeader>&amp;L&amp;F&amp;CSheet: &amp;A&amp;ROFFICIAL</oddHeader>
    <oddFooter>&amp;LPrinted on: &amp;D at &amp;T&amp;CPage &amp;P of &amp;N&amp;ROfwat</oddFooter>
  </headerFooter>
  <ignoredErrors>
    <ignoredError sqref="F37:N37"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2">
    <pageSetUpPr fitToPage="1"/>
  </sheetPr>
  <dimension ref="B1:AG44"/>
  <sheetViews>
    <sheetView showFormulas="1" showGridLines="0" zoomScale="80" zoomScaleNormal="80" zoomScaleSheetLayoutView="100" workbookViewId="0">
      <pane ySplit="6" topLeftCell="A31" activePane="bottomLeft" state="frozen"/>
      <selection activeCell="B2" sqref="B2"/>
      <selection pane="bottomLeft" activeCell="E24" sqref="E24"/>
    </sheetView>
  </sheetViews>
  <sheetFormatPr defaultColWidth="9" defaultRowHeight="15.75"/>
  <cols>
    <col min="1" max="1" width="1.625" style="264" customWidth="1"/>
    <col min="2" max="2" width="36.125" style="281" customWidth="1"/>
    <col min="3" max="3" width="7.125" style="264" customWidth="1"/>
    <col min="4" max="4" width="5.5" style="264" customWidth="1"/>
    <col min="5" max="10" width="12.5" style="264" customWidth="1"/>
    <col min="11" max="11" width="1.625" style="264" customWidth="1"/>
    <col min="12" max="12" width="12.5" style="114" customWidth="1"/>
    <col min="13" max="13" width="1.625" style="264" customWidth="1"/>
    <col min="14" max="14" width="33.875" style="264" customWidth="1"/>
    <col min="15" max="16" width="1.625" style="264" customWidth="1"/>
    <col min="17" max="17" width="25" style="264" customWidth="1"/>
    <col min="18" max="18" width="1.625" style="264" customWidth="1"/>
    <col min="19" max="23" width="7.375" style="264" hidden="1" customWidth="1"/>
    <col min="24" max="24" width="1.625" style="264" hidden="1" customWidth="1"/>
    <col min="25" max="25" width="1.625" style="264" customWidth="1"/>
    <col min="26" max="26" width="36.125" style="281" customWidth="1"/>
    <col min="27" max="32" width="15" style="264" customWidth="1"/>
    <col min="33" max="33" width="1.625" style="264" customWidth="1"/>
    <col min="34" max="16384" width="9" style="264"/>
  </cols>
  <sheetData>
    <row r="1" spans="2:33" s="109" customFormat="1" ht="29.25" customHeight="1">
      <c r="B1" s="1958" t="s">
        <v>721</v>
      </c>
      <c r="C1" s="1958"/>
      <c r="D1" s="1958"/>
      <c r="E1" s="1958"/>
      <c r="F1" s="1958"/>
      <c r="G1" s="1958"/>
      <c r="H1" s="1958"/>
      <c r="I1" s="1958"/>
      <c r="J1" s="175"/>
      <c r="K1" s="176"/>
      <c r="L1" s="114"/>
      <c r="P1" s="259"/>
      <c r="Q1" s="1592"/>
      <c r="R1" s="259"/>
      <c r="X1" s="259"/>
      <c r="Z1" s="1958" t="s">
        <v>721</v>
      </c>
      <c r="AA1" s="1958"/>
      <c r="AB1" s="1958"/>
      <c r="AC1" s="1958"/>
      <c r="AD1" s="1958"/>
      <c r="AE1" s="1958"/>
      <c r="AF1" s="175"/>
    </row>
    <row r="2" spans="2:33" s="109" customFormat="1" ht="29.25" customHeight="1">
      <c r="B2" s="1958" t="str">
        <f>Validation!B4</f>
        <v>Anglian Water</v>
      </c>
      <c r="C2" s="1958"/>
      <c r="D2" s="1958"/>
      <c r="E2" s="1958"/>
      <c r="F2" s="1958"/>
      <c r="G2" s="1958"/>
      <c r="H2" s="1958"/>
      <c r="I2" s="1958"/>
      <c r="J2" s="175"/>
      <c r="K2" s="176"/>
      <c r="L2" s="114"/>
      <c r="P2" s="259"/>
      <c r="Q2" s="1592"/>
      <c r="R2" s="259"/>
      <c r="X2" s="259"/>
      <c r="Z2" s="1958" t="str">
        <f>Validation!B4</f>
        <v>Anglian Water</v>
      </c>
      <c r="AA2" s="1958"/>
      <c r="AB2" s="1958"/>
      <c r="AC2" s="1958"/>
      <c r="AD2" s="1958"/>
      <c r="AE2" s="1958"/>
      <c r="AF2" s="1958"/>
      <c r="AG2" s="1958"/>
    </row>
    <row r="3" spans="2:33" ht="45" customHeight="1">
      <c r="B3" s="2067" t="s">
        <v>722</v>
      </c>
      <c r="C3" s="2067"/>
      <c r="D3" s="2067"/>
      <c r="E3" s="2067"/>
      <c r="F3" s="2067"/>
      <c r="G3" s="2067"/>
      <c r="H3" s="2067"/>
      <c r="I3" s="2067"/>
      <c r="J3" s="2067"/>
      <c r="K3" s="2067"/>
      <c r="L3" s="2067"/>
      <c r="M3" s="2067"/>
      <c r="N3" s="2067"/>
      <c r="O3" s="1592"/>
      <c r="P3" s="1636"/>
      <c r="Q3" s="362" t="s">
        <v>798</v>
      </c>
      <c r="R3" s="1636"/>
      <c r="S3" s="1592"/>
      <c r="T3" s="1592"/>
      <c r="U3" s="1592"/>
      <c r="V3" s="1592"/>
      <c r="W3" s="1592"/>
      <c r="X3" s="1636"/>
      <c r="Y3" s="1592"/>
      <c r="Z3" s="2067" t="s">
        <v>722</v>
      </c>
      <c r="AA3" s="2067"/>
      <c r="AB3" s="2067"/>
      <c r="AC3" s="2067"/>
      <c r="AD3" s="2067"/>
      <c r="AE3" s="2067"/>
      <c r="AF3" s="2067"/>
      <c r="AG3" s="1592"/>
    </row>
    <row r="4" spans="2:33" ht="15" customHeight="1" thickBot="1">
      <c r="B4" s="2"/>
      <c r="C4" s="130"/>
      <c r="D4" s="130"/>
      <c r="E4" s="130"/>
      <c r="F4" s="130"/>
      <c r="G4" s="130"/>
      <c r="H4" s="130"/>
      <c r="I4" s="130"/>
      <c r="J4" s="130"/>
      <c r="K4" s="42"/>
      <c r="M4" s="1592"/>
      <c r="N4" s="1592"/>
      <c r="O4" s="1592"/>
      <c r="P4" s="1636"/>
      <c r="Q4" s="271">
        <f t="shared" ref="Q4:Q21" si="0">IF( SUM( S4:W4 ) = 0, 0, $S$5 )</f>
        <v>0</v>
      </c>
      <c r="R4" s="1636"/>
      <c r="S4" s="1957" t="s">
        <v>799</v>
      </c>
      <c r="T4" s="1957"/>
      <c r="U4" s="1957"/>
      <c r="V4" s="2081"/>
      <c r="W4" s="2081"/>
      <c r="X4" s="1636"/>
      <c r="Y4" s="1592"/>
      <c r="Z4" s="2"/>
      <c r="AA4" s="130"/>
      <c r="AB4" s="130"/>
      <c r="AC4" s="130"/>
      <c r="AD4" s="130"/>
      <c r="AE4" s="130"/>
      <c r="AF4" s="130"/>
      <c r="AG4" s="1592"/>
    </row>
    <row r="5" spans="2:33" s="4" customFormat="1" ht="15" customHeight="1">
      <c r="B5" s="2074" t="s">
        <v>800</v>
      </c>
      <c r="C5" s="1974" t="s">
        <v>801</v>
      </c>
      <c r="D5" s="1974" t="s">
        <v>802</v>
      </c>
      <c r="E5" s="1974" t="s">
        <v>1737</v>
      </c>
      <c r="F5" s="1974" t="s">
        <v>20647</v>
      </c>
      <c r="G5" s="1974"/>
      <c r="H5" s="1974"/>
      <c r="I5" s="1974"/>
      <c r="J5" s="1964" t="s">
        <v>1016</v>
      </c>
      <c r="L5" s="2045" t="s">
        <v>806</v>
      </c>
      <c r="N5" s="2045" t="s">
        <v>807</v>
      </c>
      <c r="P5" s="240"/>
      <c r="Q5" s="271">
        <f t="shared" si="0"/>
        <v>0</v>
      </c>
      <c r="R5" s="240"/>
      <c r="S5" s="267" t="s">
        <v>808</v>
      </c>
      <c r="X5" s="240"/>
      <c r="Z5" s="2074" t="s">
        <v>800</v>
      </c>
      <c r="AA5" s="1974" t="s">
        <v>1737</v>
      </c>
      <c r="AB5" s="1974" t="s">
        <v>20647</v>
      </c>
      <c r="AC5" s="1974"/>
      <c r="AD5" s="1974"/>
      <c r="AE5" s="1974"/>
      <c r="AF5" s="1964" t="s">
        <v>1016</v>
      </c>
    </row>
    <row r="6" spans="2:33" s="4" customFormat="1" ht="41.25" customHeight="1" thickBot="1">
      <c r="B6" s="2075"/>
      <c r="C6" s="2080"/>
      <c r="D6" s="2080"/>
      <c r="E6" s="1976"/>
      <c r="F6" s="1845" t="s">
        <v>20648</v>
      </c>
      <c r="G6" s="1845" t="s">
        <v>20649</v>
      </c>
      <c r="H6" s="1845" t="s">
        <v>20650</v>
      </c>
      <c r="I6" s="1845" t="s">
        <v>20651</v>
      </c>
      <c r="J6" s="1965"/>
      <c r="L6" s="2047"/>
      <c r="N6" s="2047"/>
      <c r="P6" s="240"/>
      <c r="Q6" s="271">
        <f t="shared" si="0"/>
        <v>0</v>
      </c>
      <c r="R6" s="240"/>
      <c r="X6" s="240"/>
      <c r="Z6" s="2075"/>
      <c r="AA6" s="1976"/>
      <c r="AB6" s="1845" t="s">
        <v>20648</v>
      </c>
      <c r="AC6" s="1845" t="s">
        <v>20649</v>
      </c>
      <c r="AD6" s="1845" t="s">
        <v>20650</v>
      </c>
      <c r="AE6" s="1845" t="s">
        <v>20651</v>
      </c>
      <c r="AF6" s="1965"/>
    </row>
    <row r="7" spans="2:33" s="4" customFormat="1" ht="15" customHeight="1" thickBot="1">
      <c r="B7" s="114"/>
      <c r="C7" s="114"/>
      <c r="D7" s="114"/>
      <c r="E7" s="114"/>
      <c r="F7" s="114"/>
      <c r="G7" s="114"/>
      <c r="H7" s="114"/>
      <c r="I7" s="114"/>
      <c r="J7" s="114"/>
      <c r="K7" s="114"/>
      <c r="L7" s="114"/>
      <c r="P7" s="240"/>
      <c r="Q7" s="271">
        <f t="shared" si="0"/>
        <v>0</v>
      </c>
      <c r="R7" s="240"/>
      <c r="X7" s="240"/>
      <c r="Z7" s="114"/>
      <c r="AA7" s="114"/>
      <c r="AB7" s="114"/>
      <c r="AC7" s="114"/>
      <c r="AD7" s="114"/>
      <c r="AE7" s="114"/>
      <c r="AF7" s="114"/>
    </row>
    <row r="8" spans="2:33" s="4" customFormat="1" ht="21" customHeight="1" thickBot="1">
      <c r="B8" s="328" t="s">
        <v>2052</v>
      </c>
      <c r="C8" s="334"/>
      <c r="D8" s="334"/>
      <c r="E8" s="11"/>
      <c r="F8" s="11"/>
      <c r="G8" s="11"/>
      <c r="L8" s="114"/>
      <c r="P8" s="240"/>
      <c r="Q8" s="271">
        <f t="shared" si="0"/>
        <v>0</v>
      </c>
      <c r="R8" s="240"/>
      <c r="X8" s="240"/>
      <c r="Z8" s="316" t="s">
        <v>2052</v>
      </c>
      <c r="AA8" s="11"/>
      <c r="AB8" s="11"/>
      <c r="AC8" s="11"/>
    </row>
    <row r="9" spans="2:33" s="4" customFormat="1" ht="33" customHeight="1">
      <c r="B9" s="1869" t="s">
        <v>1838</v>
      </c>
      <c r="C9" s="341" t="s">
        <v>813</v>
      </c>
      <c r="D9" s="341">
        <v>3</v>
      </c>
      <c r="E9" s="818">
        <f>IFERROR('4J'!E27,0)</f>
        <v>33.523000000000003</v>
      </c>
      <c r="F9" s="818">
        <f>IFERROR('4J'!F27,0)</f>
        <v>7.4189999999999996</v>
      </c>
      <c r="G9" s="818">
        <f>IFERROR('4J'!G27,0)</f>
        <v>0.30199999999999999</v>
      </c>
      <c r="H9" s="818">
        <f>IFERROR('4J'!H27,0)</f>
        <v>42.603000000000002</v>
      </c>
      <c r="I9" s="818">
        <f>IFERROR('4J'!I27,0)</f>
        <v>149.01799999999997</v>
      </c>
      <c r="J9" s="400">
        <f>IFERROR(SUM(E9:I9), 0)</f>
        <v>232.86499999999998</v>
      </c>
      <c r="L9" s="378" t="s">
        <v>20652</v>
      </c>
      <c r="N9" s="808"/>
      <c r="P9" s="240"/>
      <c r="Q9" s="271">
        <f t="shared" si="0"/>
        <v>0</v>
      </c>
      <c r="R9" s="240"/>
      <c r="S9" s="270"/>
      <c r="T9" s="270"/>
      <c r="U9" s="270"/>
      <c r="V9" s="270"/>
      <c r="W9" s="270"/>
      <c r="X9" s="240"/>
      <c r="Z9" s="1869" t="s">
        <v>1838</v>
      </c>
      <c r="AA9" s="1448" t="s">
        <v>20653</v>
      </c>
      <c r="AB9" s="1448" t="s">
        <v>20654</v>
      </c>
      <c r="AC9" s="1448" t="s">
        <v>20655</v>
      </c>
      <c r="AD9" s="1448" t="s">
        <v>20656</v>
      </c>
      <c r="AE9" s="1448" t="s">
        <v>20657</v>
      </c>
      <c r="AF9" s="1449" t="s">
        <v>20658</v>
      </c>
    </row>
    <row r="10" spans="2:33" s="4" customFormat="1" ht="33" customHeight="1">
      <c r="B10" s="384" t="s">
        <v>1911</v>
      </c>
      <c r="C10" s="335" t="s">
        <v>813</v>
      </c>
      <c r="D10" s="335">
        <v>3</v>
      </c>
      <c r="E10" s="819">
        <f>IFERROR('4L'!F99, 0)</f>
        <v>0.21262899999999998</v>
      </c>
      <c r="F10" s="819">
        <f>IFERROR('4L'!G99, 0)</f>
        <v>0</v>
      </c>
      <c r="G10" s="819">
        <f>IFERROR('4L'!H99, 0)</f>
        <v>0</v>
      </c>
      <c r="H10" s="819">
        <f>IFERROR('4L'!I99, 0)</f>
        <v>0</v>
      </c>
      <c r="I10" s="819">
        <f>IFERROR('4L'!J99, 0)</f>
        <v>0.173482</v>
      </c>
      <c r="J10" s="401">
        <f>IFERROR(SUM(E10:I10), 0)</f>
        <v>0.38611099999999998</v>
      </c>
      <c r="L10" s="379" t="s">
        <v>20659</v>
      </c>
      <c r="N10" s="809"/>
      <c r="P10" s="240"/>
      <c r="Q10" s="271">
        <f t="shared" si="0"/>
        <v>0</v>
      </c>
      <c r="R10" s="240"/>
      <c r="S10" s="270"/>
      <c r="T10" s="270"/>
      <c r="U10" s="270"/>
      <c r="V10" s="270"/>
      <c r="W10" s="270"/>
      <c r="X10" s="240"/>
      <c r="Z10" s="384" t="s">
        <v>1911</v>
      </c>
      <c r="AA10" s="1450" t="s">
        <v>20660</v>
      </c>
      <c r="AB10" s="1450" t="s">
        <v>20661</v>
      </c>
      <c r="AC10" s="1450" t="s">
        <v>20662</v>
      </c>
      <c r="AD10" s="1450" t="s">
        <v>20663</v>
      </c>
      <c r="AE10" s="1450" t="s">
        <v>20664</v>
      </c>
      <c r="AF10" s="1451" t="s">
        <v>20665</v>
      </c>
    </row>
    <row r="11" spans="2:33" s="4" customFormat="1" ht="33" customHeight="1">
      <c r="B11" s="384" t="s">
        <v>20666</v>
      </c>
      <c r="C11" s="335" t="s">
        <v>813</v>
      </c>
      <c r="D11" s="335">
        <v>3</v>
      </c>
      <c r="E11" s="819">
        <f>IFERROR('4N'!F20, 0)</f>
        <v>0</v>
      </c>
      <c r="F11" s="819">
        <f>IFERROR('4N'!G20, 0)</f>
        <v>0</v>
      </c>
      <c r="G11" s="819">
        <f>IFERROR('4N'!H20, 0)</f>
        <v>0</v>
      </c>
      <c r="H11" s="819">
        <f>IFERROR('4N'!I20, 0)</f>
        <v>0</v>
      </c>
      <c r="I11" s="819">
        <f>IFERROR('4N'!J20, 0)</f>
        <v>1.0720000000000001</v>
      </c>
      <c r="J11" s="401">
        <f t="shared" ref="J11:J13" si="1">IFERROR(SUM(E11:I11), 0)</f>
        <v>1.0720000000000001</v>
      </c>
      <c r="L11" s="379" t="s">
        <v>20667</v>
      </c>
      <c r="N11" s="809"/>
      <c r="P11" s="240"/>
      <c r="Q11" s="271">
        <f t="shared" si="0"/>
        <v>0</v>
      </c>
      <c r="R11" s="240"/>
      <c r="S11" s="270"/>
      <c r="T11" s="270"/>
      <c r="U11" s="270"/>
      <c r="V11" s="270"/>
      <c r="W11" s="270"/>
      <c r="X11" s="240"/>
      <c r="Z11" s="384" t="s">
        <v>20666</v>
      </c>
      <c r="AA11" s="1450" t="s">
        <v>20668</v>
      </c>
      <c r="AB11" s="1450" t="s">
        <v>20669</v>
      </c>
      <c r="AC11" s="1450" t="s">
        <v>20670</v>
      </c>
      <c r="AD11" s="1450" t="s">
        <v>20671</v>
      </c>
      <c r="AE11" s="1450" t="s">
        <v>20672</v>
      </c>
      <c r="AF11" s="1451" t="s">
        <v>20673</v>
      </c>
    </row>
    <row r="12" spans="2:33" s="4" customFormat="1" ht="33" customHeight="1" thickBot="1">
      <c r="B12" s="384" t="s">
        <v>1928</v>
      </c>
      <c r="C12" s="374" t="s">
        <v>813</v>
      </c>
      <c r="D12" s="374">
        <v>3</v>
      </c>
      <c r="E12" s="403">
        <f>IFERROR(SUM(E9:E11), 0)</f>
        <v>33.735629000000003</v>
      </c>
      <c r="F12" s="403">
        <f t="shared" ref="F12:G12" si="2">IFERROR(SUM(F9:F11), 0)</f>
        <v>7.4189999999999996</v>
      </c>
      <c r="G12" s="403">
        <f t="shared" si="2"/>
        <v>0.30199999999999999</v>
      </c>
      <c r="H12" s="403">
        <f>IFERROR(SUM(H9:H11), 0)</f>
        <v>42.603000000000002</v>
      </c>
      <c r="I12" s="403">
        <f>IFERROR(SUM(I9:I11), 0)</f>
        <v>150.26348199999998</v>
      </c>
      <c r="J12" s="401">
        <f>IFERROR(SUM(E12:I12), 0)</f>
        <v>234.32311099999998</v>
      </c>
      <c r="L12" s="379" t="s">
        <v>20674</v>
      </c>
      <c r="N12" s="809"/>
      <c r="P12" s="240"/>
      <c r="Q12" s="271">
        <f t="shared" si="0"/>
        <v>0</v>
      </c>
      <c r="R12" s="240"/>
      <c r="X12" s="240"/>
      <c r="Z12" s="384" t="s">
        <v>1928</v>
      </c>
      <c r="AA12" s="411" t="s">
        <v>1930</v>
      </c>
      <c r="AB12" s="375" t="s">
        <v>20675</v>
      </c>
      <c r="AC12" s="375" t="s">
        <v>20676</v>
      </c>
      <c r="AD12" s="375" t="s">
        <v>20677</v>
      </c>
      <c r="AE12" s="375" t="s">
        <v>20678</v>
      </c>
      <c r="AF12" s="383" t="s">
        <v>20679</v>
      </c>
    </row>
    <row r="13" spans="2:33" s="4" customFormat="1" ht="33" customHeight="1" thickBot="1">
      <c r="B13" s="384" t="s">
        <v>1936</v>
      </c>
      <c r="C13" s="335" t="s">
        <v>813</v>
      </c>
      <c r="D13" s="335">
        <v>3</v>
      </c>
      <c r="E13" s="1743">
        <v>2.258</v>
      </c>
      <c r="F13" s="1743">
        <v>2.0790000000000002</v>
      </c>
      <c r="G13" s="1743">
        <v>0</v>
      </c>
      <c r="H13" s="1743">
        <v>3.472</v>
      </c>
      <c r="I13" s="1743">
        <v>3.5030000000000001</v>
      </c>
      <c r="J13" s="401">
        <f t="shared" si="1"/>
        <v>11.311999999999999</v>
      </c>
      <c r="L13" s="379" t="s">
        <v>20680</v>
      </c>
      <c r="N13" s="809"/>
      <c r="P13" s="240"/>
      <c r="Q13" s="271">
        <f t="shared" si="0"/>
        <v>0</v>
      </c>
      <c r="R13" s="240"/>
      <c r="S13" s="273">
        <f xml:space="preserve"> IF( ISNUMBER( E13 ), 0, 1 )</f>
        <v>0</v>
      </c>
      <c r="T13" s="273">
        <f xml:space="preserve"> IF( ISNUMBER( F13 ), 0, 1 )</f>
        <v>0</v>
      </c>
      <c r="U13" s="273">
        <f xml:space="preserve"> IF( ISNUMBER( G13 ), 0, 1 )</f>
        <v>0</v>
      </c>
      <c r="V13" s="273">
        <f xml:space="preserve"> IF( ISNUMBER( H13 ), 0, 1 )</f>
        <v>0</v>
      </c>
      <c r="W13" s="273">
        <f xml:space="preserve"> IF( ISNUMBER( I13 ), 0, 1 )</f>
        <v>0</v>
      </c>
      <c r="X13" s="240"/>
      <c r="Z13" s="384" t="s">
        <v>1936</v>
      </c>
      <c r="AA13" s="412" t="s">
        <v>1938</v>
      </c>
      <c r="AB13" s="413" t="s">
        <v>20681</v>
      </c>
      <c r="AC13" s="413" t="s">
        <v>20682</v>
      </c>
      <c r="AD13" s="413" t="s">
        <v>20683</v>
      </c>
      <c r="AE13" s="413" t="s">
        <v>20684</v>
      </c>
      <c r="AF13" s="383" t="s">
        <v>20685</v>
      </c>
    </row>
    <row r="14" spans="2:33" s="4" customFormat="1" ht="33" customHeight="1" thickBot="1">
      <c r="B14" s="386" t="s">
        <v>1944</v>
      </c>
      <c r="C14" s="387" t="s">
        <v>813</v>
      </c>
      <c r="D14" s="387">
        <v>3</v>
      </c>
      <c r="E14" s="404">
        <f>IFERROR(E12 + E13, 0)</f>
        <v>35.993629000000006</v>
      </c>
      <c r="F14" s="404">
        <f>IFERROR(F12 + F13, 0)</f>
        <v>9.4979999999999993</v>
      </c>
      <c r="G14" s="404">
        <f>IFERROR(G12 + G13, 0)</f>
        <v>0.30199999999999999</v>
      </c>
      <c r="H14" s="404">
        <f>IFERROR(H12 + H13, 0)</f>
        <v>46.075000000000003</v>
      </c>
      <c r="I14" s="404">
        <f>IFERROR(I12 + I13, 0)</f>
        <v>153.766482</v>
      </c>
      <c r="J14" s="402">
        <f>IFERROR(SUM(E14:I14), 0)</f>
        <v>245.63511099999999</v>
      </c>
      <c r="L14" s="380" t="s">
        <v>20686</v>
      </c>
      <c r="N14" s="810"/>
      <c r="P14" s="240"/>
      <c r="Q14" s="271">
        <f t="shared" si="0"/>
        <v>0</v>
      </c>
      <c r="R14" s="240"/>
      <c r="X14" s="240"/>
      <c r="Z14" s="386" t="s">
        <v>1944</v>
      </c>
      <c r="AA14" s="415" t="s">
        <v>20687</v>
      </c>
      <c r="AB14" s="1456" t="s">
        <v>20688</v>
      </c>
      <c r="AC14" s="404" t="s">
        <v>20689</v>
      </c>
      <c r="AD14" s="404" t="s">
        <v>20690</v>
      </c>
      <c r="AE14" s="404" t="s">
        <v>20691</v>
      </c>
      <c r="AF14" s="388" t="s">
        <v>20692</v>
      </c>
    </row>
    <row r="15" spans="2:33" s="4" customFormat="1" ht="15" customHeight="1" thickBot="1">
      <c r="B15" s="35"/>
      <c r="C15" s="3"/>
      <c r="D15" s="3"/>
      <c r="E15" s="3"/>
      <c r="F15" s="3"/>
      <c r="G15" s="3"/>
      <c r="H15" s="3"/>
      <c r="I15" s="3"/>
      <c r="J15" s="3"/>
      <c r="K15" s="3"/>
      <c r="L15" s="127"/>
      <c r="P15" s="240"/>
      <c r="Q15" s="271">
        <f t="shared" si="0"/>
        <v>0</v>
      </c>
      <c r="R15" s="240"/>
      <c r="X15" s="240"/>
      <c r="Z15" s="35"/>
      <c r="AA15" s="3"/>
      <c r="AB15" s="3"/>
      <c r="AC15" s="3"/>
      <c r="AD15" s="3"/>
      <c r="AE15" s="3"/>
      <c r="AF15" s="3"/>
    </row>
    <row r="16" spans="2:33" s="4" customFormat="1" ht="21" customHeight="1" thickBot="1">
      <c r="B16" s="316" t="s">
        <v>1952</v>
      </c>
      <c r="C16" s="238"/>
      <c r="D16" s="238"/>
      <c r="E16" s="5"/>
      <c r="F16" s="5"/>
      <c r="G16" s="5"/>
      <c r="H16" s="5"/>
      <c r="I16" s="3"/>
      <c r="J16" s="3"/>
      <c r="K16" s="3"/>
      <c r="L16" s="127"/>
      <c r="P16" s="240"/>
      <c r="Q16" s="271">
        <f t="shared" si="0"/>
        <v>0</v>
      </c>
      <c r="R16" s="240"/>
      <c r="X16" s="240"/>
      <c r="Z16" s="316" t="s">
        <v>1952</v>
      </c>
      <c r="AA16" s="5"/>
      <c r="AB16" s="5"/>
      <c r="AC16" s="5"/>
      <c r="AD16" s="5"/>
      <c r="AE16" s="3"/>
      <c r="AF16" s="3"/>
    </row>
    <row r="17" spans="2:32" s="4" customFormat="1" ht="33" customHeight="1" thickBot="1">
      <c r="B17" s="1852" t="s">
        <v>1953</v>
      </c>
      <c r="C17" s="389" t="s">
        <v>813</v>
      </c>
      <c r="D17" s="389">
        <v>3</v>
      </c>
      <c r="E17" s="806">
        <v>0</v>
      </c>
      <c r="F17" s="806">
        <v>0</v>
      </c>
      <c r="G17" s="806">
        <v>0</v>
      </c>
      <c r="H17" s="806">
        <v>0</v>
      </c>
      <c r="I17" s="806">
        <v>0</v>
      </c>
      <c r="J17" s="405">
        <f>IFERROR(SUM(E17:I17), 0)</f>
        <v>0</v>
      </c>
      <c r="K17" s="56"/>
      <c r="L17" s="392" t="s">
        <v>20693</v>
      </c>
      <c r="N17" s="811"/>
      <c r="P17" s="240"/>
      <c r="Q17" s="271">
        <f t="shared" si="0"/>
        <v>0</v>
      </c>
      <c r="R17" s="240"/>
      <c r="S17" s="273">
        <f xml:space="preserve"> IF( ISNUMBER( E17 ), 0, 1 )</f>
        <v>0</v>
      </c>
      <c r="T17" s="273">
        <f xml:space="preserve"> IF( ISNUMBER( F17 ), 0, 1 )</f>
        <v>0</v>
      </c>
      <c r="U17" s="273">
        <f xml:space="preserve"> IF( ISNUMBER( G17 ), 0, 1 )</f>
        <v>0</v>
      </c>
      <c r="V17" s="273">
        <f xml:space="preserve"> IF( ISNUMBER( H17 ), 0, 1 )</f>
        <v>0</v>
      </c>
      <c r="W17" s="273">
        <f xml:space="preserve"> IF( ISNUMBER( I17 ), 0, 1 )</f>
        <v>0</v>
      </c>
      <c r="X17" s="240"/>
      <c r="Z17" s="1852" t="s">
        <v>1953</v>
      </c>
      <c r="AA17" s="1369" t="s">
        <v>20694</v>
      </c>
      <c r="AB17" s="1369" t="s">
        <v>20695</v>
      </c>
      <c r="AC17" s="1369" t="s">
        <v>20696</v>
      </c>
      <c r="AD17" s="1369" t="s">
        <v>20697</v>
      </c>
      <c r="AE17" s="1369" t="s">
        <v>20698</v>
      </c>
      <c r="AF17" s="1455" t="s">
        <v>20699</v>
      </c>
    </row>
    <row r="18" spans="2:32" s="4" customFormat="1" ht="15" customHeight="1" thickBot="1">
      <c r="B18" s="35"/>
      <c r="C18" s="3"/>
      <c r="D18" s="3"/>
      <c r="E18" s="3"/>
      <c r="F18" s="3"/>
      <c r="G18" s="3"/>
      <c r="H18" s="3"/>
      <c r="I18" s="3"/>
      <c r="J18" s="3"/>
      <c r="K18" s="3"/>
      <c r="L18" s="131"/>
      <c r="P18" s="240"/>
      <c r="Q18" s="271">
        <f t="shared" si="0"/>
        <v>0</v>
      </c>
      <c r="R18" s="240"/>
      <c r="X18" s="240"/>
      <c r="Z18" s="35"/>
      <c r="AA18" s="3"/>
      <c r="AB18" s="3"/>
      <c r="AC18" s="3"/>
      <c r="AD18" s="3"/>
      <c r="AE18" s="3"/>
      <c r="AF18" s="3"/>
    </row>
    <row r="19" spans="2:32" s="4" customFormat="1" ht="21" customHeight="1" thickBot="1">
      <c r="B19" s="316" t="s">
        <v>1286</v>
      </c>
      <c r="C19" s="238"/>
      <c r="D19" s="238"/>
      <c r="E19" s="132"/>
      <c r="F19" s="132"/>
      <c r="G19" s="132"/>
      <c r="H19" s="43"/>
      <c r="I19" s="43"/>
      <c r="J19" s="43"/>
      <c r="K19" s="3"/>
      <c r="L19" s="131"/>
      <c r="P19" s="240"/>
      <c r="Q19" s="271">
        <f t="shared" si="0"/>
        <v>0</v>
      </c>
      <c r="R19" s="240"/>
      <c r="X19" s="240"/>
      <c r="Z19" s="316" t="s">
        <v>1286</v>
      </c>
      <c r="AA19" s="132"/>
      <c r="AB19" s="132"/>
      <c r="AC19" s="132"/>
      <c r="AD19" s="43"/>
      <c r="AE19" s="43"/>
      <c r="AF19" s="43"/>
    </row>
    <row r="20" spans="2:32" s="4" customFormat="1" ht="33" customHeight="1">
      <c r="B20" s="326" t="s">
        <v>1961</v>
      </c>
      <c r="C20" s="317" t="s">
        <v>813</v>
      </c>
      <c r="D20" s="317">
        <v>3</v>
      </c>
      <c r="E20" s="820">
        <f>IFERROR('4J'!E32, 0)</f>
        <v>6.0030000000000001</v>
      </c>
      <c r="F20" s="820">
        <f>IFERROR('4J'!F32, 0)</f>
        <v>0.72299999999999998</v>
      </c>
      <c r="G20" s="820">
        <f>IFERROR('4J'!G32, 0)</f>
        <v>0.53300000000000003</v>
      </c>
      <c r="H20" s="820">
        <f>IFERROR('4J'!H32, 0)</f>
        <v>14.37</v>
      </c>
      <c r="I20" s="820">
        <f>IFERROR('4J'!I32, 0)</f>
        <v>34.850999999999999</v>
      </c>
      <c r="J20" s="400">
        <f t="shared" ref="J20:J25" si="3">IFERROR(SUM(E20:I20), 0)</f>
        <v>56.48</v>
      </c>
      <c r="K20" s="3"/>
      <c r="L20" s="378" t="s">
        <v>20700</v>
      </c>
      <c r="N20" s="808"/>
      <c r="P20" s="240"/>
      <c r="Q20" s="271">
        <f t="shared" si="0"/>
        <v>0</v>
      </c>
      <c r="R20" s="240"/>
      <c r="S20" s="270"/>
      <c r="T20" s="270"/>
      <c r="U20" s="270"/>
      <c r="V20" s="270"/>
      <c r="W20" s="270"/>
      <c r="X20" s="240"/>
      <c r="Z20" s="326" t="s">
        <v>1961</v>
      </c>
      <c r="AA20" s="786" t="s">
        <v>20701</v>
      </c>
      <c r="AB20" s="786" t="s">
        <v>20702</v>
      </c>
      <c r="AC20" s="786" t="s">
        <v>20703</v>
      </c>
      <c r="AD20" s="786" t="s">
        <v>20704</v>
      </c>
      <c r="AE20" s="786" t="s">
        <v>20705</v>
      </c>
      <c r="AF20" s="1449" t="s">
        <v>20706</v>
      </c>
    </row>
    <row r="21" spans="2:32" s="4" customFormat="1" ht="33" customHeight="1">
      <c r="B21" s="1829" t="s">
        <v>1969</v>
      </c>
      <c r="C21" s="336" t="s">
        <v>813</v>
      </c>
      <c r="D21" s="336">
        <v>3</v>
      </c>
      <c r="E21" s="821">
        <f>IFERROR('4L'!F98, 0)</f>
        <v>1.8679999999999994</v>
      </c>
      <c r="F21" s="821">
        <f>IFERROR('4L'!G98, 0)</f>
        <v>-3.3000000000000002E-2</v>
      </c>
      <c r="G21" s="821">
        <f>IFERROR('4L'!H98, 0)</f>
        <v>0</v>
      </c>
      <c r="H21" s="821">
        <f>IFERROR('4L'!I98, 0)</f>
        <v>22.118000000000002</v>
      </c>
      <c r="I21" s="821">
        <f>IFERROR('4L'!J98, 0)</f>
        <v>69.843999999999994</v>
      </c>
      <c r="J21" s="401">
        <f t="shared" si="3"/>
        <v>93.796999999999997</v>
      </c>
      <c r="L21" s="379" t="s">
        <v>20707</v>
      </c>
      <c r="N21" s="809"/>
      <c r="P21" s="240"/>
      <c r="Q21" s="271">
        <f t="shared" si="0"/>
        <v>0</v>
      </c>
      <c r="R21" s="240"/>
      <c r="S21" s="270"/>
      <c r="T21" s="270"/>
      <c r="U21" s="270"/>
      <c r="V21" s="270"/>
      <c r="W21" s="270"/>
      <c r="X21" s="240"/>
      <c r="Z21" s="1829" t="s">
        <v>1969</v>
      </c>
      <c r="AA21" s="1447" t="s">
        <v>20708</v>
      </c>
      <c r="AB21" s="773" t="s">
        <v>20709</v>
      </c>
      <c r="AC21" s="773" t="s">
        <v>20710</v>
      </c>
      <c r="AD21" s="773" t="s">
        <v>20711</v>
      </c>
      <c r="AE21" s="773" t="s">
        <v>20712</v>
      </c>
      <c r="AF21" s="1451" t="s">
        <v>20713</v>
      </c>
    </row>
    <row r="22" spans="2:32" s="4" customFormat="1" ht="33" customHeight="1">
      <c r="B22" s="327" t="s">
        <v>1977</v>
      </c>
      <c r="C22" s="376" t="s">
        <v>813</v>
      </c>
      <c r="D22" s="376">
        <v>3</v>
      </c>
      <c r="E22" s="822">
        <f>IFERROR('4N'!F19, 0)</f>
        <v>0</v>
      </c>
      <c r="F22" s="822">
        <f>IFERROR('4N'!G19, 0)</f>
        <v>0</v>
      </c>
      <c r="G22" s="822">
        <f>IFERROR('4N'!H19, 0)</f>
        <v>0</v>
      </c>
      <c r="H22" s="822">
        <f>IFERROR('4N'!I19, 0)</f>
        <v>0</v>
      </c>
      <c r="I22" s="822">
        <f>IFERROR('4N'!J19, 0)</f>
        <v>55.792999999999999</v>
      </c>
      <c r="J22" s="401">
        <f t="shared" si="3"/>
        <v>55.792999999999999</v>
      </c>
      <c r="L22" s="379" t="s">
        <v>20714</v>
      </c>
      <c r="N22" s="809"/>
      <c r="P22" s="240"/>
      <c r="Q22" s="271">
        <f t="shared" ref="Q22:Q24" si="4">IF( SUM( S22:W22 ) = 0, 0, $S$5 )</f>
        <v>0</v>
      </c>
      <c r="R22" s="240"/>
      <c r="S22" s="270"/>
      <c r="T22" s="270"/>
      <c r="U22" s="270"/>
      <c r="V22" s="270"/>
      <c r="W22" s="270"/>
      <c r="X22" s="240"/>
      <c r="Z22" s="327" t="s">
        <v>1977</v>
      </c>
      <c r="AA22" s="1453" t="s">
        <v>20715</v>
      </c>
      <c r="AB22" s="773" t="s">
        <v>20716</v>
      </c>
      <c r="AC22" s="773" t="s">
        <v>20717</v>
      </c>
      <c r="AD22" s="773" t="s">
        <v>20718</v>
      </c>
      <c r="AE22" s="773" t="s">
        <v>20719</v>
      </c>
      <c r="AF22" s="1451" t="s">
        <v>20720</v>
      </c>
    </row>
    <row r="23" spans="2:32" s="4" customFormat="1" ht="33" customHeight="1">
      <c r="B23" s="327" t="s">
        <v>1986</v>
      </c>
      <c r="C23" s="376" t="s">
        <v>813</v>
      </c>
      <c r="D23" s="376">
        <v>3</v>
      </c>
      <c r="E23" s="403">
        <f>IFERROR(E20 + E21 + E22, 0)</f>
        <v>7.8709999999999996</v>
      </c>
      <c r="F23" s="403">
        <f t="shared" ref="F23:H23" si="5">IFERROR(F20 + F21 + F22, 0)</f>
        <v>0.69</v>
      </c>
      <c r="G23" s="403">
        <f t="shared" si="5"/>
        <v>0.53300000000000003</v>
      </c>
      <c r="H23" s="403">
        <f t="shared" si="5"/>
        <v>36.488</v>
      </c>
      <c r="I23" s="403">
        <f>IFERROR(I20 + I21 + I22, 0)</f>
        <v>160.488</v>
      </c>
      <c r="J23" s="401">
        <f t="shared" si="3"/>
        <v>206.07</v>
      </c>
      <c r="K23" s="3"/>
      <c r="L23" s="379" t="s">
        <v>20721</v>
      </c>
      <c r="N23" s="809"/>
      <c r="P23" s="240"/>
      <c r="Q23" s="271">
        <f t="shared" si="4"/>
        <v>0</v>
      </c>
      <c r="R23" s="240"/>
      <c r="X23" s="240"/>
      <c r="Z23" s="327" t="s">
        <v>1986</v>
      </c>
      <c r="AA23" s="411" t="s">
        <v>1988</v>
      </c>
      <c r="AB23" s="375" t="s">
        <v>20722</v>
      </c>
      <c r="AC23" s="375" t="s">
        <v>20723</v>
      </c>
      <c r="AD23" s="375" t="s">
        <v>20724</v>
      </c>
      <c r="AE23" s="375" t="s">
        <v>20725</v>
      </c>
      <c r="AF23" s="383" t="s">
        <v>20726</v>
      </c>
    </row>
    <row r="24" spans="2:32" s="4" customFormat="1" ht="33" customHeight="1">
      <c r="B24" s="327" t="s">
        <v>1936</v>
      </c>
      <c r="C24" s="313" t="s">
        <v>813</v>
      </c>
      <c r="D24" s="313">
        <v>3</v>
      </c>
      <c r="E24" s="803">
        <v>1.08</v>
      </c>
      <c r="F24" s="803">
        <v>5.0000000000000001E-3</v>
      </c>
      <c r="G24" s="803">
        <v>0</v>
      </c>
      <c r="H24" s="803">
        <v>1.107</v>
      </c>
      <c r="I24" s="803">
        <v>3.1E-2</v>
      </c>
      <c r="J24" s="401">
        <f t="shared" si="3"/>
        <v>2.2230000000000003</v>
      </c>
      <c r="K24" s="3"/>
      <c r="L24" s="379" t="s">
        <v>20727</v>
      </c>
      <c r="N24" s="809"/>
      <c r="P24" s="240"/>
      <c r="Q24" s="271">
        <f t="shared" si="4"/>
        <v>0</v>
      </c>
      <c r="R24" s="240"/>
      <c r="S24" s="273">
        <f xml:space="preserve"> IF( ISNUMBER( E24 ), 0, 1 )</f>
        <v>0</v>
      </c>
      <c r="T24" s="273">
        <f xml:space="preserve"> IF( ISNUMBER( F24 ), 0, 1 )</f>
        <v>0</v>
      </c>
      <c r="U24" s="273">
        <f xml:space="preserve"> IF( ISNUMBER( G24 ), 0, 1 )</f>
        <v>0</v>
      </c>
      <c r="V24" s="273">
        <f xml:space="preserve"> IF( ISNUMBER( H24 ), 0, 1 )</f>
        <v>0</v>
      </c>
      <c r="W24" s="273">
        <f xml:space="preserve"> IF( ISNUMBER( I24 ), 0, 1 )</f>
        <v>0</v>
      </c>
      <c r="X24" s="240"/>
      <c r="Z24" s="327" t="s">
        <v>1936</v>
      </c>
      <c r="AA24" s="330" t="s">
        <v>1995</v>
      </c>
      <c r="AB24" s="414" t="s">
        <v>20728</v>
      </c>
      <c r="AC24" s="414" t="s">
        <v>20729</v>
      </c>
      <c r="AD24" s="414" t="s">
        <v>20730</v>
      </c>
      <c r="AE24" s="414" t="s">
        <v>20731</v>
      </c>
      <c r="AF24" s="383" t="s">
        <v>20732</v>
      </c>
    </row>
    <row r="25" spans="2:32" s="4" customFormat="1" ht="33" customHeight="1" thickBot="1">
      <c r="B25" s="393" t="s">
        <v>2001</v>
      </c>
      <c r="C25" s="387" t="s">
        <v>813</v>
      </c>
      <c r="D25" s="387">
        <v>3</v>
      </c>
      <c r="E25" s="410">
        <f>IFERROR(E23 + E24, 0)</f>
        <v>8.9510000000000005</v>
      </c>
      <c r="F25" s="410">
        <f t="shared" ref="F25:H25" si="6">IFERROR(F23 + F24, 0)</f>
        <v>0.69499999999999995</v>
      </c>
      <c r="G25" s="410">
        <f t="shared" si="6"/>
        <v>0.53300000000000003</v>
      </c>
      <c r="H25" s="410">
        <f t="shared" si="6"/>
        <v>37.594999999999999</v>
      </c>
      <c r="I25" s="410">
        <f>IFERROR(I23 + I24, 0)</f>
        <v>160.51900000000001</v>
      </c>
      <c r="J25" s="402">
        <f t="shared" si="3"/>
        <v>208.29300000000001</v>
      </c>
      <c r="K25" s="3"/>
      <c r="L25" s="380" t="s">
        <v>20733</v>
      </c>
      <c r="N25" s="810"/>
      <c r="P25" s="240"/>
      <c r="Q25" s="271">
        <f t="shared" ref="Q25:Q32" si="7">IF( SUM( S25:U25 ) = 0, 0, $R$5 )</f>
        <v>0</v>
      </c>
      <c r="R25" s="240"/>
      <c r="X25" s="240"/>
      <c r="Z25" s="393" t="s">
        <v>2001</v>
      </c>
      <c r="AA25" s="417" t="s">
        <v>2003</v>
      </c>
      <c r="AB25" s="410" t="s">
        <v>20734</v>
      </c>
      <c r="AC25" s="410" t="s">
        <v>20735</v>
      </c>
      <c r="AD25" s="410" t="s">
        <v>20736</v>
      </c>
      <c r="AE25" s="410" t="s">
        <v>20737</v>
      </c>
      <c r="AF25" s="388" t="s">
        <v>20738</v>
      </c>
    </row>
    <row r="26" spans="2:32" s="4" customFormat="1" ht="15" customHeight="1" thickBot="1">
      <c r="B26" s="35"/>
      <c r="C26" s="3"/>
      <c r="D26" s="3"/>
      <c r="E26" s="3"/>
      <c r="F26" s="3"/>
      <c r="G26" s="3"/>
      <c r="H26" s="3"/>
      <c r="I26" s="3"/>
      <c r="J26" s="3"/>
      <c r="K26" s="3"/>
      <c r="L26" s="214"/>
      <c r="P26" s="240"/>
      <c r="Q26" s="271">
        <f t="shared" si="7"/>
        <v>0</v>
      </c>
      <c r="R26" s="240"/>
      <c r="X26" s="240"/>
      <c r="Z26" s="35"/>
      <c r="AA26" s="3"/>
      <c r="AB26" s="3"/>
      <c r="AC26" s="3"/>
      <c r="AD26" s="3"/>
      <c r="AE26" s="3"/>
      <c r="AF26" s="3"/>
    </row>
    <row r="27" spans="2:32" s="4" customFormat="1" ht="21" customHeight="1" thickBot="1">
      <c r="B27" s="316" t="s">
        <v>1952</v>
      </c>
      <c r="C27" s="238"/>
      <c r="D27" s="238"/>
      <c r="E27" s="5"/>
      <c r="F27" s="5"/>
      <c r="P27" s="240"/>
      <c r="Q27" s="271">
        <f t="shared" si="7"/>
        <v>0</v>
      </c>
      <c r="R27" s="240"/>
      <c r="X27" s="240"/>
      <c r="Z27" s="316" t="s">
        <v>1952</v>
      </c>
      <c r="AA27" s="5"/>
      <c r="AB27" s="5"/>
    </row>
    <row r="28" spans="2:32" s="4" customFormat="1" ht="33" customHeight="1">
      <c r="B28" s="1852" t="s">
        <v>2009</v>
      </c>
      <c r="C28" s="389" t="s">
        <v>813</v>
      </c>
      <c r="D28" s="389">
        <v>3</v>
      </c>
      <c r="E28" s="806">
        <v>2E-3</v>
      </c>
      <c r="F28" s="806">
        <v>0</v>
      </c>
      <c r="G28" s="806">
        <v>0</v>
      </c>
      <c r="H28" s="806">
        <v>0</v>
      </c>
      <c r="I28" s="806">
        <v>27.523000000000003</v>
      </c>
      <c r="J28" s="402">
        <f>IFERROR(SUM(E28:I28), 0)</f>
        <v>27.525000000000002</v>
      </c>
      <c r="K28" s="399"/>
      <c r="L28" s="395" t="s">
        <v>20739</v>
      </c>
      <c r="N28" s="811"/>
      <c r="P28" s="240"/>
      <c r="Q28" s="271">
        <f t="shared" ref="Q28" si="8">IF( SUM( S28:W28 ) = 0, 0, $S$5 )</f>
        <v>0</v>
      </c>
      <c r="R28" s="240"/>
      <c r="S28" s="273">
        <f xml:space="preserve"> IF( ISNUMBER( E28 ), 0, 1 )</f>
        <v>0</v>
      </c>
      <c r="T28" s="273">
        <f xml:space="preserve"> IF( ISNUMBER( F28 ), 0, 1 )</f>
        <v>0</v>
      </c>
      <c r="U28" s="273">
        <f xml:space="preserve"> IF( ISNUMBER( G28 ), 0, 1 )</f>
        <v>0</v>
      </c>
      <c r="V28" s="273">
        <f xml:space="preserve"> IF( ISNUMBER( H28 ), 0, 1 )</f>
        <v>0</v>
      </c>
      <c r="W28" s="273">
        <f xml:space="preserve"> IF( ISNUMBER( I28 ), 0, 1 )</f>
        <v>0</v>
      </c>
      <c r="X28" s="240"/>
      <c r="Z28" s="1852" t="s">
        <v>2009</v>
      </c>
      <c r="AA28" s="1369" t="s">
        <v>20740</v>
      </c>
      <c r="AB28" s="1369" t="s">
        <v>20741</v>
      </c>
      <c r="AC28" s="1369" t="s">
        <v>20742</v>
      </c>
      <c r="AD28" s="1369" t="s">
        <v>20743</v>
      </c>
      <c r="AE28" s="1369" t="s">
        <v>20744</v>
      </c>
      <c r="AF28" s="1455" t="s">
        <v>20745</v>
      </c>
    </row>
    <row r="29" spans="2:32" s="4" customFormat="1" ht="15" customHeight="1" thickBot="1">
      <c r="B29" s="35"/>
      <c r="C29" s="35"/>
      <c r="D29" s="35"/>
      <c r="E29" s="43"/>
      <c r="F29" s="43"/>
      <c r="G29" s="43"/>
      <c r="H29" s="43"/>
      <c r="I29" s="43"/>
      <c r="J29" s="43"/>
      <c r="K29" s="3"/>
      <c r="P29" s="240"/>
      <c r="Q29" s="271">
        <f t="shared" si="7"/>
        <v>0</v>
      </c>
      <c r="R29" s="240"/>
      <c r="X29" s="240"/>
      <c r="Z29" s="35"/>
      <c r="AA29" s="43"/>
      <c r="AB29" s="43"/>
      <c r="AC29" s="43"/>
      <c r="AD29" s="43"/>
      <c r="AE29" s="43"/>
      <c r="AF29" s="43"/>
    </row>
    <row r="30" spans="2:32" s="4" customFormat="1" ht="33" customHeight="1" thickBot="1">
      <c r="B30" s="1852" t="s">
        <v>2017</v>
      </c>
      <c r="C30" s="389" t="s">
        <v>813</v>
      </c>
      <c r="D30" s="389">
        <v>3</v>
      </c>
      <c r="E30" s="409">
        <f>IFERROR(E14 + E25 - E17 - E28, 0)</f>
        <v>44.942629000000004</v>
      </c>
      <c r="F30" s="409">
        <f t="shared" ref="F30:I30" si="9">IFERROR(F14 + F25 - F17 - F28, 0)</f>
        <v>10.193</v>
      </c>
      <c r="G30" s="409">
        <f t="shared" si="9"/>
        <v>0.83499999999999996</v>
      </c>
      <c r="H30" s="409">
        <f t="shared" si="9"/>
        <v>83.67</v>
      </c>
      <c r="I30" s="409">
        <f t="shared" si="9"/>
        <v>286.76248199999998</v>
      </c>
      <c r="J30" s="402">
        <f>IFERROR(SUM(E30:I30), 0)</f>
        <v>426.40311099999997</v>
      </c>
      <c r="K30" s="3"/>
      <c r="L30" s="392" t="s">
        <v>20746</v>
      </c>
      <c r="N30" s="811"/>
      <c r="P30" s="240"/>
      <c r="Q30" s="271">
        <f t="shared" si="7"/>
        <v>0</v>
      </c>
      <c r="R30" s="240"/>
      <c r="X30" s="240"/>
      <c r="Z30" s="1852" t="s">
        <v>2017</v>
      </c>
      <c r="AA30" s="416" t="s">
        <v>20747</v>
      </c>
      <c r="AB30" s="394" t="s">
        <v>20748</v>
      </c>
      <c r="AC30" s="394" t="s">
        <v>20749</v>
      </c>
      <c r="AD30" s="394" t="s">
        <v>20750</v>
      </c>
      <c r="AE30" s="394" t="s">
        <v>20751</v>
      </c>
      <c r="AF30" s="391" t="s">
        <v>20752</v>
      </c>
    </row>
    <row r="31" spans="2:32" s="4" customFormat="1" ht="15" customHeight="1" thickBot="1">
      <c r="B31" s="46"/>
      <c r="C31" s="46"/>
      <c r="D31" s="46"/>
      <c r="E31" s="43"/>
      <c r="F31" s="43"/>
      <c r="G31" s="43"/>
      <c r="H31" s="43"/>
      <c r="I31" s="43"/>
      <c r="J31" s="43"/>
      <c r="K31" s="3"/>
      <c r="L31" s="214"/>
      <c r="P31" s="240"/>
      <c r="Q31" s="271">
        <f t="shared" si="7"/>
        <v>0</v>
      </c>
      <c r="R31" s="240"/>
      <c r="X31" s="240"/>
      <c r="Z31" s="46"/>
      <c r="AA31" s="43"/>
      <c r="AB31" s="43"/>
      <c r="AC31" s="43"/>
      <c r="AD31" s="43"/>
      <c r="AE31" s="43"/>
      <c r="AF31" s="43"/>
    </row>
    <row r="32" spans="2:32" s="4" customFormat="1" ht="21" customHeight="1" thickBot="1">
      <c r="B32" s="316" t="s">
        <v>2025</v>
      </c>
      <c r="C32" s="238"/>
      <c r="D32" s="238"/>
      <c r="E32" s="132"/>
      <c r="F32" s="132"/>
      <c r="G32" s="132"/>
      <c r="H32" s="43"/>
      <c r="I32" s="43"/>
      <c r="J32" s="43"/>
      <c r="K32" s="3"/>
      <c r="L32" s="214"/>
      <c r="P32" s="240"/>
      <c r="Q32" s="271">
        <f t="shared" si="7"/>
        <v>0</v>
      </c>
      <c r="R32" s="240"/>
      <c r="X32" s="240"/>
      <c r="Z32" s="328" t="s">
        <v>2025</v>
      </c>
      <c r="AA32" s="132"/>
      <c r="AB32" s="132"/>
      <c r="AC32" s="132"/>
      <c r="AD32" s="43"/>
      <c r="AE32" s="43"/>
      <c r="AF32" s="43"/>
    </row>
    <row r="33" spans="2:32" s="4" customFormat="1" ht="33" customHeight="1">
      <c r="B33" s="326" t="s">
        <v>2026</v>
      </c>
      <c r="C33" s="317" t="s">
        <v>813</v>
      </c>
      <c r="D33" s="317">
        <v>3</v>
      </c>
      <c r="E33" s="1073">
        <v>1.24</v>
      </c>
      <c r="F33" s="1073">
        <v>0.14000000000000001</v>
      </c>
      <c r="G33" s="801">
        <v>1.4E-2</v>
      </c>
      <c r="H33" s="801">
        <v>3.5950000000000002</v>
      </c>
      <c r="I33" s="801">
        <v>6.7930000000000001</v>
      </c>
      <c r="J33" s="400">
        <f>IFERROR(SUM(E33:I33), 0)</f>
        <v>11.782</v>
      </c>
      <c r="K33" s="3"/>
      <c r="L33" s="378" t="s">
        <v>20753</v>
      </c>
      <c r="N33" s="808"/>
      <c r="P33" s="240"/>
      <c r="Q33" s="271">
        <f t="shared" ref="Q33:Q36" si="10">IF( SUM( S33:W33 ) = 0, 0, $S$5 )</f>
        <v>0</v>
      </c>
      <c r="R33" s="240"/>
      <c r="S33" s="273">
        <f t="shared" ref="S33:W34" si="11" xml:space="preserve"> IF( ISNUMBER( E33 ), 0, 1 )</f>
        <v>0</v>
      </c>
      <c r="T33" s="273">
        <f t="shared" si="11"/>
        <v>0</v>
      </c>
      <c r="U33" s="273">
        <f t="shared" si="11"/>
        <v>0</v>
      </c>
      <c r="V33" s="273">
        <f t="shared" si="11"/>
        <v>0</v>
      </c>
      <c r="W33" s="273">
        <f t="shared" si="11"/>
        <v>0</v>
      </c>
      <c r="X33" s="240"/>
      <c r="Z33" s="1279" t="s">
        <v>2026</v>
      </c>
      <c r="AA33" s="1459" t="s">
        <v>2028</v>
      </c>
      <c r="AB33" s="1460" t="s">
        <v>20754</v>
      </c>
      <c r="AC33" s="1460" t="s">
        <v>20755</v>
      </c>
      <c r="AD33" s="1460" t="s">
        <v>20756</v>
      </c>
      <c r="AE33" s="1460" t="s">
        <v>20757</v>
      </c>
      <c r="AF33" s="1258" t="s">
        <v>20758</v>
      </c>
    </row>
    <row r="34" spans="2:32" s="4" customFormat="1" ht="33" customHeight="1">
      <c r="B34" s="327" t="s">
        <v>2034</v>
      </c>
      <c r="C34" s="313" t="s">
        <v>813</v>
      </c>
      <c r="D34" s="313">
        <v>3</v>
      </c>
      <c r="E34" s="803">
        <v>0</v>
      </c>
      <c r="F34" s="803">
        <v>0</v>
      </c>
      <c r="G34" s="803">
        <v>0</v>
      </c>
      <c r="H34" s="803">
        <v>0</v>
      </c>
      <c r="I34" s="803">
        <v>0</v>
      </c>
      <c r="J34" s="401">
        <f>IFERROR(SUM(E34:I34), 0)</f>
        <v>0</v>
      </c>
      <c r="K34" s="3"/>
      <c r="L34" s="379" t="s">
        <v>20759</v>
      </c>
      <c r="N34" s="809"/>
      <c r="P34" s="240"/>
      <c r="Q34" s="271">
        <f t="shared" si="10"/>
        <v>0</v>
      </c>
      <c r="R34" s="240"/>
      <c r="S34" s="273">
        <f t="shared" si="11"/>
        <v>0</v>
      </c>
      <c r="T34" s="273">
        <f t="shared" si="11"/>
        <v>0</v>
      </c>
      <c r="U34" s="273">
        <f t="shared" si="11"/>
        <v>0</v>
      </c>
      <c r="V34" s="273">
        <f t="shared" si="11"/>
        <v>0</v>
      </c>
      <c r="W34" s="273">
        <f t="shared" si="11"/>
        <v>0</v>
      </c>
      <c r="X34" s="240"/>
      <c r="Z34" s="1284" t="s">
        <v>2034</v>
      </c>
      <c r="AA34" s="1457" t="s">
        <v>2036</v>
      </c>
      <c r="AB34" s="1458" t="s">
        <v>20760</v>
      </c>
      <c r="AC34" s="1458" t="s">
        <v>20761</v>
      </c>
      <c r="AD34" s="1458" t="s">
        <v>20762</v>
      </c>
      <c r="AE34" s="1458" t="s">
        <v>20763</v>
      </c>
      <c r="AF34" s="1461" t="s">
        <v>20764</v>
      </c>
    </row>
    <row r="35" spans="2:32" s="4" customFormat="1" ht="33" customHeight="1" thickBot="1">
      <c r="B35" s="1850" t="s">
        <v>2042</v>
      </c>
      <c r="C35" s="320" t="s">
        <v>813</v>
      </c>
      <c r="D35" s="320">
        <v>3</v>
      </c>
      <c r="E35" s="1794">
        <f>IFERROR(E30 + E33 + E34, 0)</f>
        <v>46.182629000000006</v>
      </c>
      <c r="F35" s="1794">
        <f t="shared" ref="F35:H35" si="12">IFERROR(F30 + F33 + F34, 0)</f>
        <v>10.333</v>
      </c>
      <c r="G35" s="1794">
        <f t="shared" si="12"/>
        <v>0.84899999999999998</v>
      </c>
      <c r="H35" s="1794">
        <f t="shared" si="12"/>
        <v>87.265000000000001</v>
      </c>
      <c r="I35" s="1794">
        <f>IFERROR(I30 + I33 + I34, 0)</f>
        <v>293.55548199999998</v>
      </c>
      <c r="J35" s="402">
        <f>IFERROR(SUM(E35:I35), 0)</f>
        <v>438.18511100000001</v>
      </c>
      <c r="K35" s="3"/>
      <c r="L35" s="380" t="s">
        <v>20765</v>
      </c>
      <c r="N35" s="810"/>
      <c r="P35" s="240"/>
      <c r="Q35" s="271">
        <f t="shared" si="10"/>
        <v>0</v>
      </c>
      <c r="R35" s="240"/>
      <c r="X35" s="240"/>
      <c r="Z35" s="1287" t="s">
        <v>2042</v>
      </c>
      <c r="AA35" s="1462" t="s">
        <v>20766</v>
      </c>
      <c r="AB35" s="1463" t="s">
        <v>20767</v>
      </c>
      <c r="AC35" s="1463" t="s">
        <v>20768</v>
      </c>
      <c r="AD35" s="1463" t="s">
        <v>20769</v>
      </c>
      <c r="AE35" s="1463" t="s">
        <v>20770</v>
      </c>
      <c r="AF35" s="1260" t="s">
        <v>20771</v>
      </c>
    </row>
    <row r="36" spans="2:32" s="4" customFormat="1" ht="15" customHeight="1" thickBot="1">
      <c r="B36" s="178"/>
      <c r="C36" s="178"/>
      <c r="D36" s="178"/>
      <c r="E36" s="133"/>
      <c r="F36" s="134"/>
      <c r="G36" s="134"/>
      <c r="H36" s="134"/>
      <c r="I36" s="134"/>
      <c r="J36" s="134"/>
      <c r="K36" s="135"/>
      <c r="L36" s="7"/>
      <c r="P36" s="240"/>
      <c r="Q36" s="271">
        <f t="shared" si="10"/>
        <v>0</v>
      </c>
      <c r="R36" s="240"/>
      <c r="X36" s="240"/>
      <c r="Z36" s="178"/>
      <c r="AA36" s="133"/>
      <c r="AB36" s="134"/>
      <c r="AC36" s="134"/>
      <c r="AD36" s="134"/>
      <c r="AE36" s="134"/>
      <c r="AF36" s="134"/>
    </row>
    <row r="37" spans="2:32" ht="20.25" customHeight="1" thickBot="1">
      <c r="B37" s="339" t="s">
        <v>20772</v>
      </c>
      <c r="C37" s="11"/>
      <c r="D37" s="11"/>
      <c r="E37" s="1874"/>
      <c r="F37" s="2082"/>
      <c r="G37" s="2082"/>
      <c r="H37" s="2082"/>
      <c r="I37" s="2082"/>
      <c r="J37" s="1874"/>
      <c r="K37" s="136"/>
      <c r="M37" s="1592"/>
      <c r="N37" s="1592"/>
      <c r="O37" s="1592"/>
      <c r="P37" s="1636"/>
      <c r="Q37" s="271">
        <f t="shared" ref="Q37" si="13">IF( SUM( S37:W37 ) = 0, 0, $S$5 )</f>
        <v>0</v>
      </c>
      <c r="R37" s="1636"/>
      <c r="S37" s="1592"/>
      <c r="T37" s="1592"/>
      <c r="U37" s="1592"/>
      <c r="V37" s="1592"/>
      <c r="W37" s="1592"/>
      <c r="X37" s="1636"/>
      <c r="Y37" s="1592"/>
      <c r="Z37" s="352" t="s">
        <v>20772</v>
      </c>
      <c r="AA37" s="1874"/>
      <c r="AB37" s="2082"/>
      <c r="AC37" s="2082"/>
      <c r="AD37" s="2082"/>
      <c r="AE37" s="2082"/>
      <c r="AF37" s="1874"/>
    </row>
    <row r="38" spans="2:32" ht="33" customHeight="1" thickBot="1">
      <c r="B38" s="1869" t="s">
        <v>20773</v>
      </c>
      <c r="C38" s="341" t="s">
        <v>813</v>
      </c>
      <c r="D38" s="341">
        <v>3</v>
      </c>
      <c r="E38" s="807">
        <v>0</v>
      </c>
      <c r="F38" s="807">
        <v>0</v>
      </c>
      <c r="G38" s="807">
        <v>0</v>
      </c>
      <c r="H38" s="807">
        <v>0</v>
      </c>
      <c r="I38" s="807">
        <v>0</v>
      </c>
      <c r="J38" s="400">
        <f t="shared" ref="J38:J43" si="14">IFERROR(SUM(E38:I38), 0)</f>
        <v>0</v>
      </c>
      <c r="K38" s="4"/>
      <c r="L38" s="378" t="s">
        <v>20774</v>
      </c>
      <c r="M38" s="1592"/>
      <c r="N38" s="1632"/>
      <c r="O38" s="1592"/>
      <c r="P38" s="1636"/>
      <c r="Q38" s="271">
        <f t="shared" ref="Q38:Q43" si="15">IF( SUM( S38:W38 ) = 0, 0, $S$5 )</f>
        <v>0</v>
      </c>
      <c r="R38" s="1636"/>
      <c r="S38" s="273">
        <f t="shared" ref="S38:W42" si="16" xml:space="preserve"> IF( ISNUMBER( E38 ), 0, 1 )</f>
        <v>0</v>
      </c>
      <c r="T38" s="273">
        <f t="shared" si="16"/>
        <v>0</v>
      </c>
      <c r="U38" s="273">
        <f t="shared" si="16"/>
        <v>0</v>
      </c>
      <c r="V38" s="273">
        <f t="shared" si="16"/>
        <v>0</v>
      </c>
      <c r="W38" s="273">
        <f t="shared" si="16"/>
        <v>0</v>
      </c>
      <c r="X38" s="1636"/>
      <c r="Y38" s="1592"/>
      <c r="Z38" s="1869" t="s">
        <v>20773</v>
      </c>
      <c r="AA38" s="381" t="s">
        <v>20775</v>
      </c>
      <c r="AB38" s="381" t="s">
        <v>20776</v>
      </c>
      <c r="AC38" s="381" t="s">
        <v>20777</v>
      </c>
      <c r="AD38" s="381" t="s">
        <v>20778</v>
      </c>
      <c r="AE38" s="381" t="s">
        <v>20779</v>
      </c>
      <c r="AF38" s="396" t="s">
        <v>20780</v>
      </c>
    </row>
    <row r="39" spans="2:32" ht="33" customHeight="1" thickBot="1">
      <c r="B39" s="384" t="s">
        <v>20781</v>
      </c>
      <c r="C39" s="335" t="s">
        <v>813</v>
      </c>
      <c r="D39" s="335">
        <v>3</v>
      </c>
      <c r="E39" s="807">
        <v>0</v>
      </c>
      <c r="F39" s="807">
        <v>0</v>
      </c>
      <c r="G39" s="807">
        <v>0</v>
      </c>
      <c r="H39" s="807">
        <v>0</v>
      </c>
      <c r="I39" s="807">
        <v>0</v>
      </c>
      <c r="J39" s="401">
        <f t="shared" si="14"/>
        <v>0</v>
      </c>
      <c r="K39" s="4"/>
      <c r="L39" s="379" t="s">
        <v>20782</v>
      </c>
      <c r="M39" s="1592"/>
      <c r="N39" s="1633"/>
      <c r="O39" s="1592"/>
      <c r="P39" s="1636"/>
      <c r="Q39" s="271">
        <f t="shared" si="15"/>
        <v>0</v>
      </c>
      <c r="R39" s="1636"/>
      <c r="S39" s="273">
        <f t="shared" si="16"/>
        <v>0</v>
      </c>
      <c r="T39" s="273">
        <f t="shared" si="16"/>
        <v>0</v>
      </c>
      <c r="U39" s="273">
        <f t="shared" si="16"/>
        <v>0</v>
      </c>
      <c r="V39" s="273">
        <f t="shared" si="16"/>
        <v>0</v>
      </c>
      <c r="W39" s="273">
        <f t="shared" si="16"/>
        <v>0</v>
      </c>
      <c r="X39" s="1636"/>
      <c r="Y39" s="1592"/>
      <c r="Z39" s="384" t="s">
        <v>20781</v>
      </c>
      <c r="AA39" s="373" t="s">
        <v>20783</v>
      </c>
      <c r="AB39" s="373" t="s">
        <v>20784</v>
      </c>
      <c r="AC39" s="373" t="s">
        <v>20785</v>
      </c>
      <c r="AD39" s="373" t="s">
        <v>20786</v>
      </c>
      <c r="AE39" s="373" t="s">
        <v>20787</v>
      </c>
      <c r="AF39" s="383" t="s">
        <v>20788</v>
      </c>
    </row>
    <row r="40" spans="2:32" ht="33" customHeight="1" thickBot="1">
      <c r="B40" s="384" t="s">
        <v>20789</v>
      </c>
      <c r="C40" s="335" t="s">
        <v>813</v>
      </c>
      <c r="D40" s="335">
        <v>3</v>
      </c>
      <c r="E40" s="807">
        <v>0</v>
      </c>
      <c r="F40" s="807">
        <v>0</v>
      </c>
      <c r="G40" s="807">
        <v>0</v>
      </c>
      <c r="H40" s="807">
        <v>0</v>
      </c>
      <c r="I40" s="807">
        <v>0</v>
      </c>
      <c r="J40" s="401">
        <f t="shared" si="14"/>
        <v>0</v>
      </c>
      <c r="K40" s="4"/>
      <c r="L40" s="379" t="s">
        <v>20790</v>
      </c>
      <c r="M40" s="1592"/>
      <c r="N40" s="1633"/>
      <c r="O40" s="1592"/>
      <c r="P40" s="1636"/>
      <c r="Q40" s="271">
        <f t="shared" si="15"/>
        <v>0</v>
      </c>
      <c r="R40" s="1636"/>
      <c r="S40" s="273">
        <f t="shared" si="16"/>
        <v>0</v>
      </c>
      <c r="T40" s="273">
        <f t="shared" si="16"/>
        <v>0</v>
      </c>
      <c r="U40" s="273">
        <f t="shared" si="16"/>
        <v>0</v>
      </c>
      <c r="V40" s="273">
        <f t="shared" si="16"/>
        <v>0</v>
      </c>
      <c r="W40" s="273">
        <f t="shared" si="16"/>
        <v>0</v>
      </c>
      <c r="X40" s="1636"/>
      <c r="Y40" s="1592"/>
      <c r="Z40" s="384" t="s">
        <v>20789</v>
      </c>
      <c r="AA40" s="373" t="s">
        <v>20791</v>
      </c>
      <c r="AB40" s="373" t="s">
        <v>20792</v>
      </c>
      <c r="AC40" s="373" t="s">
        <v>20793</v>
      </c>
      <c r="AD40" s="373" t="s">
        <v>20794</v>
      </c>
      <c r="AE40" s="373" t="s">
        <v>20795</v>
      </c>
      <c r="AF40" s="383" t="s">
        <v>20796</v>
      </c>
    </row>
    <row r="41" spans="2:32" ht="33" customHeight="1" thickBot="1">
      <c r="B41" s="384" t="s">
        <v>20797</v>
      </c>
      <c r="C41" s="335" t="s">
        <v>813</v>
      </c>
      <c r="D41" s="335">
        <v>3</v>
      </c>
      <c r="E41" s="807">
        <v>0</v>
      </c>
      <c r="F41" s="807">
        <v>0</v>
      </c>
      <c r="G41" s="807">
        <v>0</v>
      </c>
      <c r="H41" s="807">
        <v>0</v>
      </c>
      <c r="I41" s="807">
        <v>0</v>
      </c>
      <c r="J41" s="401">
        <f t="shared" si="14"/>
        <v>0</v>
      </c>
      <c r="K41" s="4"/>
      <c r="L41" s="379" t="s">
        <v>20798</v>
      </c>
      <c r="M41" s="1592"/>
      <c r="N41" s="1633"/>
      <c r="O41" s="1592"/>
      <c r="P41" s="1636"/>
      <c r="Q41" s="271">
        <f t="shared" si="15"/>
        <v>0</v>
      </c>
      <c r="R41" s="1636"/>
      <c r="S41" s="273">
        <f t="shared" si="16"/>
        <v>0</v>
      </c>
      <c r="T41" s="273">
        <f t="shared" si="16"/>
        <v>0</v>
      </c>
      <c r="U41" s="273">
        <f t="shared" si="16"/>
        <v>0</v>
      </c>
      <c r="V41" s="273">
        <f t="shared" si="16"/>
        <v>0</v>
      </c>
      <c r="W41" s="273">
        <f t="shared" si="16"/>
        <v>0</v>
      </c>
      <c r="X41" s="1636"/>
      <c r="Y41" s="1592"/>
      <c r="Z41" s="384" t="s">
        <v>20797</v>
      </c>
      <c r="AA41" s="373" t="s">
        <v>20799</v>
      </c>
      <c r="AB41" s="373" t="s">
        <v>20800</v>
      </c>
      <c r="AC41" s="373" t="s">
        <v>20801</v>
      </c>
      <c r="AD41" s="373" t="s">
        <v>20802</v>
      </c>
      <c r="AE41" s="373" t="s">
        <v>20803</v>
      </c>
      <c r="AF41" s="383" t="s">
        <v>20804</v>
      </c>
    </row>
    <row r="42" spans="2:32" ht="33" customHeight="1">
      <c r="B42" s="384" t="s">
        <v>20805</v>
      </c>
      <c r="C42" s="335" t="s">
        <v>813</v>
      </c>
      <c r="D42" s="335">
        <v>3</v>
      </c>
      <c r="E42" s="807">
        <v>0</v>
      </c>
      <c r="F42" s="807">
        <v>0</v>
      </c>
      <c r="G42" s="807">
        <v>0</v>
      </c>
      <c r="H42" s="807">
        <v>0</v>
      </c>
      <c r="I42" s="807">
        <v>0</v>
      </c>
      <c r="J42" s="401">
        <f t="shared" si="14"/>
        <v>0</v>
      </c>
      <c r="K42" s="4"/>
      <c r="L42" s="379" t="s">
        <v>20806</v>
      </c>
      <c r="M42" s="1592"/>
      <c r="N42" s="1633"/>
      <c r="O42" s="1592"/>
      <c r="P42" s="1636"/>
      <c r="Q42" s="271">
        <f t="shared" si="15"/>
        <v>0</v>
      </c>
      <c r="R42" s="1636"/>
      <c r="S42" s="273">
        <f t="shared" si="16"/>
        <v>0</v>
      </c>
      <c r="T42" s="273">
        <f t="shared" si="16"/>
        <v>0</v>
      </c>
      <c r="U42" s="273">
        <f t="shared" si="16"/>
        <v>0</v>
      </c>
      <c r="V42" s="273">
        <f t="shared" si="16"/>
        <v>0</v>
      </c>
      <c r="W42" s="273">
        <f t="shared" si="16"/>
        <v>0</v>
      </c>
      <c r="X42" s="1636"/>
      <c r="Y42" s="1592"/>
      <c r="Z42" s="384" t="s">
        <v>20805</v>
      </c>
      <c r="AA42" s="373" t="s">
        <v>20807</v>
      </c>
      <c r="AB42" s="373" t="s">
        <v>20808</v>
      </c>
      <c r="AC42" s="373" t="s">
        <v>20809</v>
      </c>
      <c r="AD42" s="373" t="s">
        <v>20810</v>
      </c>
      <c r="AE42" s="373" t="s">
        <v>20811</v>
      </c>
      <c r="AF42" s="383" t="s">
        <v>20812</v>
      </c>
    </row>
    <row r="43" spans="2:32" ht="33" customHeight="1" thickBot="1">
      <c r="B43" s="1870" t="s">
        <v>20813</v>
      </c>
      <c r="C43" s="387" t="s">
        <v>813</v>
      </c>
      <c r="D43" s="387">
        <v>3</v>
      </c>
      <c r="E43" s="410">
        <f>IFERROR(SUM(E38:E42), 0)</f>
        <v>0</v>
      </c>
      <c r="F43" s="410">
        <f t="shared" ref="F43:H43" si="17">IFERROR(SUM(F38:F42), 0)</f>
        <v>0</v>
      </c>
      <c r="G43" s="410">
        <f t="shared" si="17"/>
        <v>0</v>
      </c>
      <c r="H43" s="410">
        <f t="shared" si="17"/>
        <v>0</v>
      </c>
      <c r="I43" s="410">
        <f>IFERROR(SUM(I38:I42), 0)</f>
        <v>0</v>
      </c>
      <c r="J43" s="402">
        <f t="shared" si="14"/>
        <v>0</v>
      </c>
      <c r="K43" s="4"/>
      <c r="L43" s="380" t="s">
        <v>20814</v>
      </c>
      <c r="M43" s="1592"/>
      <c r="N43" s="1634"/>
      <c r="O43" s="1592"/>
      <c r="P43" s="1636"/>
      <c r="Q43" s="271">
        <f t="shared" si="15"/>
        <v>0</v>
      </c>
      <c r="R43" s="1636"/>
      <c r="S43" s="1592"/>
      <c r="T43" s="1592"/>
      <c r="U43" s="1592"/>
      <c r="V43" s="1592"/>
      <c r="W43" s="1592"/>
      <c r="X43" s="1636"/>
      <c r="Y43" s="1592"/>
      <c r="Z43" s="1870" t="s">
        <v>20813</v>
      </c>
      <c r="AA43" s="1466" t="s">
        <v>20815</v>
      </c>
      <c r="AB43" s="1464" t="s">
        <v>20816</v>
      </c>
      <c r="AC43" s="1464" t="s">
        <v>20817</v>
      </c>
      <c r="AD43" s="1464" t="s">
        <v>20818</v>
      </c>
      <c r="AE43" s="1464" t="s">
        <v>20819</v>
      </c>
      <c r="AF43" s="1465" t="s">
        <v>20820</v>
      </c>
    </row>
    <row r="44" spans="2:32" s="4" customFormat="1" ht="18.75" customHeight="1">
      <c r="B44" s="35"/>
      <c r="C44" s="3"/>
      <c r="D44" s="3"/>
      <c r="E44" s="3"/>
      <c r="F44" s="3"/>
      <c r="G44" s="3"/>
      <c r="H44" s="3"/>
      <c r="I44" s="3"/>
      <c r="J44" s="3"/>
      <c r="K44" s="3"/>
      <c r="L44" s="127"/>
      <c r="Q44" s="1592"/>
      <c r="Z44" s="35"/>
      <c r="AA44" s="3"/>
      <c r="AB44" s="3"/>
      <c r="AC44" s="3"/>
      <c r="AD44" s="3"/>
      <c r="AE44" s="3"/>
      <c r="AF44" s="3"/>
    </row>
  </sheetData>
  <mergeCells count="21">
    <mergeCell ref="F37:I37"/>
    <mergeCell ref="AB37:AE37"/>
    <mergeCell ref="AB5:AE5"/>
    <mergeCell ref="AF5:AF6"/>
    <mergeCell ref="J5:J6"/>
    <mergeCell ref="L5:L6"/>
    <mergeCell ref="Z5:Z6"/>
    <mergeCell ref="AA5:AA6"/>
    <mergeCell ref="B1:I1"/>
    <mergeCell ref="Z1:AE1"/>
    <mergeCell ref="B5:B6"/>
    <mergeCell ref="C5:C6"/>
    <mergeCell ref="D5:D6"/>
    <mergeCell ref="E5:E6"/>
    <mergeCell ref="F5:I5"/>
    <mergeCell ref="N5:N6"/>
    <mergeCell ref="B3:N3"/>
    <mergeCell ref="Z3:AF3"/>
    <mergeCell ref="S4:W4"/>
    <mergeCell ref="B2:I2"/>
    <mergeCell ref="Z2:AG2"/>
  </mergeCells>
  <conditionalFormatting sqref="Q4:Q43">
    <cfRule type="cellIs" dxfId="55" priority="1" operator="equal">
      <formula>0</formula>
    </cfRule>
  </conditionalFormatting>
  <dataValidations count="1">
    <dataValidation type="custom" allowBlank="1" showErrorMessage="1" errorTitle="Input Error" error="Please enter a numeric value." sqref="E38:I42 E17:I17 E24:I24 E28:I28 E33:I34" xr:uid="{00000000-0002-0000-1F00-000000000000}">
      <formula1>ISNUMBER(E1048568)</formula1>
    </dataValidation>
  </dataValidations>
  <pageMargins left="0.7" right="0.7" top="0.75" bottom="0.75" header="0.3" footer="0.3"/>
  <pageSetup paperSize="8" scale="86" fitToHeight="0" orientation="portrait" r:id="rId1"/>
  <headerFooter>
    <oddHeader>&amp;L&amp;F&amp;CSheet: &amp;A&amp;ROFFICIAL</oddHeader>
    <oddFooter>&amp;LPrinted on: &amp;D at &amp;T&amp;CPage &amp;P of &amp;N&amp;ROfwat</oddFooter>
  </headerFooter>
  <ignoredErrors>
    <ignoredError sqref="J13 J33:J34"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3">
    <pageSetUpPr fitToPage="1"/>
  </sheetPr>
  <dimension ref="B1:AO43"/>
  <sheetViews>
    <sheetView showFormulas="1" showGridLines="0" topLeftCell="C1" zoomScale="80" zoomScaleNormal="80" zoomScaleSheetLayoutView="100" workbookViewId="0">
      <pane ySplit="6" topLeftCell="A31" activePane="bottomLeft" state="frozen"/>
      <selection activeCell="B2" sqref="B2"/>
      <selection pane="bottomLeft" activeCell="E21" sqref="E21"/>
    </sheetView>
  </sheetViews>
  <sheetFormatPr defaultColWidth="9" defaultRowHeight="15.75"/>
  <cols>
    <col min="1" max="1" width="2.125" style="264" customWidth="1"/>
    <col min="2" max="2" width="36.125" style="264" customWidth="1"/>
    <col min="3" max="3" width="7.125" style="264" customWidth="1"/>
    <col min="4" max="4" width="5.375" style="264" customWidth="1"/>
    <col min="5" max="13" width="12.5" style="264" customWidth="1"/>
    <col min="14" max="14" width="1.625" style="264" customWidth="1"/>
    <col min="15" max="15" width="12.5" style="295" customWidth="1"/>
    <col min="16" max="16" width="1.625" style="264" customWidth="1"/>
    <col min="17" max="17" width="33.625" style="264" customWidth="1"/>
    <col min="18" max="18" width="2" style="264" customWidth="1"/>
    <col min="19" max="19" width="1.875" style="264" customWidth="1"/>
    <col min="20" max="20" width="25" style="264" customWidth="1"/>
    <col min="21" max="21" width="1.625" style="264" customWidth="1"/>
    <col min="22" max="29" width="4.625" style="264" hidden="1" customWidth="1"/>
    <col min="30" max="30" width="1.625" style="264" hidden="1" customWidth="1"/>
    <col min="31" max="31" width="2" style="264" customWidth="1"/>
    <col min="32" max="32" width="36.125" style="281" customWidth="1"/>
    <col min="33" max="41" width="15" style="264" customWidth="1"/>
    <col min="42" max="42" width="1.625" style="264" customWidth="1"/>
    <col min="43" max="16384" width="9" style="264"/>
  </cols>
  <sheetData>
    <row r="1" spans="2:41" s="109" customFormat="1" ht="29.25" customHeight="1">
      <c r="B1" s="1958" t="s">
        <v>723</v>
      </c>
      <c r="C1" s="1958"/>
      <c r="D1" s="1958"/>
      <c r="E1" s="1958"/>
      <c r="F1" s="1958"/>
      <c r="G1" s="1958"/>
      <c r="H1" s="1958"/>
      <c r="I1" s="1958"/>
      <c r="J1" s="175"/>
      <c r="K1" s="1958"/>
      <c r="L1" s="1958"/>
      <c r="M1" s="1958"/>
      <c r="N1" s="1958"/>
      <c r="O1" s="114"/>
      <c r="S1" s="259"/>
      <c r="U1" s="259"/>
      <c r="AD1" s="259"/>
      <c r="AF1" s="1958" t="s">
        <v>723</v>
      </c>
      <c r="AG1" s="1958"/>
      <c r="AH1" s="1958"/>
      <c r="AI1" s="1958"/>
      <c r="AJ1" s="1958"/>
      <c r="AK1" s="1958"/>
      <c r="AL1" s="175"/>
      <c r="AM1" s="1958"/>
      <c r="AN1" s="1958"/>
      <c r="AO1" s="1958"/>
    </row>
    <row r="2" spans="2:41" s="109" customFormat="1" ht="29.25" customHeight="1">
      <c r="B2" s="1958" t="str">
        <f>Validation!B4</f>
        <v>Anglian Water</v>
      </c>
      <c r="C2" s="1958"/>
      <c r="D2" s="1958"/>
      <c r="E2" s="1958"/>
      <c r="F2" s="1958"/>
      <c r="G2" s="1958"/>
      <c r="H2" s="1958"/>
      <c r="I2" s="1958"/>
      <c r="J2" s="175"/>
      <c r="K2" s="77"/>
      <c r="L2" s="77"/>
      <c r="M2" s="77"/>
      <c r="N2" s="77"/>
      <c r="O2" s="114"/>
      <c r="S2" s="259"/>
      <c r="U2" s="259"/>
      <c r="AD2" s="259"/>
      <c r="AF2" s="1958" t="str">
        <f>Validation!B4</f>
        <v>Anglian Water</v>
      </c>
      <c r="AG2" s="1958"/>
      <c r="AH2" s="1958"/>
      <c r="AI2" s="1958"/>
      <c r="AJ2" s="1958"/>
      <c r="AK2" s="1958"/>
      <c r="AL2" s="1958"/>
      <c r="AM2" s="1958"/>
      <c r="AN2" s="77"/>
      <c r="AO2" s="77"/>
    </row>
    <row r="3" spans="2:41" ht="45.75" customHeight="1">
      <c r="B3" s="2067" t="s">
        <v>724</v>
      </c>
      <c r="C3" s="2067"/>
      <c r="D3" s="2067"/>
      <c r="E3" s="2067"/>
      <c r="F3" s="2067"/>
      <c r="G3" s="2067"/>
      <c r="H3" s="2067"/>
      <c r="I3" s="2067"/>
      <c r="J3" s="2067"/>
      <c r="K3" s="2067"/>
      <c r="L3" s="2067"/>
      <c r="M3" s="2067"/>
      <c r="N3" s="2067"/>
      <c r="O3" s="2067"/>
      <c r="P3" s="2067"/>
      <c r="Q3" s="2067"/>
      <c r="R3" s="1592"/>
      <c r="S3" s="1636"/>
      <c r="T3" s="362" t="s">
        <v>798</v>
      </c>
      <c r="U3" s="1636"/>
      <c r="V3" s="1592"/>
      <c r="W3" s="1592"/>
      <c r="X3" s="1592"/>
      <c r="Y3" s="1592"/>
      <c r="Z3" s="1592"/>
      <c r="AA3" s="1592"/>
      <c r="AB3" s="1592"/>
      <c r="AC3" s="1592"/>
      <c r="AD3" s="1636"/>
      <c r="AE3" s="1592"/>
      <c r="AF3" s="2067" t="s">
        <v>724</v>
      </c>
      <c r="AG3" s="2067"/>
      <c r="AH3" s="2067"/>
      <c r="AI3" s="2067"/>
      <c r="AJ3" s="2067"/>
      <c r="AK3" s="2067"/>
      <c r="AL3" s="2067"/>
      <c r="AM3" s="2067"/>
      <c r="AN3" s="2067"/>
      <c r="AO3" s="2067"/>
    </row>
    <row r="4" spans="2:41" ht="15" customHeight="1" thickBot="1">
      <c r="B4" s="2"/>
      <c r="C4" s="2"/>
      <c r="D4" s="2"/>
      <c r="E4" s="2"/>
      <c r="F4" s="2"/>
      <c r="G4" s="2"/>
      <c r="H4" s="2"/>
      <c r="I4" s="2"/>
      <c r="J4" s="2"/>
      <c r="K4" s="2"/>
      <c r="L4" s="2"/>
      <c r="M4" s="2"/>
      <c r="N4" s="81"/>
      <c r="O4" s="114"/>
      <c r="P4" s="1592"/>
      <c r="Q4" s="1592"/>
      <c r="R4" s="1592"/>
      <c r="S4" s="1636"/>
      <c r="T4" s="271"/>
      <c r="U4" s="1636"/>
      <c r="V4" s="1957" t="s">
        <v>799</v>
      </c>
      <c r="W4" s="1957"/>
      <c r="X4" s="1957"/>
      <c r="Y4" s="2081"/>
      <c r="Z4" s="2081"/>
      <c r="AA4" s="2081"/>
      <c r="AB4" s="2081"/>
      <c r="AC4" s="2081"/>
      <c r="AD4" s="1636"/>
      <c r="AE4" s="1592"/>
      <c r="AF4" s="2"/>
      <c r="AG4" s="2"/>
      <c r="AH4" s="2"/>
      <c r="AI4" s="2"/>
      <c r="AJ4" s="2"/>
      <c r="AK4" s="2"/>
      <c r="AL4" s="2"/>
      <c r="AM4" s="2"/>
      <c r="AN4" s="2"/>
      <c r="AO4" s="2"/>
    </row>
    <row r="5" spans="2:41" s="4" customFormat="1" ht="30" customHeight="1">
      <c r="B5" s="2074" t="s">
        <v>800</v>
      </c>
      <c r="C5" s="1974" t="s">
        <v>801</v>
      </c>
      <c r="D5" s="1974" t="s">
        <v>802</v>
      </c>
      <c r="E5" s="1974" t="s">
        <v>20821</v>
      </c>
      <c r="F5" s="1974"/>
      <c r="G5" s="1974"/>
      <c r="H5" s="1974" t="s">
        <v>20822</v>
      </c>
      <c r="I5" s="1974"/>
      <c r="J5" s="1974" t="s">
        <v>1740</v>
      </c>
      <c r="K5" s="1974"/>
      <c r="L5" s="1974"/>
      <c r="M5" s="1964" t="s">
        <v>1016</v>
      </c>
      <c r="O5" s="2045" t="s">
        <v>806</v>
      </c>
      <c r="Q5" s="2045" t="s">
        <v>807</v>
      </c>
      <c r="S5" s="240"/>
      <c r="T5" s="271"/>
      <c r="U5" s="240"/>
      <c r="V5" s="267" t="s">
        <v>808</v>
      </c>
      <c r="AD5" s="240"/>
      <c r="AF5" s="2085" t="s">
        <v>800</v>
      </c>
      <c r="AG5" s="2087" t="s">
        <v>20821</v>
      </c>
      <c r="AH5" s="2088"/>
      <c r="AI5" s="2089"/>
      <c r="AJ5" s="2087" t="s">
        <v>20822</v>
      </c>
      <c r="AK5" s="2088"/>
      <c r="AL5" s="2087" t="s">
        <v>1740</v>
      </c>
      <c r="AM5" s="2088"/>
      <c r="AN5" s="2088"/>
      <c r="AO5" s="2083" t="s">
        <v>1016</v>
      </c>
    </row>
    <row r="6" spans="2:41" s="4" customFormat="1" ht="56.25" customHeight="1" thickBot="1">
      <c r="B6" s="2075"/>
      <c r="C6" s="1976"/>
      <c r="D6" s="1976"/>
      <c r="E6" s="1845" t="s">
        <v>20823</v>
      </c>
      <c r="F6" s="1845" t="s">
        <v>20824</v>
      </c>
      <c r="G6" s="1845" t="s">
        <v>20825</v>
      </c>
      <c r="H6" s="1845" t="s">
        <v>20826</v>
      </c>
      <c r="I6" s="1845" t="s">
        <v>20827</v>
      </c>
      <c r="J6" s="1845" t="s">
        <v>20828</v>
      </c>
      <c r="K6" s="1845" t="s">
        <v>20829</v>
      </c>
      <c r="L6" s="1845" t="s">
        <v>20830</v>
      </c>
      <c r="M6" s="1965"/>
      <c r="O6" s="2047"/>
      <c r="Q6" s="2047"/>
      <c r="S6" s="240"/>
      <c r="T6" s="271"/>
      <c r="U6" s="240"/>
      <c r="AD6" s="240"/>
      <c r="AF6" s="2086"/>
      <c r="AG6" s="1467" t="s">
        <v>20823</v>
      </c>
      <c r="AH6" s="1467" t="s">
        <v>20824</v>
      </c>
      <c r="AI6" s="1467" t="s">
        <v>20825</v>
      </c>
      <c r="AJ6" s="1467" t="s">
        <v>20826</v>
      </c>
      <c r="AK6" s="1467" t="s">
        <v>20827</v>
      </c>
      <c r="AL6" s="1467" t="s">
        <v>20828</v>
      </c>
      <c r="AM6" s="1467" t="s">
        <v>20829</v>
      </c>
      <c r="AN6" s="1468" t="s">
        <v>20830</v>
      </c>
      <c r="AO6" s="2084"/>
    </row>
    <row r="7" spans="2:41" s="4" customFormat="1" ht="15" customHeight="1" thickBot="1">
      <c r="B7" s="126"/>
      <c r="C7" s="126"/>
      <c r="D7" s="126"/>
      <c r="E7" s="10"/>
      <c r="F7" s="21"/>
      <c r="G7" s="10"/>
      <c r="H7" s="21"/>
      <c r="I7" s="21"/>
      <c r="J7" s="21"/>
      <c r="K7" s="21"/>
      <c r="L7" s="21"/>
      <c r="M7" s="21"/>
      <c r="O7" s="114"/>
      <c r="S7" s="240"/>
      <c r="T7" s="271"/>
      <c r="U7" s="240"/>
      <c r="AD7" s="240"/>
      <c r="AF7" s="126"/>
      <c r="AG7" s="10"/>
      <c r="AH7" s="21"/>
      <c r="AI7" s="10"/>
      <c r="AJ7" s="21"/>
      <c r="AK7" s="21"/>
      <c r="AL7" s="21"/>
      <c r="AM7" s="21"/>
      <c r="AN7" s="21"/>
      <c r="AO7" s="21"/>
    </row>
    <row r="8" spans="2:41" s="4" customFormat="1" ht="21" customHeight="1" thickBot="1">
      <c r="B8" s="328" t="s">
        <v>2052</v>
      </c>
      <c r="C8" s="238"/>
      <c r="D8" s="238"/>
      <c r="E8" s="11"/>
      <c r="F8" s="11"/>
      <c r="G8" s="11"/>
      <c r="O8" s="114"/>
      <c r="S8" s="240"/>
      <c r="T8" s="271"/>
      <c r="U8" s="240"/>
      <c r="AD8" s="240"/>
      <c r="AF8" s="316" t="s">
        <v>2052</v>
      </c>
      <c r="AG8" s="11"/>
      <c r="AH8" s="11"/>
      <c r="AI8" s="11"/>
    </row>
    <row r="9" spans="2:41" s="4" customFormat="1" ht="33" customHeight="1">
      <c r="B9" s="1869" t="s">
        <v>1838</v>
      </c>
      <c r="C9" s="341" t="s">
        <v>813</v>
      </c>
      <c r="D9" s="341">
        <v>3</v>
      </c>
      <c r="E9" s="818">
        <f>IFERROR('4K'!E28, 0)</f>
        <v>61.268000000000001</v>
      </c>
      <c r="F9" s="818">
        <f>IFERROR('4K'!F28, 0)</f>
        <v>22.823000000000004</v>
      </c>
      <c r="G9" s="818">
        <f>IFERROR('4K'!G28, 0)</f>
        <v>10.94</v>
      </c>
      <c r="H9" s="818">
        <f>IFERROR('4K'!H28, 0)</f>
        <v>123.313</v>
      </c>
      <c r="I9" s="818">
        <f>IFERROR('4K'!I28, 0)</f>
        <v>7.1109999999999998</v>
      </c>
      <c r="J9" s="818">
        <f>IFERROR('4K'!J28, 0)</f>
        <v>18.524999999999999</v>
      </c>
      <c r="K9" s="818">
        <f>IFERROR('4K'!K28, 0)</f>
        <v>24.169000000000004</v>
      </c>
      <c r="L9" s="818">
        <f>IFERROR('4K'!L28, 0)</f>
        <v>6.4849999999999994</v>
      </c>
      <c r="M9" s="400">
        <f>IFERROR(SUM(E9:L9), 0)</f>
        <v>274.63400000000001</v>
      </c>
      <c r="O9" s="378" t="s">
        <v>20831</v>
      </c>
      <c r="Q9" s="808"/>
      <c r="S9" s="240"/>
      <c r="T9" s="271"/>
      <c r="U9" s="240"/>
      <c r="V9" s="270"/>
      <c r="W9" s="270"/>
      <c r="X9" s="270"/>
      <c r="Y9" s="270"/>
      <c r="Z9" s="270"/>
      <c r="AA9" s="270"/>
      <c r="AB9" s="270"/>
      <c r="AC9" s="270"/>
      <c r="AD9" s="240"/>
      <c r="AF9" s="1869" t="s">
        <v>1838</v>
      </c>
      <c r="AG9" s="1448" t="s">
        <v>20832</v>
      </c>
      <c r="AH9" s="1448" t="s">
        <v>20833</v>
      </c>
      <c r="AI9" s="1448" t="s">
        <v>20834</v>
      </c>
      <c r="AJ9" s="1448" t="s">
        <v>20835</v>
      </c>
      <c r="AK9" s="1448" t="s">
        <v>20836</v>
      </c>
      <c r="AL9" s="1448" t="s">
        <v>20837</v>
      </c>
      <c r="AM9" s="1448" t="s">
        <v>20838</v>
      </c>
      <c r="AN9" s="1448" t="s">
        <v>20839</v>
      </c>
      <c r="AO9" s="1449" t="s">
        <v>20840</v>
      </c>
    </row>
    <row r="10" spans="2:41" s="4" customFormat="1" ht="33" customHeight="1">
      <c r="B10" s="384" t="s">
        <v>1911</v>
      </c>
      <c r="C10" s="335" t="s">
        <v>813</v>
      </c>
      <c r="D10" s="335">
        <v>3</v>
      </c>
      <c r="E10" s="819">
        <f>IFERROR('4M'!F93, 0)</f>
        <v>0.20699999999999999</v>
      </c>
      <c r="F10" s="819">
        <f>IFERROR('4M'!G93, 0)</f>
        <v>0</v>
      </c>
      <c r="G10" s="819">
        <f>IFERROR('4M'!H93, 0)</f>
        <v>0</v>
      </c>
      <c r="H10" s="819">
        <f>IFERROR('4M'!I93, 0)</f>
        <v>3.6000000000000004E-2</v>
      </c>
      <c r="I10" s="819">
        <f>IFERROR('4M'!J93, 0)</f>
        <v>0</v>
      </c>
      <c r="J10" s="819">
        <f>IFERROR('4M'!K93, 0)</f>
        <v>0</v>
      </c>
      <c r="K10" s="819">
        <f>IFERROR('4M'!L93, 0)</f>
        <v>0</v>
      </c>
      <c r="L10" s="819">
        <f>IFERROR('4M'!M93, 0)</f>
        <v>0</v>
      </c>
      <c r="M10" s="401">
        <f t="shared" ref="M10:M13" si="0">IFERROR(SUM(E10:L10), 0)</f>
        <v>0.24299999999999999</v>
      </c>
      <c r="O10" s="379" t="s">
        <v>20841</v>
      </c>
      <c r="Q10" s="809"/>
      <c r="S10" s="240"/>
      <c r="T10" s="271"/>
      <c r="U10" s="240"/>
      <c r="V10" s="270"/>
      <c r="W10" s="270"/>
      <c r="X10" s="270"/>
      <c r="Y10" s="270"/>
      <c r="Z10" s="270"/>
      <c r="AA10" s="270"/>
      <c r="AB10" s="270"/>
      <c r="AC10" s="270"/>
      <c r="AD10" s="240"/>
      <c r="AF10" s="384" t="s">
        <v>1911</v>
      </c>
      <c r="AG10" s="1450" t="s">
        <v>20842</v>
      </c>
      <c r="AH10" s="1450" t="s">
        <v>20843</v>
      </c>
      <c r="AI10" s="1450" t="s">
        <v>20844</v>
      </c>
      <c r="AJ10" s="1450" t="s">
        <v>20845</v>
      </c>
      <c r="AK10" s="1450" t="s">
        <v>20846</v>
      </c>
      <c r="AL10" s="1450" t="s">
        <v>20847</v>
      </c>
      <c r="AM10" s="1450" t="s">
        <v>20848</v>
      </c>
      <c r="AN10" s="1450" t="s">
        <v>20849</v>
      </c>
      <c r="AO10" s="1451" t="s">
        <v>20850</v>
      </c>
    </row>
    <row r="11" spans="2:41" s="4" customFormat="1" ht="33" customHeight="1">
      <c r="B11" s="384" t="s">
        <v>1919</v>
      </c>
      <c r="C11" s="335" t="s">
        <v>813</v>
      </c>
      <c r="D11" s="335">
        <v>3</v>
      </c>
      <c r="E11" s="819">
        <f>IFERROR('4O'!F18, 0)</f>
        <v>0.33700000000000002</v>
      </c>
      <c r="F11" s="819">
        <f>IFERROR('4O'!G18, 0)</f>
        <v>0</v>
      </c>
      <c r="G11" s="819">
        <f>IFERROR('4O'!H18, 0)</f>
        <v>0</v>
      </c>
      <c r="H11" s="819">
        <f>IFERROR('4O'!I18, 0)</f>
        <v>0</v>
      </c>
      <c r="I11" s="819">
        <f>IFERROR('4O'!J18, 0)</f>
        <v>0</v>
      </c>
      <c r="J11" s="819">
        <f>IFERROR('4O'!K18, 0)</f>
        <v>0</v>
      </c>
      <c r="K11" s="819">
        <f>IFERROR('4O'!L18, 0)</f>
        <v>0</v>
      </c>
      <c r="L11" s="819">
        <f>IFERROR('4O'!M18, 0)</f>
        <v>0</v>
      </c>
      <c r="M11" s="401">
        <f t="shared" si="0"/>
        <v>0.33700000000000002</v>
      </c>
      <c r="O11" s="379" t="s">
        <v>20851</v>
      </c>
      <c r="Q11" s="809"/>
      <c r="S11" s="240"/>
      <c r="T11" s="271"/>
      <c r="U11" s="240"/>
      <c r="V11" s="270"/>
      <c r="W11" s="270"/>
      <c r="X11" s="270"/>
      <c r="Y11" s="270"/>
      <c r="Z11" s="270"/>
      <c r="AA11" s="270"/>
      <c r="AB11" s="270"/>
      <c r="AC11" s="270"/>
      <c r="AD11" s="240"/>
      <c r="AF11" s="384" t="s">
        <v>1919</v>
      </c>
      <c r="AG11" s="1450" t="s">
        <v>20852</v>
      </c>
      <c r="AH11" s="1450" t="s">
        <v>20853</v>
      </c>
      <c r="AI11" s="1450" t="s">
        <v>20854</v>
      </c>
      <c r="AJ11" s="1450" t="s">
        <v>20855</v>
      </c>
      <c r="AK11" s="1450" t="s">
        <v>20856</v>
      </c>
      <c r="AL11" s="1450" t="s">
        <v>20857</v>
      </c>
      <c r="AM11" s="1450" t="s">
        <v>20858</v>
      </c>
      <c r="AN11" s="1450" t="s">
        <v>20859</v>
      </c>
      <c r="AO11" s="1451" t="s">
        <v>20860</v>
      </c>
    </row>
    <row r="12" spans="2:41" s="4" customFormat="1" ht="33" customHeight="1" thickBot="1">
      <c r="B12" s="385" t="s">
        <v>1928</v>
      </c>
      <c r="C12" s="374" t="s">
        <v>813</v>
      </c>
      <c r="D12" s="374">
        <v>3</v>
      </c>
      <c r="E12" s="403">
        <f>IFERROR(E9 + E10 + E11, 0)</f>
        <v>61.812000000000005</v>
      </c>
      <c r="F12" s="403">
        <f t="shared" ref="F12:L12" si="1">IFERROR(F9 + F10 + F11, 0)</f>
        <v>22.823000000000004</v>
      </c>
      <c r="G12" s="403">
        <f t="shared" si="1"/>
        <v>10.94</v>
      </c>
      <c r="H12" s="403">
        <f t="shared" si="1"/>
        <v>123.349</v>
      </c>
      <c r="I12" s="403">
        <f t="shared" si="1"/>
        <v>7.1109999999999998</v>
      </c>
      <c r="J12" s="403">
        <f t="shared" si="1"/>
        <v>18.524999999999999</v>
      </c>
      <c r="K12" s="403">
        <f t="shared" si="1"/>
        <v>24.169000000000004</v>
      </c>
      <c r="L12" s="403">
        <f t="shared" si="1"/>
        <v>6.4849999999999994</v>
      </c>
      <c r="M12" s="401">
        <f t="shared" si="0"/>
        <v>275.214</v>
      </c>
      <c r="O12" s="379" t="s">
        <v>20861</v>
      </c>
      <c r="Q12" s="809"/>
      <c r="S12" s="240"/>
      <c r="T12" s="271"/>
      <c r="U12" s="240"/>
      <c r="AD12" s="240"/>
      <c r="AF12" s="384" t="s">
        <v>1928</v>
      </c>
      <c r="AG12" s="375" t="s">
        <v>20862</v>
      </c>
      <c r="AH12" s="375" t="s">
        <v>20863</v>
      </c>
      <c r="AI12" s="375" t="s">
        <v>20864</v>
      </c>
      <c r="AJ12" s="375" t="s">
        <v>20865</v>
      </c>
      <c r="AK12" s="375" t="s">
        <v>20866</v>
      </c>
      <c r="AL12" s="375" t="s">
        <v>20867</v>
      </c>
      <c r="AM12" s="375" t="s">
        <v>20868</v>
      </c>
      <c r="AN12" s="375" t="s">
        <v>20869</v>
      </c>
      <c r="AO12" s="383" t="s">
        <v>20870</v>
      </c>
    </row>
    <row r="13" spans="2:41" s="4" customFormat="1" ht="33" customHeight="1" thickBot="1">
      <c r="B13" s="384" t="s">
        <v>1936</v>
      </c>
      <c r="C13" s="335" t="s">
        <v>813</v>
      </c>
      <c r="D13" s="335">
        <v>3</v>
      </c>
      <c r="E13" s="1743">
        <v>0</v>
      </c>
      <c r="F13" s="1743">
        <v>0</v>
      </c>
      <c r="G13" s="1743">
        <v>0</v>
      </c>
      <c r="H13" s="1743">
        <v>0.89500000000000002</v>
      </c>
      <c r="I13" s="1743">
        <v>0</v>
      </c>
      <c r="J13" s="1743">
        <v>1.6E-2</v>
      </c>
      <c r="K13" s="1743">
        <v>0.32200000000000001</v>
      </c>
      <c r="L13" s="1743">
        <v>2.8000000000000001E-2</v>
      </c>
      <c r="M13" s="401">
        <f t="shared" si="0"/>
        <v>1.2610000000000001</v>
      </c>
      <c r="O13" s="379" t="s">
        <v>20871</v>
      </c>
      <c r="Q13" s="809"/>
      <c r="S13" s="240"/>
      <c r="T13" s="271">
        <f t="shared" ref="T13" si="2">IF( SUM( V13:AC13 ) = 0, 0, $V$5 )</f>
        <v>0</v>
      </c>
      <c r="U13" s="240"/>
      <c r="V13" s="273">
        <f t="shared" ref="V13:AC13" si="3" xml:space="preserve"> IF( ISNUMBER( E13 ), 0, 1 )</f>
        <v>0</v>
      </c>
      <c r="W13" s="273">
        <f t="shared" si="3"/>
        <v>0</v>
      </c>
      <c r="X13" s="273">
        <f t="shared" si="3"/>
        <v>0</v>
      </c>
      <c r="Y13" s="273">
        <f t="shared" si="3"/>
        <v>0</v>
      </c>
      <c r="Z13" s="273">
        <f t="shared" si="3"/>
        <v>0</v>
      </c>
      <c r="AA13" s="273">
        <f t="shared" si="3"/>
        <v>0</v>
      </c>
      <c r="AB13" s="273">
        <f t="shared" si="3"/>
        <v>0</v>
      </c>
      <c r="AC13" s="273">
        <f t="shared" si="3"/>
        <v>0</v>
      </c>
      <c r="AD13" s="240"/>
      <c r="AF13" s="384" t="s">
        <v>1936</v>
      </c>
      <c r="AG13" s="373" t="s">
        <v>20872</v>
      </c>
      <c r="AH13" s="373" t="s">
        <v>20873</v>
      </c>
      <c r="AI13" s="373" t="s">
        <v>20874</v>
      </c>
      <c r="AJ13" s="373" t="s">
        <v>20875</v>
      </c>
      <c r="AK13" s="373" t="s">
        <v>20876</v>
      </c>
      <c r="AL13" s="373" t="s">
        <v>20877</v>
      </c>
      <c r="AM13" s="373" t="s">
        <v>20878</v>
      </c>
      <c r="AN13" s="373" t="s">
        <v>20879</v>
      </c>
      <c r="AO13" s="383" t="s">
        <v>20880</v>
      </c>
    </row>
    <row r="14" spans="2:41" s="4" customFormat="1" ht="33" customHeight="1" thickBot="1">
      <c r="B14" s="1870" t="s">
        <v>1944</v>
      </c>
      <c r="C14" s="387" t="s">
        <v>813</v>
      </c>
      <c r="D14" s="387">
        <v>3</v>
      </c>
      <c r="E14" s="424">
        <f>IFERROR(E12 + E13, 0)</f>
        <v>61.812000000000005</v>
      </c>
      <c r="F14" s="424">
        <f t="shared" ref="F14:L14" si="4">IFERROR(F12 + F13, 0)</f>
        <v>22.823000000000004</v>
      </c>
      <c r="G14" s="424">
        <f t="shared" si="4"/>
        <v>10.94</v>
      </c>
      <c r="H14" s="424">
        <f t="shared" si="4"/>
        <v>124.244</v>
      </c>
      <c r="I14" s="424">
        <f t="shared" si="4"/>
        <v>7.1109999999999998</v>
      </c>
      <c r="J14" s="424">
        <f t="shared" si="4"/>
        <v>18.540999999999997</v>
      </c>
      <c r="K14" s="424">
        <f t="shared" si="4"/>
        <v>24.491000000000003</v>
      </c>
      <c r="L14" s="424">
        <f t="shared" si="4"/>
        <v>6.512999999999999</v>
      </c>
      <c r="M14" s="402">
        <f>IFERROR(SUM(E14:L14), 0)</f>
        <v>276.47499999999997</v>
      </c>
      <c r="O14" s="380" t="s">
        <v>20881</v>
      </c>
      <c r="Q14" s="810"/>
      <c r="S14" s="240"/>
      <c r="T14" s="271"/>
      <c r="U14" s="240"/>
      <c r="AD14" s="240"/>
      <c r="AF14" s="1870" t="s">
        <v>1944</v>
      </c>
      <c r="AG14" s="398" t="s">
        <v>20882</v>
      </c>
      <c r="AH14" s="398" t="s">
        <v>20883</v>
      </c>
      <c r="AI14" s="398" t="s">
        <v>20884</v>
      </c>
      <c r="AJ14" s="398" t="s">
        <v>20885</v>
      </c>
      <c r="AK14" s="398" t="s">
        <v>20886</v>
      </c>
      <c r="AL14" s="398" t="s">
        <v>20887</v>
      </c>
      <c r="AM14" s="398" t="s">
        <v>20888</v>
      </c>
      <c r="AN14" s="398" t="s">
        <v>20889</v>
      </c>
      <c r="AO14" s="388" t="s">
        <v>20890</v>
      </c>
    </row>
    <row r="15" spans="2:41" s="4" customFormat="1" ht="15" customHeight="1" thickBot="1">
      <c r="B15" s="46"/>
      <c r="C15" s="46"/>
      <c r="D15" s="46"/>
      <c r="E15" s="43"/>
      <c r="F15" s="43"/>
      <c r="G15" s="43"/>
      <c r="H15" s="43"/>
      <c r="I15" s="43"/>
      <c r="J15" s="43"/>
      <c r="K15" s="43"/>
      <c r="L15" s="43"/>
      <c r="M15" s="43"/>
      <c r="N15" s="3"/>
      <c r="O15" s="82"/>
      <c r="S15" s="240"/>
      <c r="T15" s="271"/>
      <c r="U15" s="240"/>
      <c r="AD15" s="240"/>
      <c r="AF15" s="46"/>
      <c r="AG15" s="43"/>
      <c r="AH15" s="43"/>
      <c r="AI15" s="43"/>
      <c r="AJ15" s="43"/>
      <c r="AK15" s="43"/>
      <c r="AL15" s="43"/>
      <c r="AM15" s="43"/>
      <c r="AN15" s="43"/>
      <c r="AO15" s="43"/>
    </row>
    <row r="16" spans="2:41" s="4" customFormat="1" ht="21" customHeight="1" thickBot="1">
      <c r="B16" s="328" t="s">
        <v>1952</v>
      </c>
      <c r="C16" s="238"/>
      <c r="D16" s="238"/>
      <c r="E16" s="43"/>
      <c r="F16" s="43"/>
      <c r="G16" s="43"/>
      <c r="H16" s="43"/>
      <c r="I16" s="43"/>
      <c r="J16" s="43"/>
      <c r="K16" s="43"/>
      <c r="L16" s="43"/>
      <c r="M16" s="43"/>
      <c r="N16" s="3"/>
      <c r="O16" s="82"/>
      <c r="S16" s="240"/>
      <c r="T16" s="271"/>
      <c r="U16" s="240"/>
      <c r="AD16" s="240"/>
      <c r="AF16" s="316" t="s">
        <v>1952</v>
      </c>
      <c r="AG16" s="43"/>
      <c r="AH16" s="43"/>
      <c r="AI16" s="43"/>
      <c r="AJ16" s="43"/>
      <c r="AK16" s="43"/>
      <c r="AL16" s="43"/>
      <c r="AM16" s="43"/>
      <c r="AN16" s="43"/>
      <c r="AO16" s="43"/>
    </row>
    <row r="17" spans="2:41" s="4" customFormat="1" ht="33" customHeight="1" thickBot="1">
      <c r="B17" s="1852" t="s">
        <v>1953</v>
      </c>
      <c r="C17" s="389" t="s">
        <v>813</v>
      </c>
      <c r="D17" s="389">
        <v>3</v>
      </c>
      <c r="E17" s="806">
        <v>0</v>
      </c>
      <c r="F17" s="806">
        <v>0</v>
      </c>
      <c r="G17" s="806">
        <v>0</v>
      </c>
      <c r="H17" s="806">
        <v>0</v>
      </c>
      <c r="I17" s="806">
        <v>0</v>
      </c>
      <c r="J17" s="806">
        <v>0</v>
      </c>
      <c r="K17" s="806">
        <v>0</v>
      </c>
      <c r="L17" s="806">
        <v>0</v>
      </c>
      <c r="M17" s="425">
        <f>IFERROR(SUM(E17:L17), 0)</f>
        <v>0</v>
      </c>
      <c r="N17" s="3"/>
      <c r="O17" s="423" t="s">
        <v>20891</v>
      </c>
      <c r="Q17" s="811"/>
      <c r="S17" s="240"/>
      <c r="T17" s="271">
        <f t="shared" ref="T17" si="5">IF( SUM( V17:AC17 ) = 0, 0, $V$5 )</f>
        <v>0</v>
      </c>
      <c r="U17" s="240"/>
      <c r="V17" s="273">
        <f t="shared" ref="V17:AC17" si="6" xml:space="preserve"> IF( ISNUMBER( E17 ), 0, 1 )</f>
        <v>0</v>
      </c>
      <c r="W17" s="273">
        <f t="shared" si="6"/>
        <v>0</v>
      </c>
      <c r="X17" s="273">
        <f t="shared" si="6"/>
        <v>0</v>
      </c>
      <c r="Y17" s="273">
        <f t="shared" si="6"/>
        <v>0</v>
      </c>
      <c r="Z17" s="273">
        <f t="shared" si="6"/>
        <v>0</v>
      </c>
      <c r="AA17" s="273">
        <f t="shared" si="6"/>
        <v>0</v>
      </c>
      <c r="AB17" s="273">
        <f t="shared" si="6"/>
        <v>0</v>
      </c>
      <c r="AC17" s="273">
        <f t="shared" si="6"/>
        <v>0</v>
      </c>
      <c r="AD17" s="240"/>
      <c r="AF17" s="1852" t="s">
        <v>1953</v>
      </c>
      <c r="AG17" s="1369" t="s">
        <v>20892</v>
      </c>
      <c r="AH17" s="1369" t="s">
        <v>20893</v>
      </c>
      <c r="AI17" s="1369" t="s">
        <v>20894</v>
      </c>
      <c r="AJ17" s="1369" t="s">
        <v>20895</v>
      </c>
      <c r="AK17" s="1369" t="s">
        <v>20896</v>
      </c>
      <c r="AL17" s="1369" t="s">
        <v>20897</v>
      </c>
      <c r="AM17" s="1369" t="s">
        <v>20898</v>
      </c>
      <c r="AN17" s="1369" t="s">
        <v>20899</v>
      </c>
      <c r="AO17" s="1455" t="s">
        <v>20900</v>
      </c>
    </row>
    <row r="18" spans="2:41" s="4" customFormat="1" ht="15" customHeight="1" thickBot="1">
      <c r="B18" s="46"/>
      <c r="C18" s="46"/>
      <c r="D18" s="46"/>
      <c r="E18" s="43"/>
      <c r="F18" s="43"/>
      <c r="G18" s="43"/>
      <c r="H18" s="43"/>
      <c r="I18" s="43"/>
      <c r="J18" s="43"/>
      <c r="K18" s="43"/>
      <c r="L18" s="43"/>
      <c r="M18" s="43"/>
      <c r="N18" s="3"/>
      <c r="S18" s="240"/>
      <c r="T18" s="271"/>
      <c r="U18" s="240"/>
      <c r="AD18" s="240"/>
      <c r="AF18" s="46"/>
      <c r="AG18" s="43"/>
      <c r="AH18" s="43"/>
      <c r="AI18" s="43"/>
      <c r="AJ18" s="43"/>
      <c r="AK18" s="43"/>
      <c r="AL18" s="43"/>
      <c r="AM18" s="43"/>
      <c r="AN18" s="43"/>
      <c r="AO18" s="43"/>
    </row>
    <row r="19" spans="2:41" s="4" customFormat="1" ht="21" customHeight="1" thickBot="1">
      <c r="B19" s="316" t="s">
        <v>1286</v>
      </c>
      <c r="C19" s="238"/>
      <c r="D19" s="238"/>
      <c r="E19" s="5"/>
      <c r="F19" s="5"/>
      <c r="G19" s="43"/>
      <c r="H19" s="43"/>
      <c r="I19" s="43"/>
      <c r="J19" s="43"/>
      <c r="K19" s="43"/>
      <c r="L19" s="43"/>
      <c r="M19" s="43"/>
      <c r="N19" s="3"/>
      <c r="O19" s="214"/>
      <c r="S19" s="240"/>
      <c r="T19" s="271"/>
      <c r="U19" s="240"/>
      <c r="AD19" s="240"/>
      <c r="AF19" s="316" t="s">
        <v>1286</v>
      </c>
      <c r="AG19" s="5"/>
      <c r="AH19" s="5"/>
      <c r="AI19" s="43"/>
      <c r="AJ19" s="43"/>
      <c r="AK19" s="43"/>
      <c r="AL19" s="43"/>
      <c r="AM19" s="43"/>
      <c r="AN19" s="43"/>
      <c r="AO19" s="43"/>
    </row>
    <row r="20" spans="2:41" s="4" customFormat="1" ht="33" customHeight="1">
      <c r="B20" s="326" t="s">
        <v>1961</v>
      </c>
      <c r="C20" s="317" t="s">
        <v>813</v>
      </c>
      <c r="D20" s="317">
        <v>3</v>
      </c>
      <c r="E20" s="820">
        <f>IFERROR('4K'!E33, 0)</f>
        <v>21.702999999999999</v>
      </c>
      <c r="F20" s="820">
        <f>IFERROR('4K'!F33, 0)</f>
        <v>7.8179999999999996</v>
      </c>
      <c r="G20" s="820">
        <f>IFERROR('4K'!G33, 0)</f>
        <v>3.3239999999999998</v>
      </c>
      <c r="H20" s="820">
        <f>IFERROR('4K'!H33, 0)</f>
        <v>93.650999999999996</v>
      </c>
      <c r="I20" s="820">
        <f>IFERROR('4K'!I33, 0)</f>
        <v>4.9290000000000003</v>
      </c>
      <c r="J20" s="820">
        <f>IFERROR('4K'!J33, 0)</f>
        <v>4.1630000000000003</v>
      </c>
      <c r="K20" s="820">
        <f>IFERROR('4K'!K33, 0)</f>
        <v>11.65</v>
      </c>
      <c r="L20" s="820">
        <f>IFERROR('4K'!L33, 0)</f>
        <v>1.5580000000000001</v>
      </c>
      <c r="M20" s="400">
        <f>IFERROR(SUM(E20:L20), 0)</f>
        <v>148.79599999999999</v>
      </c>
      <c r="N20" s="3"/>
      <c r="O20" s="378" t="s">
        <v>20901</v>
      </c>
      <c r="Q20" s="808"/>
      <c r="S20" s="240"/>
      <c r="T20" s="271"/>
      <c r="U20" s="240"/>
      <c r="V20" s="270"/>
      <c r="W20" s="270"/>
      <c r="X20" s="270"/>
      <c r="Y20" s="270"/>
      <c r="Z20" s="270"/>
      <c r="AA20" s="270"/>
      <c r="AB20" s="270"/>
      <c r="AC20" s="270"/>
      <c r="AD20" s="240"/>
      <c r="AF20" s="326" t="s">
        <v>1961</v>
      </c>
      <c r="AG20" s="786" t="s">
        <v>20902</v>
      </c>
      <c r="AH20" s="786" t="s">
        <v>20903</v>
      </c>
      <c r="AI20" s="786" t="s">
        <v>20904</v>
      </c>
      <c r="AJ20" s="786" t="s">
        <v>20905</v>
      </c>
      <c r="AK20" s="786" t="s">
        <v>20906</v>
      </c>
      <c r="AL20" s="786" t="s">
        <v>20907</v>
      </c>
      <c r="AM20" s="786" t="s">
        <v>20908</v>
      </c>
      <c r="AN20" s="786" t="s">
        <v>20909</v>
      </c>
      <c r="AO20" s="1366" t="s">
        <v>20910</v>
      </c>
    </row>
    <row r="21" spans="2:41" s="4" customFormat="1" ht="33" customHeight="1">
      <c r="B21" s="1829" t="s">
        <v>1969</v>
      </c>
      <c r="C21" s="336" t="s">
        <v>813</v>
      </c>
      <c r="D21" s="336">
        <v>3</v>
      </c>
      <c r="E21" s="821">
        <f>IFERROR('4M'!F92, 0)</f>
        <v>5.4399999999999995</v>
      </c>
      <c r="F21" s="821">
        <f>IFERROR('4M'!G92, 0)</f>
        <v>1.96</v>
      </c>
      <c r="G21" s="821">
        <f>IFERROR('4M'!H92, 0)</f>
        <v>0.83199999999999996</v>
      </c>
      <c r="H21" s="821">
        <f>IFERROR('4M'!I92, 0)</f>
        <v>53.702999999999996</v>
      </c>
      <c r="I21" s="821">
        <f>IFERROR('4M'!J92, 0)</f>
        <v>2.8249999999999993</v>
      </c>
      <c r="J21" s="821">
        <f>IFERROR('4M'!K92, 0)</f>
        <v>0</v>
      </c>
      <c r="K21" s="821">
        <f>IFERROR('4M'!L92, 0)</f>
        <v>0.627</v>
      </c>
      <c r="L21" s="821">
        <f>IFERROR('4M'!M92, 0)</f>
        <v>0</v>
      </c>
      <c r="M21" s="401">
        <f t="shared" ref="M21:M24" si="7">IFERROR(SUM(E21:L21), 0)</f>
        <v>65.386999999999986</v>
      </c>
      <c r="O21" s="379" t="s">
        <v>20911</v>
      </c>
      <c r="Q21" s="809"/>
      <c r="S21" s="240"/>
      <c r="T21" s="271"/>
      <c r="U21" s="240"/>
      <c r="V21" s="270"/>
      <c r="W21" s="270"/>
      <c r="X21" s="270"/>
      <c r="Y21" s="270"/>
      <c r="Z21" s="270"/>
      <c r="AA21" s="270"/>
      <c r="AB21" s="270"/>
      <c r="AC21" s="270"/>
      <c r="AD21" s="240"/>
      <c r="AF21" s="1829" t="s">
        <v>1969</v>
      </c>
      <c r="AG21" s="1447" t="s">
        <v>20912</v>
      </c>
      <c r="AH21" s="1447" t="s">
        <v>20913</v>
      </c>
      <c r="AI21" s="1447" t="s">
        <v>20914</v>
      </c>
      <c r="AJ21" s="1447" t="s">
        <v>20915</v>
      </c>
      <c r="AK21" s="1447" t="s">
        <v>20916</v>
      </c>
      <c r="AL21" s="1447" t="s">
        <v>20917</v>
      </c>
      <c r="AM21" s="1447" t="s">
        <v>20918</v>
      </c>
      <c r="AN21" s="1447" t="s">
        <v>20919</v>
      </c>
      <c r="AO21" s="1452" t="s">
        <v>20920</v>
      </c>
    </row>
    <row r="22" spans="2:41" s="4" customFormat="1" ht="33" customHeight="1">
      <c r="B22" s="1853" t="s">
        <v>20921</v>
      </c>
      <c r="C22" s="376" t="s">
        <v>813</v>
      </c>
      <c r="D22" s="376">
        <v>3</v>
      </c>
      <c r="E22" s="822">
        <f>IFERROR('4O'!F17, 0)</f>
        <v>16.454000000000001</v>
      </c>
      <c r="F22" s="822">
        <f>IFERROR('4O'!G17, 0)</f>
        <v>0</v>
      </c>
      <c r="G22" s="822">
        <f>IFERROR('4O'!H17, 0)</f>
        <v>0</v>
      </c>
      <c r="H22" s="822">
        <f>IFERROR('4O'!I17, 0)</f>
        <v>0</v>
      </c>
      <c r="I22" s="822">
        <f>IFERROR('4O'!J17, 0)</f>
        <v>0</v>
      </c>
      <c r="J22" s="822">
        <f>IFERROR('4O'!K17, 0)</f>
        <v>0</v>
      </c>
      <c r="K22" s="822">
        <f>IFERROR('4O'!L17, 0)</f>
        <v>0</v>
      </c>
      <c r="L22" s="822">
        <f>IFERROR('4O'!M17, 0)</f>
        <v>0</v>
      </c>
      <c r="M22" s="401">
        <f t="shared" si="7"/>
        <v>16.454000000000001</v>
      </c>
      <c r="O22" s="379" t="s">
        <v>20922</v>
      </c>
      <c r="Q22" s="809"/>
      <c r="S22" s="240"/>
      <c r="T22" s="271"/>
      <c r="U22" s="240"/>
      <c r="V22" s="270"/>
      <c r="W22" s="270"/>
      <c r="X22" s="270"/>
      <c r="Y22" s="270"/>
      <c r="Z22" s="270"/>
      <c r="AA22" s="270"/>
      <c r="AB22" s="270"/>
      <c r="AC22" s="270"/>
      <c r="AD22" s="240"/>
      <c r="AF22" s="327" t="s">
        <v>20921</v>
      </c>
      <c r="AG22" s="1453" t="s">
        <v>20923</v>
      </c>
      <c r="AH22" s="1453" t="s">
        <v>20924</v>
      </c>
      <c r="AI22" s="1453" t="s">
        <v>20925</v>
      </c>
      <c r="AJ22" s="1453" t="s">
        <v>20926</v>
      </c>
      <c r="AK22" s="1453" t="s">
        <v>20927</v>
      </c>
      <c r="AL22" s="1453" t="s">
        <v>20928</v>
      </c>
      <c r="AM22" s="1453" t="s">
        <v>20929</v>
      </c>
      <c r="AN22" s="1453" t="s">
        <v>20930</v>
      </c>
      <c r="AO22" s="1454" t="s">
        <v>20931</v>
      </c>
    </row>
    <row r="23" spans="2:41" s="4" customFormat="1" ht="33" customHeight="1">
      <c r="B23" s="1853" t="s">
        <v>1986</v>
      </c>
      <c r="C23" s="376" t="s">
        <v>813</v>
      </c>
      <c r="D23" s="376">
        <v>3</v>
      </c>
      <c r="E23" s="426">
        <f>IFERROR(E20 + E21 + E22, 0)</f>
        <v>43.597000000000001</v>
      </c>
      <c r="F23" s="426">
        <f t="shared" ref="F23:K23" si="8">IFERROR(F20 + F21 + F22, 0)</f>
        <v>9.7779999999999987</v>
      </c>
      <c r="G23" s="426">
        <f t="shared" si="8"/>
        <v>4.1559999999999997</v>
      </c>
      <c r="H23" s="426">
        <f t="shared" si="8"/>
        <v>147.35399999999998</v>
      </c>
      <c r="I23" s="426">
        <f t="shared" si="8"/>
        <v>7.7539999999999996</v>
      </c>
      <c r="J23" s="426">
        <f t="shared" si="8"/>
        <v>4.1630000000000003</v>
      </c>
      <c r="K23" s="426">
        <f t="shared" si="8"/>
        <v>12.277000000000001</v>
      </c>
      <c r="L23" s="426">
        <f>IFERROR(L20 + L21 + L22, 0)</f>
        <v>1.5580000000000001</v>
      </c>
      <c r="M23" s="401">
        <f t="shared" si="7"/>
        <v>230.637</v>
      </c>
      <c r="N23" s="3"/>
      <c r="O23" s="379" t="s">
        <v>20932</v>
      </c>
      <c r="Q23" s="809"/>
      <c r="S23" s="240"/>
      <c r="T23" s="271"/>
      <c r="U23" s="240"/>
      <c r="AD23" s="240"/>
      <c r="AF23" s="327" t="s">
        <v>1986</v>
      </c>
      <c r="AG23" s="377" t="s">
        <v>20933</v>
      </c>
      <c r="AH23" s="377" t="s">
        <v>20934</v>
      </c>
      <c r="AI23" s="377" t="s">
        <v>20935</v>
      </c>
      <c r="AJ23" s="377" t="s">
        <v>20936</v>
      </c>
      <c r="AK23" s="377" t="s">
        <v>20937</v>
      </c>
      <c r="AL23" s="377" t="s">
        <v>20938</v>
      </c>
      <c r="AM23" s="377" t="s">
        <v>20939</v>
      </c>
      <c r="AN23" s="377" t="s">
        <v>20940</v>
      </c>
      <c r="AO23" s="397" t="s">
        <v>20941</v>
      </c>
    </row>
    <row r="24" spans="2:41" s="4" customFormat="1" ht="33" customHeight="1">
      <c r="B24" s="327" t="s">
        <v>1936</v>
      </c>
      <c r="C24" s="313" t="s">
        <v>813</v>
      </c>
      <c r="D24" s="313">
        <v>3</v>
      </c>
      <c r="E24" s="803">
        <v>2.5000000000000001E-2</v>
      </c>
      <c r="F24" s="803">
        <v>8.9999999999999993E-3</v>
      </c>
      <c r="G24" s="803">
        <v>4.0000000000000001E-3</v>
      </c>
      <c r="H24" s="803">
        <v>5.3999999999999999E-2</v>
      </c>
      <c r="I24" s="803">
        <v>3.0000000000000001E-3</v>
      </c>
      <c r="J24" s="803">
        <v>0</v>
      </c>
      <c r="K24" s="803">
        <v>8.9999999999999993E-3</v>
      </c>
      <c r="L24" s="803">
        <v>0</v>
      </c>
      <c r="M24" s="401">
        <f t="shared" si="7"/>
        <v>0.104</v>
      </c>
      <c r="N24" s="3"/>
      <c r="O24" s="379" t="s">
        <v>20942</v>
      </c>
      <c r="Q24" s="809"/>
      <c r="S24" s="240"/>
      <c r="T24" s="271">
        <f t="shared" ref="T24" si="9">IF( SUM( V24:AC24 ) = 0, 0, $V$5 )</f>
        <v>0</v>
      </c>
      <c r="U24" s="240"/>
      <c r="V24" s="273">
        <f t="shared" ref="V24:AC24" si="10" xml:space="preserve"> IF( ISNUMBER( E24 ), 0, 1 )</f>
        <v>0</v>
      </c>
      <c r="W24" s="273">
        <f t="shared" si="10"/>
        <v>0</v>
      </c>
      <c r="X24" s="273">
        <f t="shared" si="10"/>
        <v>0</v>
      </c>
      <c r="Y24" s="273">
        <f t="shared" si="10"/>
        <v>0</v>
      </c>
      <c r="Z24" s="273">
        <f t="shared" si="10"/>
        <v>0</v>
      </c>
      <c r="AA24" s="273">
        <f t="shared" si="10"/>
        <v>0</v>
      </c>
      <c r="AB24" s="273">
        <f t="shared" si="10"/>
        <v>0</v>
      </c>
      <c r="AC24" s="273">
        <f t="shared" si="10"/>
        <v>0</v>
      </c>
      <c r="AD24" s="240"/>
      <c r="AF24" s="327" t="s">
        <v>1936</v>
      </c>
      <c r="AG24" s="314" t="s">
        <v>20943</v>
      </c>
      <c r="AH24" s="314" t="s">
        <v>20944</v>
      </c>
      <c r="AI24" s="314" t="s">
        <v>20945</v>
      </c>
      <c r="AJ24" s="314" t="s">
        <v>20946</v>
      </c>
      <c r="AK24" s="314" t="s">
        <v>20947</v>
      </c>
      <c r="AL24" s="314" t="s">
        <v>20948</v>
      </c>
      <c r="AM24" s="314" t="s">
        <v>20949</v>
      </c>
      <c r="AN24" s="314" t="s">
        <v>20950</v>
      </c>
      <c r="AO24" s="397" t="s">
        <v>20951</v>
      </c>
    </row>
    <row r="25" spans="2:41" s="4" customFormat="1" ht="33" customHeight="1" thickBot="1">
      <c r="B25" s="1850" t="s">
        <v>2001</v>
      </c>
      <c r="C25" s="320" t="s">
        <v>813</v>
      </c>
      <c r="D25" s="320">
        <v>3</v>
      </c>
      <c r="E25" s="1794">
        <f>IFERROR(E23 + E24, 0)</f>
        <v>43.622</v>
      </c>
      <c r="F25" s="1794">
        <f t="shared" ref="F25:K25" si="11">IFERROR(F23 + F24, 0)</f>
        <v>9.786999999999999</v>
      </c>
      <c r="G25" s="1794">
        <f t="shared" si="11"/>
        <v>4.1599999999999993</v>
      </c>
      <c r="H25" s="1794">
        <f t="shared" si="11"/>
        <v>147.40799999999999</v>
      </c>
      <c r="I25" s="1794">
        <f t="shared" si="11"/>
        <v>7.7569999999999997</v>
      </c>
      <c r="J25" s="1794">
        <f t="shared" si="11"/>
        <v>4.1630000000000003</v>
      </c>
      <c r="K25" s="1794">
        <f t="shared" si="11"/>
        <v>12.286000000000001</v>
      </c>
      <c r="L25" s="1794">
        <f>IFERROR(L23 + L24, 0)</f>
        <v>1.5580000000000001</v>
      </c>
      <c r="M25" s="402">
        <f>IFERROR(SUM(E25:L25), 0)</f>
        <v>230.74099999999999</v>
      </c>
      <c r="N25" s="3"/>
      <c r="O25" s="380" t="s">
        <v>20952</v>
      </c>
      <c r="Q25" s="810"/>
      <c r="S25" s="240"/>
      <c r="T25" s="271"/>
      <c r="U25" s="240"/>
      <c r="AD25" s="240"/>
      <c r="AF25" s="1850" t="s">
        <v>2001</v>
      </c>
      <c r="AG25" s="321" t="s">
        <v>20953</v>
      </c>
      <c r="AH25" s="321" t="s">
        <v>20954</v>
      </c>
      <c r="AI25" s="321" t="s">
        <v>20955</v>
      </c>
      <c r="AJ25" s="321" t="s">
        <v>20956</v>
      </c>
      <c r="AK25" s="321" t="s">
        <v>20957</v>
      </c>
      <c r="AL25" s="321" t="s">
        <v>20958</v>
      </c>
      <c r="AM25" s="321" t="s">
        <v>20959</v>
      </c>
      <c r="AN25" s="321" t="s">
        <v>20960</v>
      </c>
      <c r="AO25" s="322" t="s">
        <v>20961</v>
      </c>
    </row>
    <row r="26" spans="2:41" s="4" customFormat="1" ht="15" customHeight="1" thickBot="1">
      <c r="B26" s="3"/>
      <c r="C26" s="3"/>
      <c r="D26" s="3"/>
      <c r="E26" s="3"/>
      <c r="F26" s="3"/>
      <c r="G26" s="3"/>
      <c r="H26" s="3"/>
      <c r="I26" s="3"/>
      <c r="J26" s="3"/>
      <c r="K26" s="3"/>
      <c r="L26" s="3"/>
      <c r="M26" s="3"/>
      <c r="N26" s="3"/>
      <c r="S26" s="240"/>
      <c r="T26" s="271"/>
      <c r="U26" s="240"/>
      <c r="AD26" s="240"/>
      <c r="AF26" s="35"/>
      <c r="AG26" s="3"/>
      <c r="AH26" s="3"/>
      <c r="AI26" s="3"/>
      <c r="AJ26" s="3"/>
      <c r="AK26" s="3"/>
      <c r="AL26" s="3"/>
      <c r="AM26" s="3"/>
      <c r="AN26" s="3"/>
      <c r="AO26" s="3"/>
    </row>
    <row r="27" spans="2:41" s="4" customFormat="1" ht="21" customHeight="1" thickBot="1">
      <c r="B27" s="316" t="s">
        <v>1952</v>
      </c>
      <c r="C27" s="238"/>
      <c r="D27" s="238"/>
      <c r="E27" s="3"/>
      <c r="F27" s="3"/>
      <c r="G27" s="3"/>
      <c r="H27" s="3"/>
      <c r="I27" s="3"/>
      <c r="J27" s="3"/>
      <c r="K27" s="3"/>
      <c r="L27" s="3"/>
      <c r="M27" s="3"/>
      <c r="N27" s="3"/>
      <c r="S27" s="240"/>
      <c r="T27" s="271"/>
      <c r="U27" s="240"/>
      <c r="AD27" s="240"/>
      <c r="AF27" s="316" t="s">
        <v>1952</v>
      </c>
      <c r="AG27" s="3"/>
      <c r="AH27" s="3"/>
      <c r="AI27" s="3"/>
      <c r="AJ27" s="3"/>
      <c r="AK27" s="3"/>
      <c r="AL27" s="3"/>
      <c r="AM27" s="3"/>
      <c r="AN27" s="3"/>
      <c r="AO27" s="3"/>
    </row>
    <row r="28" spans="2:41" s="4" customFormat="1" ht="33" customHeight="1">
      <c r="B28" s="1852" t="s">
        <v>2009</v>
      </c>
      <c r="C28" s="389" t="s">
        <v>813</v>
      </c>
      <c r="D28" s="389">
        <v>3</v>
      </c>
      <c r="E28" s="806">
        <v>14.295</v>
      </c>
      <c r="F28" s="806">
        <v>3.206</v>
      </c>
      <c r="G28" s="806">
        <v>1.3629999999999995</v>
      </c>
      <c r="H28" s="806">
        <v>0</v>
      </c>
      <c r="I28" s="806">
        <v>0</v>
      </c>
      <c r="J28" s="806">
        <v>0</v>
      </c>
      <c r="K28" s="806">
        <v>0</v>
      </c>
      <c r="L28" s="806">
        <v>0</v>
      </c>
      <c r="M28" s="425">
        <f>IFERROR(SUM(E28:L28), 0)</f>
        <v>18.864000000000001</v>
      </c>
      <c r="N28" s="3"/>
      <c r="O28" s="423" t="s">
        <v>20962</v>
      </c>
      <c r="Q28" s="811"/>
      <c r="S28" s="240"/>
      <c r="T28" s="271">
        <f t="shared" ref="T28" si="12">IF( SUM( V28:AC28 ) = 0, 0, $V$5 )</f>
        <v>0</v>
      </c>
      <c r="U28" s="240"/>
      <c r="V28" s="273">
        <f t="shared" ref="V28:AC28" si="13" xml:space="preserve"> IF( ISNUMBER( E28 ), 0, 1 )</f>
        <v>0</v>
      </c>
      <c r="W28" s="273">
        <f t="shared" si="13"/>
        <v>0</v>
      </c>
      <c r="X28" s="273">
        <f t="shared" si="13"/>
        <v>0</v>
      </c>
      <c r="Y28" s="273">
        <f t="shared" si="13"/>
        <v>0</v>
      </c>
      <c r="Z28" s="273">
        <f t="shared" si="13"/>
        <v>0</v>
      </c>
      <c r="AA28" s="273">
        <f t="shared" si="13"/>
        <v>0</v>
      </c>
      <c r="AB28" s="273">
        <f t="shared" si="13"/>
        <v>0</v>
      </c>
      <c r="AC28" s="273">
        <f t="shared" si="13"/>
        <v>0</v>
      </c>
      <c r="AD28" s="240"/>
      <c r="AF28" s="1852" t="s">
        <v>2009</v>
      </c>
      <c r="AG28" s="1369" t="s">
        <v>20963</v>
      </c>
      <c r="AH28" s="1369" t="s">
        <v>20964</v>
      </c>
      <c r="AI28" s="1369" t="s">
        <v>20965</v>
      </c>
      <c r="AJ28" s="1369" t="s">
        <v>20966</v>
      </c>
      <c r="AK28" s="1369" t="s">
        <v>20967</v>
      </c>
      <c r="AL28" s="1369" t="s">
        <v>20968</v>
      </c>
      <c r="AM28" s="1369" t="s">
        <v>20969</v>
      </c>
      <c r="AN28" s="1369" t="s">
        <v>20970</v>
      </c>
      <c r="AO28" s="1455" t="s">
        <v>20971</v>
      </c>
    </row>
    <row r="29" spans="2:41" s="4" customFormat="1" ht="15" customHeight="1" thickBot="1">
      <c r="B29" s="1247"/>
      <c r="C29" s="35"/>
      <c r="D29" s="35"/>
      <c r="E29" s="43"/>
      <c r="F29" s="43"/>
      <c r="G29" s="43"/>
      <c r="H29" s="43"/>
      <c r="I29" s="43"/>
      <c r="J29" s="43"/>
      <c r="K29" s="43"/>
      <c r="L29" s="43"/>
      <c r="M29" s="43"/>
      <c r="N29" s="3"/>
      <c r="O29" s="214"/>
      <c r="S29" s="240"/>
      <c r="T29" s="271"/>
      <c r="U29" s="240"/>
      <c r="AD29" s="240"/>
      <c r="AF29" s="35"/>
      <c r="AG29" s="43"/>
      <c r="AH29" s="43"/>
      <c r="AI29" s="43"/>
      <c r="AJ29" s="43"/>
      <c r="AK29" s="43"/>
      <c r="AL29" s="43"/>
      <c r="AM29" s="43"/>
      <c r="AN29" s="43"/>
      <c r="AO29" s="43"/>
    </row>
    <row r="30" spans="2:41" s="4" customFormat="1" ht="33" customHeight="1" thickBot="1">
      <c r="B30" s="1852" t="s">
        <v>2017</v>
      </c>
      <c r="C30" s="389" t="s">
        <v>813</v>
      </c>
      <c r="D30" s="389">
        <v>3</v>
      </c>
      <c r="E30" s="409">
        <f>IFERROR(E14 + E25 - E17 - E28, 0)</f>
        <v>91.138999999999996</v>
      </c>
      <c r="F30" s="409">
        <f t="shared" ref="F30:L30" si="14">IFERROR(F14 + F25 - F17 - F28, 0)</f>
        <v>29.404</v>
      </c>
      <c r="G30" s="409">
        <f t="shared" si="14"/>
        <v>13.736999999999998</v>
      </c>
      <c r="H30" s="409">
        <f t="shared" si="14"/>
        <v>271.65199999999999</v>
      </c>
      <c r="I30" s="409">
        <f t="shared" si="14"/>
        <v>14.867999999999999</v>
      </c>
      <c r="J30" s="409">
        <f t="shared" si="14"/>
        <v>22.703999999999997</v>
      </c>
      <c r="K30" s="409">
        <f t="shared" si="14"/>
        <v>36.777000000000001</v>
      </c>
      <c r="L30" s="409">
        <f t="shared" si="14"/>
        <v>8.0709999999999997</v>
      </c>
      <c r="M30" s="405">
        <f>SUM(E30:L30)</f>
        <v>488.35200000000003</v>
      </c>
      <c r="N30" s="3"/>
      <c r="O30" s="423" t="s">
        <v>20972</v>
      </c>
      <c r="Q30" s="811"/>
      <c r="S30" s="240"/>
      <c r="T30" s="271"/>
      <c r="U30" s="240"/>
      <c r="AD30" s="240"/>
      <c r="AF30" s="1852" t="s">
        <v>2017</v>
      </c>
      <c r="AG30" s="394" t="s">
        <v>20973</v>
      </c>
      <c r="AH30" s="394" t="s">
        <v>20974</v>
      </c>
      <c r="AI30" s="394" t="s">
        <v>20975</v>
      </c>
      <c r="AJ30" s="394" t="s">
        <v>20976</v>
      </c>
      <c r="AK30" s="394" t="s">
        <v>20977</v>
      </c>
      <c r="AL30" s="394" t="s">
        <v>20978</v>
      </c>
      <c r="AM30" s="394" t="s">
        <v>20979</v>
      </c>
      <c r="AN30" s="394" t="s">
        <v>20980</v>
      </c>
      <c r="AO30" s="391" t="s">
        <v>20981</v>
      </c>
    </row>
    <row r="31" spans="2:41" s="4" customFormat="1" ht="15" customHeight="1" thickBot="1">
      <c r="B31" s="35"/>
      <c r="C31" s="35"/>
      <c r="D31" s="35"/>
      <c r="E31" s="43"/>
      <c r="F31" s="43"/>
      <c r="G31" s="43"/>
      <c r="H31" s="43"/>
      <c r="I31" s="43"/>
      <c r="J31" s="43"/>
      <c r="K31" s="43"/>
      <c r="L31" s="43"/>
      <c r="M31" s="43"/>
      <c r="N31" s="3"/>
      <c r="S31" s="240"/>
      <c r="T31" s="271"/>
      <c r="U31" s="240"/>
      <c r="AD31" s="240"/>
      <c r="AF31" s="35"/>
      <c r="AG31" s="43"/>
      <c r="AH31" s="43"/>
      <c r="AI31" s="43"/>
      <c r="AJ31" s="43"/>
      <c r="AK31" s="43"/>
      <c r="AL31" s="43"/>
      <c r="AM31" s="43"/>
      <c r="AN31" s="43"/>
      <c r="AO31" s="43"/>
    </row>
    <row r="32" spans="2:41" s="4" customFormat="1" ht="21" customHeight="1" thickBot="1">
      <c r="B32" s="316" t="s">
        <v>2025</v>
      </c>
      <c r="C32" s="238"/>
      <c r="D32" s="238"/>
      <c r="E32" s="43"/>
      <c r="F32" s="43"/>
      <c r="G32" s="43"/>
      <c r="H32" s="43"/>
      <c r="I32" s="43"/>
      <c r="J32" s="43"/>
      <c r="K32" s="43"/>
      <c r="L32" s="43"/>
      <c r="M32" s="43"/>
      <c r="N32" s="3"/>
      <c r="O32" s="214"/>
      <c r="S32" s="240"/>
      <c r="T32" s="271"/>
      <c r="U32" s="240"/>
      <c r="AD32" s="240"/>
      <c r="AF32" s="316" t="s">
        <v>2025</v>
      </c>
      <c r="AG32" s="43"/>
      <c r="AH32" s="43"/>
      <c r="AI32" s="43"/>
      <c r="AJ32" s="43"/>
      <c r="AK32" s="43"/>
      <c r="AL32" s="43"/>
      <c r="AM32" s="43"/>
      <c r="AN32" s="43"/>
      <c r="AO32" s="43"/>
    </row>
    <row r="33" spans="2:41" s="4" customFormat="1" ht="33" customHeight="1" thickBot="1">
      <c r="B33" s="326" t="s">
        <v>2026</v>
      </c>
      <c r="C33" s="317" t="s">
        <v>813</v>
      </c>
      <c r="D33" s="317">
        <v>3</v>
      </c>
      <c r="E33" s="801">
        <v>3.992</v>
      </c>
      <c r="F33" s="801">
        <v>1.4379999999999999</v>
      </c>
      <c r="G33" s="801">
        <v>0.61099999999999999</v>
      </c>
      <c r="H33" s="801">
        <v>7.867</v>
      </c>
      <c r="I33" s="801">
        <v>0.47399999999999998</v>
      </c>
      <c r="J33" s="801">
        <v>2.3290000000000002</v>
      </c>
      <c r="K33" s="801">
        <v>2.335</v>
      </c>
      <c r="L33" s="801">
        <v>0.99099999999999999</v>
      </c>
      <c r="M33" s="400">
        <f>IFERROR(SUM(E33:L33), 0)</f>
        <v>20.036999999999999</v>
      </c>
      <c r="N33" s="3"/>
      <c r="O33" s="378" t="s">
        <v>20982</v>
      </c>
      <c r="Q33" s="808"/>
      <c r="S33" s="240"/>
      <c r="T33" s="271">
        <f t="shared" ref="T33:T34" si="15">IF( SUM( V33:AC33 ) = 0, 0, $V$5 )</f>
        <v>0</v>
      </c>
      <c r="U33" s="240"/>
      <c r="V33" s="273">
        <f t="shared" ref="V33:AC34" si="16" xml:space="preserve"> IF( ISNUMBER( E33 ), 0, 1 )</f>
        <v>0</v>
      </c>
      <c r="W33" s="273">
        <f t="shared" si="16"/>
        <v>0</v>
      </c>
      <c r="X33" s="273">
        <f t="shared" si="16"/>
        <v>0</v>
      </c>
      <c r="Y33" s="273">
        <f t="shared" si="16"/>
        <v>0</v>
      </c>
      <c r="Z33" s="273">
        <f t="shared" si="16"/>
        <v>0</v>
      </c>
      <c r="AA33" s="273">
        <f t="shared" si="16"/>
        <v>0</v>
      </c>
      <c r="AB33" s="273">
        <f t="shared" si="16"/>
        <v>0</v>
      </c>
      <c r="AC33" s="273">
        <f t="shared" si="16"/>
        <v>0</v>
      </c>
      <c r="AD33" s="240"/>
      <c r="AF33" s="326" t="s">
        <v>2026</v>
      </c>
      <c r="AG33" s="318" t="s">
        <v>20983</v>
      </c>
      <c r="AH33" s="318" t="s">
        <v>20984</v>
      </c>
      <c r="AI33" s="318" t="s">
        <v>20985</v>
      </c>
      <c r="AJ33" s="318" t="s">
        <v>20986</v>
      </c>
      <c r="AK33" s="318" t="s">
        <v>20987</v>
      </c>
      <c r="AL33" s="318" t="s">
        <v>20988</v>
      </c>
      <c r="AM33" s="318" t="s">
        <v>20989</v>
      </c>
      <c r="AN33" s="318" t="s">
        <v>20990</v>
      </c>
      <c r="AO33" s="396" t="s">
        <v>20991</v>
      </c>
    </row>
    <row r="34" spans="2:41" s="4" customFormat="1" ht="33" customHeight="1">
      <c r="B34" s="327" t="s">
        <v>2034</v>
      </c>
      <c r="C34" s="313" t="s">
        <v>813</v>
      </c>
      <c r="D34" s="313">
        <v>3</v>
      </c>
      <c r="E34" s="803">
        <v>0</v>
      </c>
      <c r="F34" s="803">
        <v>0</v>
      </c>
      <c r="G34" s="801">
        <v>0</v>
      </c>
      <c r="H34" s="803">
        <v>0</v>
      </c>
      <c r="I34" s="803">
        <v>0</v>
      </c>
      <c r="J34" s="803">
        <v>0</v>
      </c>
      <c r="K34" s="803">
        <v>0</v>
      </c>
      <c r="L34" s="803">
        <v>0</v>
      </c>
      <c r="M34" s="401">
        <f>IFERROR(SUM(E34:L34), 0)</f>
        <v>0</v>
      </c>
      <c r="N34" s="3"/>
      <c r="O34" s="379" t="s">
        <v>20992</v>
      </c>
      <c r="Q34" s="809"/>
      <c r="S34" s="240"/>
      <c r="T34" s="271">
        <f t="shared" si="15"/>
        <v>0</v>
      </c>
      <c r="U34" s="240"/>
      <c r="V34" s="273">
        <f t="shared" si="16"/>
        <v>0</v>
      </c>
      <c r="W34" s="273">
        <f t="shared" si="16"/>
        <v>0</v>
      </c>
      <c r="X34" s="273">
        <f t="shared" si="16"/>
        <v>0</v>
      </c>
      <c r="Y34" s="273">
        <f t="shared" si="16"/>
        <v>0</v>
      </c>
      <c r="Z34" s="273">
        <f t="shared" si="16"/>
        <v>0</v>
      </c>
      <c r="AA34" s="273">
        <f t="shared" si="16"/>
        <v>0</v>
      </c>
      <c r="AB34" s="273">
        <f t="shared" si="16"/>
        <v>0</v>
      </c>
      <c r="AC34" s="273">
        <f t="shared" si="16"/>
        <v>0</v>
      </c>
      <c r="AD34" s="240"/>
      <c r="AF34" s="327" t="s">
        <v>2034</v>
      </c>
      <c r="AG34" s="314" t="s">
        <v>20993</v>
      </c>
      <c r="AH34" s="314" t="s">
        <v>20994</v>
      </c>
      <c r="AI34" s="314" t="s">
        <v>20995</v>
      </c>
      <c r="AJ34" s="314" t="s">
        <v>20996</v>
      </c>
      <c r="AK34" s="314" t="s">
        <v>20997</v>
      </c>
      <c r="AL34" s="314" t="s">
        <v>20998</v>
      </c>
      <c r="AM34" s="314" t="s">
        <v>20999</v>
      </c>
      <c r="AN34" s="314" t="s">
        <v>21000</v>
      </c>
      <c r="AO34" s="397" t="s">
        <v>21001</v>
      </c>
    </row>
    <row r="35" spans="2:41" s="4" customFormat="1" ht="33" customHeight="1" thickBot="1">
      <c r="B35" s="1850" t="s">
        <v>2042</v>
      </c>
      <c r="C35" s="320" t="s">
        <v>813</v>
      </c>
      <c r="D35" s="320">
        <v>3</v>
      </c>
      <c r="E35" s="1794">
        <f>IFERROR(E30 + E33 + E34, 0)</f>
        <v>95.131</v>
      </c>
      <c r="F35" s="1794">
        <f t="shared" ref="F35:K35" si="17">IFERROR(F30 + F33 + F34, 0)</f>
        <v>30.841999999999999</v>
      </c>
      <c r="G35" s="1794">
        <f t="shared" si="17"/>
        <v>14.347999999999999</v>
      </c>
      <c r="H35" s="1794">
        <f t="shared" si="17"/>
        <v>279.51900000000001</v>
      </c>
      <c r="I35" s="1794">
        <f t="shared" si="17"/>
        <v>15.341999999999999</v>
      </c>
      <c r="J35" s="1794">
        <f t="shared" si="17"/>
        <v>25.032999999999998</v>
      </c>
      <c r="K35" s="1794">
        <f t="shared" si="17"/>
        <v>39.112000000000002</v>
      </c>
      <c r="L35" s="1794">
        <f>IFERROR(L30 + L33 + L34, 0)</f>
        <v>9.0619999999999994</v>
      </c>
      <c r="M35" s="402">
        <f>IFERROR(SUM(E35:L35), 0)</f>
        <v>508.38900000000007</v>
      </c>
      <c r="N35" s="3"/>
      <c r="O35" s="380" t="s">
        <v>21002</v>
      </c>
      <c r="Q35" s="810"/>
      <c r="S35" s="240"/>
      <c r="T35" s="271"/>
      <c r="U35" s="240"/>
      <c r="AD35" s="240"/>
      <c r="AF35" s="1850" t="s">
        <v>2042</v>
      </c>
      <c r="AG35" s="321" t="s">
        <v>21003</v>
      </c>
      <c r="AH35" s="321" t="s">
        <v>21004</v>
      </c>
      <c r="AI35" s="321" t="s">
        <v>21005</v>
      </c>
      <c r="AJ35" s="321" t="s">
        <v>21006</v>
      </c>
      <c r="AK35" s="321" t="s">
        <v>21007</v>
      </c>
      <c r="AL35" s="321" t="s">
        <v>21008</v>
      </c>
      <c r="AM35" s="321" t="s">
        <v>21009</v>
      </c>
      <c r="AN35" s="321" t="s">
        <v>21010</v>
      </c>
      <c r="AO35" s="322" t="s">
        <v>21011</v>
      </c>
    </row>
    <row r="36" spans="2:41" s="114" customFormat="1" ht="15" customHeight="1" thickBot="1">
      <c r="B36" s="5"/>
      <c r="C36" s="5"/>
      <c r="D36" s="5"/>
      <c r="E36" s="5"/>
      <c r="F36" s="5"/>
      <c r="G36" s="5"/>
      <c r="H36" s="5"/>
      <c r="I36" s="5"/>
      <c r="J36" s="5"/>
      <c r="K36" s="5"/>
      <c r="L36" s="5"/>
      <c r="M36" s="5"/>
      <c r="N36" s="5"/>
      <c r="O36" s="214"/>
      <c r="S36" s="241"/>
      <c r="T36" s="271"/>
      <c r="U36" s="241"/>
      <c r="AD36" s="241"/>
      <c r="AF36" s="137"/>
      <c r="AG36" s="5"/>
      <c r="AH36" s="5"/>
      <c r="AI36" s="5"/>
      <c r="AJ36" s="5"/>
      <c r="AK36" s="5"/>
      <c r="AL36" s="5"/>
      <c r="AM36" s="5"/>
      <c r="AN36" s="5"/>
      <c r="AO36" s="5"/>
    </row>
    <row r="37" spans="2:41" s="114" customFormat="1" ht="21" customHeight="1" thickBot="1">
      <c r="B37" s="339" t="s">
        <v>20772</v>
      </c>
      <c r="C37" s="1874"/>
      <c r="D37" s="1874"/>
      <c r="E37" s="1874"/>
      <c r="F37" s="1874"/>
      <c r="G37" s="1874"/>
      <c r="H37" s="1874"/>
      <c r="I37" s="1874"/>
      <c r="J37" s="1874"/>
      <c r="K37" s="1874"/>
      <c r="L37" s="1874"/>
      <c r="M37" s="1874"/>
      <c r="N37" s="56"/>
      <c r="S37" s="241"/>
      <c r="T37" s="271"/>
      <c r="U37" s="241"/>
      <c r="AD37" s="241"/>
      <c r="AF37" s="339" t="s">
        <v>20772</v>
      </c>
      <c r="AG37" s="1874"/>
      <c r="AH37" s="1874"/>
      <c r="AI37" s="1874"/>
      <c r="AJ37" s="1874"/>
      <c r="AK37" s="1874"/>
      <c r="AL37" s="1874"/>
      <c r="AM37" s="1874"/>
      <c r="AN37" s="1874"/>
      <c r="AO37" s="1874"/>
    </row>
    <row r="38" spans="2:41" s="114" customFormat="1" ht="33" customHeight="1" thickBot="1">
      <c r="B38" s="1869" t="s">
        <v>20773</v>
      </c>
      <c r="C38" s="341" t="s">
        <v>813</v>
      </c>
      <c r="D38" s="341">
        <v>3</v>
      </c>
      <c r="E38" s="807">
        <v>0</v>
      </c>
      <c r="F38" s="807">
        <v>0</v>
      </c>
      <c r="G38" s="807">
        <v>0</v>
      </c>
      <c r="H38" s="807">
        <v>0</v>
      </c>
      <c r="I38" s="807">
        <v>0</v>
      </c>
      <c r="J38" s="807">
        <v>0</v>
      </c>
      <c r="K38" s="807">
        <v>0</v>
      </c>
      <c r="L38" s="807">
        <v>0</v>
      </c>
      <c r="M38" s="400">
        <f>IFERROR(SUM(E38:L38), 0)</f>
        <v>0</v>
      </c>
      <c r="N38" s="56"/>
      <c r="O38" s="378" t="s">
        <v>21012</v>
      </c>
      <c r="Q38" s="812"/>
      <c r="S38" s="241"/>
      <c r="T38" s="271">
        <f t="shared" ref="T38:T42" si="18">IF( SUM( V38:AC38 ) = 0, 0, $V$5 )</f>
        <v>0</v>
      </c>
      <c r="U38" s="241"/>
      <c r="V38" s="273">
        <f t="shared" ref="V38:AC42" si="19" xml:space="preserve"> IF( ISNUMBER( E38 ), 0, 1 )</f>
        <v>0</v>
      </c>
      <c r="W38" s="273">
        <f t="shared" si="19"/>
        <v>0</v>
      </c>
      <c r="X38" s="273">
        <f t="shared" si="19"/>
        <v>0</v>
      </c>
      <c r="Y38" s="273">
        <f t="shared" si="19"/>
        <v>0</v>
      </c>
      <c r="Z38" s="273">
        <f t="shared" si="19"/>
        <v>0</v>
      </c>
      <c r="AA38" s="273">
        <f t="shared" si="19"/>
        <v>0</v>
      </c>
      <c r="AB38" s="273">
        <f t="shared" si="19"/>
        <v>0</v>
      </c>
      <c r="AC38" s="273">
        <f t="shared" si="19"/>
        <v>0</v>
      </c>
      <c r="AD38" s="241"/>
      <c r="AF38" s="1869" t="s">
        <v>20773</v>
      </c>
      <c r="AG38" s="381" t="s">
        <v>21013</v>
      </c>
      <c r="AH38" s="381" t="s">
        <v>21014</v>
      </c>
      <c r="AI38" s="381" t="s">
        <v>21015</v>
      </c>
      <c r="AJ38" s="381" t="s">
        <v>21016</v>
      </c>
      <c r="AK38" s="381" t="s">
        <v>21017</v>
      </c>
      <c r="AL38" s="381" t="s">
        <v>21018</v>
      </c>
      <c r="AM38" s="381" t="s">
        <v>21019</v>
      </c>
      <c r="AN38" s="381" t="s">
        <v>21020</v>
      </c>
      <c r="AO38" s="382" t="s">
        <v>21021</v>
      </c>
    </row>
    <row r="39" spans="2:41" s="114" customFormat="1" ht="33" customHeight="1" thickBot="1">
      <c r="B39" s="384" t="s">
        <v>20781</v>
      </c>
      <c r="C39" s="335" t="s">
        <v>813</v>
      </c>
      <c r="D39" s="335">
        <v>3</v>
      </c>
      <c r="E39" s="807">
        <v>0</v>
      </c>
      <c r="F39" s="807">
        <v>0</v>
      </c>
      <c r="G39" s="807">
        <v>0</v>
      </c>
      <c r="H39" s="807">
        <v>0</v>
      </c>
      <c r="I39" s="807">
        <v>0</v>
      </c>
      <c r="J39" s="807">
        <v>0</v>
      </c>
      <c r="K39" s="807">
        <v>0</v>
      </c>
      <c r="L39" s="807">
        <v>0</v>
      </c>
      <c r="M39" s="401">
        <f t="shared" ref="M39:M42" si="20">IFERROR(SUM(E39:L39), 0)</f>
        <v>0</v>
      </c>
      <c r="N39" s="56"/>
      <c r="O39" s="379" t="s">
        <v>21022</v>
      </c>
      <c r="Q39" s="813"/>
      <c r="S39" s="241"/>
      <c r="T39" s="271">
        <f t="shared" si="18"/>
        <v>0</v>
      </c>
      <c r="U39" s="241"/>
      <c r="V39" s="273">
        <f t="shared" si="19"/>
        <v>0</v>
      </c>
      <c r="W39" s="273">
        <f t="shared" si="19"/>
        <v>0</v>
      </c>
      <c r="X39" s="273">
        <f t="shared" si="19"/>
        <v>0</v>
      </c>
      <c r="Y39" s="273">
        <f t="shared" si="19"/>
        <v>0</v>
      </c>
      <c r="Z39" s="273">
        <f t="shared" si="19"/>
        <v>0</v>
      </c>
      <c r="AA39" s="273">
        <f t="shared" si="19"/>
        <v>0</v>
      </c>
      <c r="AB39" s="273">
        <f t="shared" si="19"/>
        <v>0</v>
      </c>
      <c r="AC39" s="273">
        <f t="shared" si="19"/>
        <v>0</v>
      </c>
      <c r="AD39" s="241"/>
      <c r="AF39" s="384" t="s">
        <v>20781</v>
      </c>
      <c r="AG39" s="373" t="s">
        <v>21023</v>
      </c>
      <c r="AH39" s="373" t="s">
        <v>21024</v>
      </c>
      <c r="AI39" s="373" t="s">
        <v>21025</v>
      </c>
      <c r="AJ39" s="373" t="s">
        <v>21026</v>
      </c>
      <c r="AK39" s="373" t="s">
        <v>21027</v>
      </c>
      <c r="AL39" s="373" t="s">
        <v>21028</v>
      </c>
      <c r="AM39" s="373" t="s">
        <v>21029</v>
      </c>
      <c r="AN39" s="373" t="s">
        <v>21030</v>
      </c>
      <c r="AO39" s="383" t="s">
        <v>21031</v>
      </c>
    </row>
    <row r="40" spans="2:41" s="114" customFormat="1" ht="33" customHeight="1" thickBot="1">
      <c r="B40" s="384" t="s">
        <v>20789</v>
      </c>
      <c r="C40" s="335" t="s">
        <v>813</v>
      </c>
      <c r="D40" s="335">
        <v>3</v>
      </c>
      <c r="E40" s="807">
        <v>0</v>
      </c>
      <c r="F40" s="807">
        <v>0</v>
      </c>
      <c r="G40" s="807">
        <v>0</v>
      </c>
      <c r="H40" s="807">
        <v>0</v>
      </c>
      <c r="I40" s="807">
        <v>0</v>
      </c>
      <c r="J40" s="807">
        <v>0</v>
      </c>
      <c r="K40" s="807">
        <v>0</v>
      </c>
      <c r="L40" s="807">
        <v>0</v>
      </c>
      <c r="M40" s="401">
        <f t="shared" si="20"/>
        <v>0</v>
      </c>
      <c r="N40" s="56"/>
      <c r="O40" s="379" t="s">
        <v>21032</v>
      </c>
      <c r="Q40" s="813"/>
      <c r="S40" s="241"/>
      <c r="T40" s="271">
        <f t="shared" si="18"/>
        <v>0</v>
      </c>
      <c r="U40" s="241"/>
      <c r="V40" s="273">
        <f t="shared" si="19"/>
        <v>0</v>
      </c>
      <c r="W40" s="273">
        <f t="shared" si="19"/>
        <v>0</v>
      </c>
      <c r="X40" s="273">
        <f t="shared" si="19"/>
        <v>0</v>
      </c>
      <c r="Y40" s="273">
        <f t="shared" si="19"/>
        <v>0</v>
      </c>
      <c r="Z40" s="273">
        <f t="shared" si="19"/>
        <v>0</v>
      </c>
      <c r="AA40" s="273">
        <f t="shared" si="19"/>
        <v>0</v>
      </c>
      <c r="AB40" s="273">
        <f t="shared" si="19"/>
        <v>0</v>
      </c>
      <c r="AC40" s="273">
        <f t="shared" si="19"/>
        <v>0</v>
      </c>
      <c r="AD40" s="241"/>
      <c r="AF40" s="384" t="s">
        <v>20789</v>
      </c>
      <c r="AG40" s="373" t="s">
        <v>21033</v>
      </c>
      <c r="AH40" s="373" t="s">
        <v>21034</v>
      </c>
      <c r="AI40" s="373" t="s">
        <v>21035</v>
      </c>
      <c r="AJ40" s="373" t="s">
        <v>21036</v>
      </c>
      <c r="AK40" s="373" t="s">
        <v>21037</v>
      </c>
      <c r="AL40" s="373" t="s">
        <v>21038</v>
      </c>
      <c r="AM40" s="373" t="s">
        <v>21039</v>
      </c>
      <c r="AN40" s="373" t="s">
        <v>21040</v>
      </c>
      <c r="AO40" s="383" t="s">
        <v>21041</v>
      </c>
    </row>
    <row r="41" spans="2:41" s="114" customFormat="1" ht="33" customHeight="1" thickBot="1">
      <c r="B41" s="384" t="s">
        <v>20797</v>
      </c>
      <c r="C41" s="335" t="s">
        <v>813</v>
      </c>
      <c r="D41" s="335">
        <v>3</v>
      </c>
      <c r="E41" s="807">
        <v>0</v>
      </c>
      <c r="F41" s="807">
        <v>0</v>
      </c>
      <c r="G41" s="807">
        <v>0</v>
      </c>
      <c r="H41" s="807">
        <v>0</v>
      </c>
      <c r="I41" s="807">
        <v>0</v>
      </c>
      <c r="J41" s="807">
        <v>0</v>
      </c>
      <c r="K41" s="807">
        <v>0</v>
      </c>
      <c r="L41" s="807">
        <v>0</v>
      </c>
      <c r="M41" s="401">
        <f t="shared" si="20"/>
        <v>0</v>
      </c>
      <c r="N41" s="56"/>
      <c r="O41" s="379" t="s">
        <v>21042</v>
      </c>
      <c r="Q41" s="813"/>
      <c r="S41" s="241"/>
      <c r="T41" s="271">
        <f t="shared" si="18"/>
        <v>0</v>
      </c>
      <c r="U41" s="241"/>
      <c r="V41" s="273">
        <f t="shared" si="19"/>
        <v>0</v>
      </c>
      <c r="W41" s="273">
        <f t="shared" si="19"/>
        <v>0</v>
      </c>
      <c r="X41" s="273">
        <f t="shared" si="19"/>
        <v>0</v>
      </c>
      <c r="Y41" s="273">
        <f t="shared" si="19"/>
        <v>0</v>
      </c>
      <c r="Z41" s="273">
        <f t="shared" si="19"/>
        <v>0</v>
      </c>
      <c r="AA41" s="273">
        <f t="shared" si="19"/>
        <v>0</v>
      </c>
      <c r="AB41" s="273">
        <f t="shared" si="19"/>
        <v>0</v>
      </c>
      <c r="AC41" s="273">
        <f t="shared" si="19"/>
        <v>0</v>
      </c>
      <c r="AD41" s="241"/>
      <c r="AF41" s="384" t="s">
        <v>20797</v>
      </c>
      <c r="AG41" s="373" t="s">
        <v>21043</v>
      </c>
      <c r="AH41" s="373" t="s">
        <v>21044</v>
      </c>
      <c r="AI41" s="373" t="s">
        <v>21045</v>
      </c>
      <c r="AJ41" s="373" t="s">
        <v>21046</v>
      </c>
      <c r="AK41" s="373" t="s">
        <v>21047</v>
      </c>
      <c r="AL41" s="373" t="s">
        <v>21048</v>
      </c>
      <c r="AM41" s="373" t="s">
        <v>21049</v>
      </c>
      <c r="AN41" s="373" t="s">
        <v>21050</v>
      </c>
      <c r="AO41" s="383" t="s">
        <v>21051</v>
      </c>
    </row>
    <row r="42" spans="2:41" s="114" customFormat="1" ht="33" customHeight="1">
      <c r="B42" s="384" t="s">
        <v>20805</v>
      </c>
      <c r="C42" s="335" t="s">
        <v>813</v>
      </c>
      <c r="D42" s="335">
        <v>3</v>
      </c>
      <c r="E42" s="807">
        <v>0</v>
      </c>
      <c r="F42" s="807">
        <v>0</v>
      </c>
      <c r="G42" s="807">
        <v>0</v>
      </c>
      <c r="H42" s="807">
        <v>0</v>
      </c>
      <c r="I42" s="807">
        <v>0</v>
      </c>
      <c r="J42" s="807">
        <v>0</v>
      </c>
      <c r="K42" s="807">
        <v>0</v>
      </c>
      <c r="L42" s="807">
        <v>0</v>
      </c>
      <c r="M42" s="401">
        <f t="shared" si="20"/>
        <v>0</v>
      </c>
      <c r="N42" s="56"/>
      <c r="O42" s="379" t="s">
        <v>21052</v>
      </c>
      <c r="Q42" s="813"/>
      <c r="S42" s="241"/>
      <c r="T42" s="271">
        <f t="shared" si="18"/>
        <v>0</v>
      </c>
      <c r="U42" s="241"/>
      <c r="V42" s="273">
        <f t="shared" si="19"/>
        <v>0</v>
      </c>
      <c r="W42" s="273">
        <f t="shared" si="19"/>
        <v>0</v>
      </c>
      <c r="X42" s="273">
        <f t="shared" si="19"/>
        <v>0</v>
      </c>
      <c r="Y42" s="273">
        <f t="shared" si="19"/>
        <v>0</v>
      </c>
      <c r="Z42" s="273">
        <f t="shared" si="19"/>
        <v>0</v>
      </c>
      <c r="AA42" s="273">
        <f t="shared" si="19"/>
        <v>0</v>
      </c>
      <c r="AB42" s="273">
        <f t="shared" si="19"/>
        <v>0</v>
      </c>
      <c r="AC42" s="273">
        <f t="shared" si="19"/>
        <v>0</v>
      </c>
      <c r="AD42" s="241"/>
      <c r="AF42" s="384" t="s">
        <v>20805</v>
      </c>
      <c r="AG42" s="373" t="s">
        <v>21053</v>
      </c>
      <c r="AH42" s="373" t="s">
        <v>21054</v>
      </c>
      <c r="AI42" s="373" t="s">
        <v>21055</v>
      </c>
      <c r="AJ42" s="373" t="s">
        <v>21056</v>
      </c>
      <c r="AK42" s="373" t="s">
        <v>21057</v>
      </c>
      <c r="AL42" s="373" t="s">
        <v>21058</v>
      </c>
      <c r="AM42" s="373" t="s">
        <v>21059</v>
      </c>
      <c r="AN42" s="373" t="s">
        <v>21060</v>
      </c>
      <c r="AO42" s="383" t="s">
        <v>21061</v>
      </c>
    </row>
    <row r="43" spans="2:41" s="114" customFormat="1" ht="33" customHeight="1" thickBot="1">
      <c r="B43" s="1870" t="s">
        <v>20813</v>
      </c>
      <c r="C43" s="387" t="s">
        <v>813</v>
      </c>
      <c r="D43" s="387">
        <v>3</v>
      </c>
      <c r="E43" s="424">
        <f>IFERROR(SUM(E38:E42), 0)</f>
        <v>0</v>
      </c>
      <c r="F43" s="424">
        <f t="shared" ref="F43:L43" si="21">IFERROR(SUM(F38:F42), 0)</f>
        <v>0</v>
      </c>
      <c r="G43" s="424">
        <f t="shared" si="21"/>
        <v>0</v>
      </c>
      <c r="H43" s="424">
        <f t="shared" si="21"/>
        <v>0</v>
      </c>
      <c r="I43" s="424">
        <f t="shared" si="21"/>
        <v>0</v>
      </c>
      <c r="J43" s="424">
        <f t="shared" si="21"/>
        <v>0</v>
      </c>
      <c r="K43" s="424">
        <f t="shared" si="21"/>
        <v>0</v>
      </c>
      <c r="L43" s="424">
        <f t="shared" si="21"/>
        <v>0</v>
      </c>
      <c r="M43" s="402">
        <f>IFERROR(SUM(E43:L43), 0)</f>
        <v>0</v>
      </c>
      <c r="N43" s="56"/>
      <c r="O43" s="380" t="s">
        <v>21062</v>
      </c>
      <c r="Q43" s="814"/>
      <c r="S43" s="241"/>
      <c r="T43" s="271"/>
      <c r="U43" s="241"/>
      <c r="AD43" s="241"/>
      <c r="AF43" s="1870" t="s">
        <v>20813</v>
      </c>
      <c r="AG43" s="398" t="s">
        <v>21063</v>
      </c>
      <c r="AH43" s="398" t="s">
        <v>21064</v>
      </c>
      <c r="AI43" s="398" t="s">
        <v>21065</v>
      </c>
      <c r="AJ43" s="398" t="s">
        <v>21066</v>
      </c>
      <c r="AK43" s="398" t="s">
        <v>21067</v>
      </c>
      <c r="AL43" s="398" t="s">
        <v>21068</v>
      </c>
      <c r="AM43" s="398" t="s">
        <v>21069</v>
      </c>
      <c r="AN43" s="398" t="s">
        <v>21070</v>
      </c>
      <c r="AO43" s="388" t="s">
        <v>21071</v>
      </c>
    </row>
  </sheetData>
  <mergeCells count="23">
    <mergeCell ref="J5:L5"/>
    <mergeCell ref="M5:M6"/>
    <mergeCell ref="O5:O6"/>
    <mergeCell ref="AO5:AO6"/>
    <mergeCell ref="AF5:AF6"/>
    <mergeCell ref="AG5:AI5"/>
    <mergeCell ref="AJ5:AK5"/>
    <mergeCell ref="AL5:AN5"/>
    <mergeCell ref="Q5:Q6"/>
    <mergeCell ref="B5:B6"/>
    <mergeCell ref="C5:C6"/>
    <mergeCell ref="D5:D6"/>
    <mergeCell ref="E5:G5"/>
    <mergeCell ref="H5:I5"/>
    <mergeCell ref="B1:I1"/>
    <mergeCell ref="K1:N1"/>
    <mergeCell ref="AF1:AK1"/>
    <mergeCell ref="AM1:AO1"/>
    <mergeCell ref="V4:AC4"/>
    <mergeCell ref="B3:Q3"/>
    <mergeCell ref="AF3:AO3"/>
    <mergeCell ref="B2:I2"/>
    <mergeCell ref="AF2:AM2"/>
  </mergeCells>
  <conditionalFormatting sqref="T4:T43">
    <cfRule type="cellIs" dxfId="54" priority="1" operator="equal">
      <formula>0</formula>
    </cfRule>
  </conditionalFormatting>
  <dataValidations count="1">
    <dataValidation type="custom" allowBlank="1" showErrorMessage="1" errorTitle="Input Error" error="Please enter a numeric value." sqref="E38:L42 E17:L17 E28:L28 E24:L24 E33:L34" xr:uid="{00000000-0002-0000-2000-000000000000}">
      <formula1>ISNUMBER(E17)</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ignoredErrors>
    <ignoredError sqref="M13 M24 M28 M33:M34 M38:M43" formulaRange="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4">
    <pageSetUpPr fitToPage="1"/>
  </sheetPr>
  <dimension ref="B1:AK35"/>
  <sheetViews>
    <sheetView showFormulas="1" showGridLines="0" topLeftCell="C4" zoomScale="55" zoomScaleNormal="55" zoomScaleSheetLayoutView="100" workbookViewId="0">
      <selection activeCell="K23" sqref="K23:O32"/>
    </sheetView>
  </sheetViews>
  <sheetFormatPr defaultColWidth="9" defaultRowHeight="15.75" customHeight="1"/>
  <cols>
    <col min="1" max="1" width="1.625" style="261" customWidth="1"/>
    <col min="2" max="2" width="37" style="261" customWidth="1"/>
    <col min="3" max="3" width="7.125" style="261" customWidth="1"/>
    <col min="4" max="4" width="5.5" style="261" customWidth="1"/>
    <col min="5" max="16" width="12.5" style="261" customWidth="1"/>
    <col min="17" max="17" width="1.5" style="261" customWidth="1"/>
    <col min="18" max="18" width="12.5" style="261" customWidth="1"/>
    <col min="19" max="19" width="1.625" style="261" customWidth="1"/>
    <col min="20" max="20" width="33.625" style="261" customWidth="1"/>
    <col min="21" max="22" width="1.625" style="261" customWidth="1"/>
    <col min="23" max="23" width="24.625" style="261" customWidth="1"/>
    <col min="24" max="24" width="1.625" style="261" customWidth="1"/>
    <col min="25" max="25" width="5.625" style="261" hidden="1" customWidth="1"/>
    <col min="26" max="29" width="6.125" style="261" hidden="1" customWidth="1"/>
    <col min="30" max="30" width="1.5" style="261" hidden="1" customWidth="1"/>
    <col min="31" max="31" width="5.625" style="261" hidden="1" customWidth="1"/>
    <col min="32" max="32" width="6.125" style="261" hidden="1" customWidth="1"/>
    <col min="33" max="33" width="5.875" style="261" hidden="1" customWidth="1"/>
    <col min="34" max="34" width="6.125" style="261" hidden="1" customWidth="1"/>
    <col min="35" max="35" width="5.125" style="261" hidden="1" customWidth="1"/>
    <col min="36" max="36" width="1.625" style="261" hidden="1" customWidth="1"/>
    <col min="37" max="37" width="1.625" style="261" customWidth="1"/>
    <col min="38" max="16384" width="9" style="261"/>
  </cols>
  <sheetData>
    <row r="1" spans="2:37" ht="29.25" customHeight="1">
      <c r="B1" s="1958" t="s">
        <v>725</v>
      </c>
      <c r="C1" s="1958"/>
      <c r="D1" s="1958"/>
      <c r="E1" s="1958"/>
      <c r="F1" s="1958"/>
      <c r="G1" s="1958"/>
      <c r="H1" s="1958"/>
      <c r="I1" s="1958"/>
      <c r="J1" s="175"/>
      <c r="K1" s="1958"/>
      <c r="L1" s="1958"/>
      <c r="M1" s="1958"/>
      <c r="N1" s="1958"/>
      <c r="O1" s="1958"/>
      <c r="P1" s="1958"/>
      <c r="Q1" s="1591"/>
      <c r="R1" s="1591"/>
      <c r="S1" s="1591"/>
      <c r="T1" s="1591"/>
      <c r="U1" s="1591"/>
      <c r="V1" s="1661"/>
      <c r="W1" s="1591"/>
      <c r="X1" s="1661"/>
      <c r="Y1" s="1591"/>
      <c r="Z1" s="1591"/>
      <c r="AA1" s="1591"/>
      <c r="AB1" s="1591"/>
      <c r="AC1" s="1591"/>
      <c r="AD1" s="1591"/>
      <c r="AE1" s="1591"/>
      <c r="AF1" s="1591"/>
      <c r="AG1" s="1591"/>
      <c r="AH1" s="1591"/>
      <c r="AI1" s="1591"/>
      <c r="AJ1" s="1661"/>
      <c r="AK1" s="1591"/>
    </row>
    <row r="2" spans="2:37" ht="29.25" customHeight="1">
      <c r="B2" s="1958" t="str">
        <f>Validation!B4</f>
        <v>Anglian Water</v>
      </c>
      <c r="C2" s="1958"/>
      <c r="D2" s="1958"/>
      <c r="E2" s="1958"/>
      <c r="F2" s="1958"/>
      <c r="G2" s="1958"/>
      <c r="H2" s="1958"/>
      <c r="I2" s="1958"/>
      <c r="J2" s="175"/>
      <c r="K2" s="77"/>
      <c r="L2" s="77"/>
      <c r="M2" s="77"/>
      <c r="N2" s="77"/>
      <c r="O2" s="77"/>
      <c r="P2" s="77"/>
      <c r="Q2" s="1591"/>
      <c r="R2" s="1591"/>
      <c r="S2" s="1591"/>
      <c r="T2" s="1591"/>
      <c r="U2" s="1591"/>
      <c r="V2" s="1661"/>
      <c r="W2" s="1591"/>
      <c r="X2" s="1661"/>
      <c r="Y2" s="1591"/>
      <c r="Z2" s="1591"/>
      <c r="AA2" s="1591"/>
      <c r="AB2" s="1591"/>
      <c r="AC2" s="1591"/>
      <c r="AD2" s="1591"/>
      <c r="AE2" s="1591"/>
      <c r="AF2" s="1591"/>
      <c r="AG2" s="1591"/>
      <c r="AH2" s="1591"/>
      <c r="AI2" s="1591"/>
      <c r="AJ2" s="1661"/>
      <c r="AK2" s="1591"/>
    </row>
    <row r="3" spans="2:37" ht="45" customHeight="1">
      <c r="B3" s="2067" t="s">
        <v>726</v>
      </c>
      <c r="C3" s="2067"/>
      <c r="D3" s="2067"/>
      <c r="E3" s="2067"/>
      <c r="F3" s="2067"/>
      <c r="G3" s="2067"/>
      <c r="H3" s="2067"/>
      <c r="I3" s="2067"/>
      <c r="J3" s="2067"/>
      <c r="K3" s="2067"/>
      <c r="L3" s="2067"/>
      <c r="M3" s="2067"/>
      <c r="N3" s="2067"/>
      <c r="O3" s="2067"/>
      <c r="P3" s="2067"/>
      <c r="Q3" s="2067"/>
      <c r="R3" s="2067"/>
      <c r="S3" s="2067"/>
      <c r="T3" s="2067"/>
      <c r="U3" s="1591"/>
      <c r="V3" s="1661"/>
      <c r="W3" s="362" t="s">
        <v>798</v>
      </c>
      <c r="X3" s="1661"/>
      <c r="Y3" s="1591"/>
      <c r="Z3" s="1591"/>
      <c r="AA3" s="1591"/>
      <c r="AB3" s="1591"/>
      <c r="AC3" s="1591"/>
      <c r="AD3" s="1591"/>
      <c r="AE3" s="1591"/>
      <c r="AF3" s="1591"/>
      <c r="AG3" s="1591"/>
      <c r="AH3" s="1591"/>
      <c r="AI3" s="1591"/>
      <c r="AJ3" s="1661"/>
      <c r="AK3" s="1591"/>
    </row>
    <row r="4" spans="2:37" ht="15" customHeight="1" thickBot="1">
      <c r="B4" s="115"/>
      <c r="C4" s="115"/>
      <c r="D4" s="115"/>
      <c r="E4" s="116"/>
      <c r="F4" s="122"/>
      <c r="G4" s="122"/>
      <c r="H4" s="122"/>
      <c r="I4" s="122"/>
      <c r="J4" s="122"/>
      <c r="K4" s="122"/>
      <c r="L4" s="122"/>
      <c r="M4" s="122"/>
      <c r="N4" s="122"/>
      <c r="O4" s="122"/>
      <c r="P4" s="122"/>
      <c r="Q4" s="122"/>
      <c r="R4" s="1591"/>
      <c r="S4" s="114"/>
      <c r="T4" s="114"/>
      <c r="U4" s="114"/>
      <c r="V4" s="1661"/>
      <c r="W4" s="1591"/>
      <c r="X4" s="1661"/>
      <c r="Y4" s="1591"/>
      <c r="Z4" s="1591"/>
      <c r="AA4" s="1591"/>
      <c r="AB4" s="1591"/>
      <c r="AC4" s="1591"/>
      <c r="AD4" s="1591"/>
      <c r="AE4" s="1591"/>
      <c r="AF4" s="1591"/>
      <c r="AG4" s="1591"/>
      <c r="AH4" s="1591"/>
      <c r="AI4" s="1591"/>
      <c r="AJ4" s="1661"/>
      <c r="AK4" s="1591"/>
    </row>
    <row r="5" spans="2:37" s="52" customFormat="1" ht="29.25" customHeight="1">
      <c r="B5" s="2090" t="s">
        <v>800</v>
      </c>
      <c r="C5" s="2093" t="s">
        <v>801</v>
      </c>
      <c r="D5" s="2093" t="s">
        <v>21072</v>
      </c>
      <c r="E5" s="2076" t="s">
        <v>21073</v>
      </c>
      <c r="F5" s="2076"/>
      <c r="G5" s="2076"/>
      <c r="H5" s="2076"/>
      <c r="I5" s="2076"/>
      <c r="J5" s="2076"/>
      <c r="K5" s="2076" t="s">
        <v>21074</v>
      </c>
      <c r="L5" s="2076"/>
      <c r="M5" s="2076"/>
      <c r="N5" s="2076"/>
      <c r="O5" s="2076"/>
      <c r="P5" s="2077"/>
      <c r="R5" s="2045" t="s">
        <v>806</v>
      </c>
      <c r="T5" s="2045" t="s">
        <v>807</v>
      </c>
      <c r="V5" s="242"/>
      <c r="X5" s="242"/>
      <c r="AJ5" s="242"/>
    </row>
    <row r="6" spans="2:37" s="52" customFormat="1" ht="15" customHeight="1">
      <c r="B6" s="2091"/>
      <c r="C6" s="2094"/>
      <c r="D6" s="2094"/>
      <c r="E6" s="2096" t="s">
        <v>1737</v>
      </c>
      <c r="F6" s="2096" t="s">
        <v>2738</v>
      </c>
      <c r="G6" s="2096"/>
      <c r="H6" s="2096"/>
      <c r="I6" s="2096"/>
      <c r="J6" s="2096" t="s">
        <v>1016</v>
      </c>
      <c r="K6" s="2096" t="s">
        <v>1737</v>
      </c>
      <c r="L6" s="2096" t="s">
        <v>2738</v>
      </c>
      <c r="M6" s="2096"/>
      <c r="N6" s="2096"/>
      <c r="O6" s="2096"/>
      <c r="P6" s="2098" t="s">
        <v>1016</v>
      </c>
      <c r="R6" s="2048"/>
      <c r="T6" s="2048"/>
      <c r="V6" s="242"/>
      <c r="X6" s="242"/>
      <c r="AJ6" s="242"/>
    </row>
    <row r="7" spans="2:37" s="52" customFormat="1" ht="30" customHeight="1" thickBot="1">
      <c r="B7" s="2092"/>
      <c r="C7" s="2095"/>
      <c r="D7" s="2095"/>
      <c r="E7" s="2097"/>
      <c r="F7" s="1875" t="s">
        <v>20648</v>
      </c>
      <c r="G7" s="1875" t="s">
        <v>20649</v>
      </c>
      <c r="H7" s="1875" t="s">
        <v>20650</v>
      </c>
      <c r="I7" s="1875" t="s">
        <v>20651</v>
      </c>
      <c r="J7" s="2097"/>
      <c r="K7" s="2097"/>
      <c r="L7" s="1875" t="s">
        <v>20648</v>
      </c>
      <c r="M7" s="1875" t="s">
        <v>20649</v>
      </c>
      <c r="N7" s="1875" t="s">
        <v>20650</v>
      </c>
      <c r="O7" s="1875" t="s">
        <v>20651</v>
      </c>
      <c r="P7" s="2099"/>
      <c r="R7" s="2047"/>
      <c r="T7" s="2047"/>
      <c r="V7" s="242"/>
      <c r="W7" s="255"/>
      <c r="X7" s="242"/>
      <c r="AJ7" s="242"/>
    </row>
    <row r="8" spans="2:37" s="52" customFormat="1" ht="15" customHeight="1" thickBot="1">
      <c r="B8" s="118"/>
      <c r="C8" s="118"/>
      <c r="D8" s="118"/>
      <c r="E8" s="119"/>
      <c r="F8" s="119"/>
      <c r="G8" s="119"/>
      <c r="H8" s="119"/>
      <c r="I8" s="119"/>
      <c r="J8" s="119"/>
      <c r="K8" s="119"/>
      <c r="L8" s="119"/>
      <c r="M8" s="119"/>
      <c r="N8" s="119"/>
      <c r="O8" s="119"/>
      <c r="P8" s="119"/>
      <c r="R8" s="114"/>
      <c r="V8" s="242"/>
      <c r="X8" s="242"/>
      <c r="Y8" s="1957" t="s">
        <v>799</v>
      </c>
      <c r="Z8" s="1957"/>
      <c r="AA8" s="1957"/>
      <c r="AB8" s="2081"/>
      <c r="AC8" s="2081"/>
      <c r="AE8" s="1957" t="s">
        <v>799</v>
      </c>
      <c r="AF8" s="1957"/>
      <c r="AG8" s="1957"/>
      <c r="AH8" s="2081"/>
      <c r="AI8" s="2081"/>
      <c r="AJ8" s="242"/>
    </row>
    <row r="9" spans="2:37" s="52" customFormat="1" ht="21" customHeight="1" thickBot="1">
      <c r="B9" s="328" t="s">
        <v>21075</v>
      </c>
      <c r="C9" s="238"/>
      <c r="D9" s="238"/>
      <c r="E9" s="11"/>
      <c r="F9" s="11"/>
      <c r="G9" s="119"/>
      <c r="H9" s="119"/>
      <c r="I9" s="119"/>
      <c r="J9" s="119"/>
      <c r="K9" s="119"/>
      <c r="L9" s="119"/>
      <c r="M9" s="119"/>
      <c r="N9" s="119"/>
      <c r="O9" s="119"/>
      <c r="P9" s="119"/>
      <c r="R9" s="114"/>
      <c r="V9" s="242"/>
      <c r="X9" s="242"/>
      <c r="Y9" s="267" t="s">
        <v>808</v>
      </c>
      <c r="AE9" s="267" t="s">
        <v>808</v>
      </c>
      <c r="AJ9" s="242"/>
    </row>
    <row r="10" spans="2:37" s="52" customFormat="1" ht="33" customHeight="1">
      <c r="B10" s="1546" t="s">
        <v>21076</v>
      </c>
      <c r="C10" s="317" t="s">
        <v>813</v>
      </c>
      <c r="D10" s="317">
        <v>3</v>
      </c>
      <c r="E10" s="1710">
        <v>0.34699999999999998</v>
      </c>
      <c r="F10" s="1710">
        <v>0</v>
      </c>
      <c r="G10" s="1710">
        <v>0</v>
      </c>
      <c r="H10" s="1710">
        <v>0</v>
      </c>
      <c r="I10" s="1710">
        <v>0.34699999999999998</v>
      </c>
      <c r="J10" s="431">
        <f>IFERROR(SUM(E10:I10), 0)</f>
        <v>0.69399999999999995</v>
      </c>
      <c r="K10" s="803">
        <v>0</v>
      </c>
      <c r="L10" s="803">
        <v>0</v>
      </c>
      <c r="M10" s="803">
        <v>0</v>
      </c>
      <c r="N10" s="803">
        <v>0</v>
      </c>
      <c r="O10" s="803">
        <v>0</v>
      </c>
      <c r="P10" s="432">
        <f>IFERROR(SUM(K10:O10), 0)</f>
        <v>0</v>
      </c>
      <c r="R10" s="323" t="s">
        <v>21077</v>
      </c>
      <c r="T10" s="815"/>
      <c r="V10" s="242"/>
      <c r="W10" s="271">
        <f t="shared" ref="W10:W19" si="0">IF( SUM( Y10:AI10 ) = 0, 0, $Y$9 )</f>
        <v>0</v>
      </c>
      <c r="X10" s="242"/>
      <c r="Y10" s="273">
        <f t="shared" ref="Y10:Y19" si="1" xml:space="preserve"> IF( ISNUMBER( E10 ), 0, 1 )</f>
        <v>0</v>
      </c>
      <c r="Z10" s="273">
        <f t="shared" ref="Z10:Z19" si="2" xml:space="preserve"> IF( ISNUMBER( F10 ), 0, 1 )</f>
        <v>0</v>
      </c>
      <c r="AA10" s="273">
        <f t="shared" ref="AA10:AA19" si="3" xml:space="preserve"> IF( ISNUMBER( G10 ), 0, 1 )</f>
        <v>0</v>
      </c>
      <c r="AB10" s="273">
        <f t="shared" ref="AB10:AB19" si="4" xml:space="preserve"> IF( ISNUMBER( H10 ), 0, 1 )</f>
        <v>0</v>
      </c>
      <c r="AC10" s="273">
        <f t="shared" ref="AC10:AC19" si="5" xml:space="preserve"> IF( ISNUMBER( I10 ), 0, 1 )</f>
        <v>0</v>
      </c>
      <c r="AE10" s="273">
        <f t="shared" ref="AE10:AE19" si="6" xml:space="preserve"> IF( ISNUMBER( K10 ), 0, 1 )</f>
        <v>0</v>
      </c>
      <c r="AF10" s="273">
        <f t="shared" ref="AF10:AF19" si="7" xml:space="preserve"> IF( ISNUMBER( L10 ), 0, 1 )</f>
        <v>0</v>
      </c>
      <c r="AG10" s="273">
        <f t="shared" ref="AG10:AG19" si="8" xml:space="preserve"> IF( ISNUMBER( M10 ), 0, 1 )</f>
        <v>0</v>
      </c>
      <c r="AH10" s="273">
        <f t="shared" ref="AH10:AH19" si="9" xml:space="preserve"> IF( ISNUMBER( N10 ), 0, 1 )</f>
        <v>0</v>
      </c>
      <c r="AI10" s="273">
        <f t="shared" ref="AI10:AI19" si="10" xml:space="preserve"> IF( ISNUMBER( O10 ), 0, 1 )</f>
        <v>0</v>
      </c>
      <c r="AJ10" s="242"/>
    </row>
    <row r="11" spans="2:37" s="52" customFormat="1" ht="33" customHeight="1">
      <c r="B11" s="1547" t="s">
        <v>21078</v>
      </c>
      <c r="C11" s="313" t="s">
        <v>813</v>
      </c>
      <c r="D11" s="313">
        <v>3</v>
      </c>
      <c r="E11" s="1711">
        <v>1.29</v>
      </c>
      <c r="F11" s="1711">
        <v>0</v>
      </c>
      <c r="G11" s="1711">
        <v>0</v>
      </c>
      <c r="H11" s="1711">
        <v>0.68600000000000005</v>
      </c>
      <c r="I11" s="1711">
        <v>0.76800000000000002</v>
      </c>
      <c r="J11" s="1795">
        <f t="shared" ref="J11:J19" si="11">IFERROR(SUM(E11:I11), 0)</f>
        <v>2.7439999999999998</v>
      </c>
      <c r="K11" s="803">
        <v>0</v>
      </c>
      <c r="L11" s="803">
        <v>0</v>
      </c>
      <c r="M11" s="803">
        <v>0</v>
      </c>
      <c r="N11" s="803">
        <v>0</v>
      </c>
      <c r="O11" s="803">
        <v>0</v>
      </c>
      <c r="P11" s="433">
        <f>IFERROR(SUM(K11:O11), 0)</f>
        <v>0</v>
      </c>
      <c r="R11" s="324" t="s">
        <v>21079</v>
      </c>
      <c r="T11" s="816"/>
      <c r="V11" s="242"/>
      <c r="W11" s="271">
        <f t="shared" si="0"/>
        <v>0</v>
      </c>
      <c r="X11" s="242"/>
      <c r="Y11" s="273">
        <f t="shared" si="1"/>
        <v>0</v>
      </c>
      <c r="Z11" s="273">
        <f t="shared" si="2"/>
        <v>0</v>
      </c>
      <c r="AA11" s="273">
        <f t="shared" si="3"/>
        <v>0</v>
      </c>
      <c r="AB11" s="273">
        <f t="shared" si="4"/>
        <v>0</v>
      </c>
      <c r="AC11" s="273">
        <f t="shared" si="5"/>
        <v>0</v>
      </c>
      <c r="AE11" s="273">
        <f t="shared" si="6"/>
        <v>0</v>
      </c>
      <c r="AF11" s="273">
        <f t="shared" si="7"/>
        <v>0</v>
      </c>
      <c r="AG11" s="273">
        <f t="shared" si="8"/>
        <v>0</v>
      </c>
      <c r="AH11" s="273">
        <f t="shared" si="9"/>
        <v>0</v>
      </c>
      <c r="AI11" s="273">
        <f t="shared" si="10"/>
        <v>0</v>
      </c>
      <c r="AJ11" s="242"/>
    </row>
    <row r="12" spans="2:37" s="52" customFormat="1" ht="33" customHeight="1">
      <c r="B12" s="1547" t="s">
        <v>21080</v>
      </c>
      <c r="C12" s="313" t="s">
        <v>813</v>
      </c>
      <c r="D12" s="313">
        <v>3</v>
      </c>
      <c r="E12" s="803">
        <v>0</v>
      </c>
      <c r="F12" s="803">
        <v>0</v>
      </c>
      <c r="G12" s="803">
        <v>0</v>
      </c>
      <c r="H12" s="803">
        <v>0</v>
      </c>
      <c r="I12" s="803">
        <v>0</v>
      </c>
      <c r="J12" s="1795">
        <f t="shared" si="11"/>
        <v>0</v>
      </c>
      <c r="K12" s="803">
        <v>0</v>
      </c>
      <c r="L12" s="803">
        <v>0</v>
      </c>
      <c r="M12" s="803">
        <v>0</v>
      </c>
      <c r="N12" s="803">
        <v>0</v>
      </c>
      <c r="O12" s="803">
        <v>0</v>
      </c>
      <c r="P12" s="433">
        <f t="shared" ref="P12:P19" si="12">IFERROR(SUM(K12:O12), 0)</f>
        <v>0</v>
      </c>
      <c r="R12" s="324" t="s">
        <v>21081</v>
      </c>
      <c r="T12" s="816"/>
      <c r="V12" s="242"/>
      <c r="W12" s="271">
        <f t="shared" si="0"/>
        <v>0</v>
      </c>
      <c r="X12" s="242"/>
      <c r="Y12" s="273">
        <f t="shared" si="1"/>
        <v>0</v>
      </c>
      <c r="Z12" s="273">
        <f t="shared" si="2"/>
        <v>0</v>
      </c>
      <c r="AA12" s="273">
        <f t="shared" si="3"/>
        <v>0</v>
      </c>
      <c r="AB12" s="273">
        <f t="shared" si="4"/>
        <v>0</v>
      </c>
      <c r="AC12" s="273">
        <f t="shared" si="5"/>
        <v>0</v>
      </c>
      <c r="AE12" s="273">
        <f t="shared" si="6"/>
        <v>0</v>
      </c>
      <c r="AF12" s="273">
        <f t="shared" si="7"/>
        <v>0</v>
      </c>
      <c r="AG12" s="273">
        <f t="shared" si="8"/>
        <v>0</v>
      </c>
      <c r="AH12" s="273">
        <f t="shared" si="9"/>
        <v>0</v>
      </c>
      <c r="AI12" s="273">
        <f t="shared" si="10"/>
        <v>0</v>
      </c>
      <c r="AJ12" s="242"/>
    </row>
    <row r="13" spans="2:37" s="52" customFormat="1" ht="33" customHeight="1">
      <c r="B13" s="1547" t="s">
        <v>21082</v>
      </c>
      <c r="C13" s="313" t="s">
        <v>813</v>
      </c>
      <c r="D13" s="313">
        <v>3</v>
      </c>
      <c r="E13" s="803">
        <v>0</v>
      </c>
      <c r="F13" s="803">
        <v>0</v>
      </c>
      <c r="G13" s="803">
        <v>0</v>
      </c>
      <c r="H13" s="803">
        <v>0</v>
      </c>
      <c r="I13" s="803">
        <v>0</v>
      </c>
      <c r="J13" s="1795">
        <f t="shared" si="11"/>
        <v>0</v>
      </c>
      <c r="K13" s="803">
        <v>0</v>
      </c>
      <c r="L13" s="803">
        <v>0</v>
      </c>
      <c r="M13" s="803">
        <v>0</v>
      </c>
      <c r="N13" s="803">
        <v>0</v>
      </c>
      <c r="O13" s="803">
        <v>0</v>
      </c>
      <c r="P13" s="433">
        <f t="shared" si="12"/>
        <v>0</v>
      </c>
      <c r="R13" s="324" t="s">
        <v>21083</v>
      </c>
      <c r="T13" s="816"/>
      <c r="V13" s="242"/>
      <c r="W13" s="271">
        <f t="shared" si="0"/>
        <v>0</v>
      </c>
      <c r="X13" s="242"/>
      <c r="Y13" s="273">
        <f t="shared" si="1"/>
        <v>0</v>
      </c>
      <c r="Z13" s="273">
        <f t="shared" si="2"/>
        <v>0</v>
      </c>
      <c r="AA13" s="273">
        <f t="shared" si="3"/>
        <v>0</v>
      </c>
      <c r="AB13" s="273">
        <f t="shared" si="4"/>
        <v>0</v>
      </c>
      <c r="AC13" s="273">
        <f t="shared" si="5"/>
        <v>0</v>
      </c>
      <c r="AE13" s="273">
        <f t="shared" si="6"/>
        <v>0</v>
      </c>
      <c r="AF13" s="273">
        <f t="shared" si="7"/>
        <v>0</v>
      </c>
      <c r="AG13" s="273">
        <f t="shared" si="8"/>
        <v>0</v>
      </c>
      <c r="AH13" s="273">
        <f t="shared" si="9"/>
        <v>0</v>
      </c>
      <c r="AI13" s="273">
        <f t="shared" si="10"/>
        <v>0</v>
      </c>
      <c r="AJ13" s="242"/>
    </row>
    <row r="14" spans="2:37" s="52" customFormat="1" ht="33" customHeight="1">
      <c r="B14" s="1547" t="s">
        <v>21084</v>
      </c>
      <c r="C14" s="313" t="s">
        <v>813</v>
      </c>
      <c r="D14" s="313">
        <v>3</v>
      </c>
      <c r="E14" s="803">
        <v>0</v>
      </c>
      <c r="F14" s="803">
        <v>0</v>
      </c>
      <c r="G14" s="803">
        <v>0</v>
      </c>
      <c r="H14" s="803">
        <v>0</v>
      </c>
      <c r="I14" s="803">
        <v>0</v>
      </c>
      <c r="J14" s="1795">
        <f t="shared" si="11"/>
        <v>0</v>
      </c>
      <c r="K14" s="803">
        <v>0</v>
      </c>
      <c r="L14" s="803">
        <v>0</v>
      </c>
      <c r="M14" s="803">
        <v>0</v>
      </c>
      <c r="N14" s="803">
        <v>0</v>
      </c>
      <c r="O14" s="803">
        <v>0</v>
      </c>
      <c r="P14" s="433">
        <f t="shared" si="12"/>
        <v>0</v>
      </c>
      <c r="R14" s="324" t="s">
        <v>21085</v>
      </c>
      <c r="T14" s="816"/>
      <c r="V14" s="242"/>
      <c r="W14" s="271">
        <f t="shared" si="0"/>
        <v>0</v>
      </c>
      <c r="X14" s="242"/>
      <c r="Y14" s="273">
        <f t="shared" si="1"/>
        <v>0</v>
      </c>
      <c r="Z14" s="273">
        <f t="shared" si="2"/>
        <v>0</v>
      </c>
      <c r="AA14" s="273">
        <f t="shared" si="3"/>
        <v>0</v>
      </c>
      <c r="AB14" s="273">
        <f t="shared" si="4"/>
        <v>0</v>
      </c>
      <c r="AC14" s="273">
        <f t="shared" si="5"/>
        <v>0</v>
      </c>
      <c r="AE14" s="273">
        <f t="shared" si="6"/>
        <v>0</v>
      </c>
      <c r="AF14" s="273">
        <f t="shared" si="7"/>
        <v>0</v>
      </c>
      <c r="AG14" s="273">
        <f t="shared" si="8"/>
        <v>0</v>
      </c>
      <c r="AH14" s="273">
        <f t="shared" si="9"/>
        <v>0</v>
      </c>
      <c r="AI14" s="273">
        <f t="shared" si="10"/>
        <v>0</v>
      </c>
      <c r="AJ14" s="242"/>
    </row>
    <row r="15" spans="2:37" s="52" customFormat="1" ht="33" customHeight="1">
      <c r="B15" s="1547" t="s">
        <v>21086</v>
      </c>
      <c r="C15" s="313" t="s">
        <v>813</v>
      </c>
      <c r="D15" s="313">
        <v>3</v>
      </c>
      <c r="E15" s="803">
        <v>0</v>
      </c>
      <c r="F15" s="803">
        <v>0</v>
      </c>
      <c r="G15" s="803">
        <v>0</v>
      </c>
      <c r="H15" s="803">
        <v>0</v>
      </c>
      <c r="I15" s="803">
        <v>0</v>
      </c>
      <c r="J15" s="1795">
        <f t="shared" si="11"/>
        <v>0</v>
      </c>
      <c r="K15" s="803">
        <v>0</v>
      </c>
      <c r="L15" s="803">
        <v>0</v>
      </c>
      <c r="M15" s="803">
        <v>0</v>
      </c>
      <c r="N15" s="803">
        <v>0</v>
      </c>
      <c r="O15" s="803">
        <v>0</v>
      </c>
      <c r="P15" s="433">
        <f t="shared" si="12"/>
        <v>0</v>
      </c>
      <c r="R15" s="324" t="s">
        <v>21087</v>
      </c>
      <c r="T15" s="816"/>
      <c r="V15" s="242"/>
      <c r="W15" s="271">
        <f t="shared" si="0"/>
        <v>0</v>
      </c>
      <c r="X15" s="242"/>
      <c r="Y15" s="273">
        <f t="shared" si="1"/>
        <v>0</v>
      </c>
      <c r="Z15" s="273">
        <f t="shared" si="2"/>
        <v>0</v>
      </c>
      <c r="AA15" s="273">
        <f t="shared" si="3"/>
        <v>0</v>
      </c>
      <c r="AB15" s="273">
        <f t="shared" si="4"/>
        <v>0</v>
      </c>
      <c r="AC15" s="273">
        <f t="shared" si="5"/>
        <v>0</v>
      </c>
      <c r="AE15" s="273">
        <f t="shared" si="6"/>
        <v>0</v>
      </c>
      <c r="AF15" s="273">
        <f t="shared" si="7"/>
        <v>0</v>
      </c>
      <c r="AG15" s="273">
        <f t="shared" si="8"/>
        <v>0</v>
      </c>
      <c r="AH15" s="273">
        <f t="shared" si="9"/>
        <v>0</v>
      </c>
      <c r="AI15" s="273">
        <f t="shared" si="10"/>
        <v>0</v>
      </c>
      <c r="AJ15" s="242"/>
    </row>
    <row r="16" spans="2:37" s="52" customFormat="1" ht="33" customHeight="1">
      <c r="B16" s="1547" t="s">
        <v>21088</v>
      </c>
      <c r="C16" s="313" t="s">
        <v>813</v>
      </c>
      <c r="D16" s="313">
        <v>3</v>
      </c>
      <c r="E16" s="803">
        <v>0</v>
      </c>
      <c r="F16" s="803">
        <v>0</v>
      </c>
      <c r="G16" s="803">
        <v>0</v>
      </c>
      <c r="H16" s="803">
        <v>0</v>
      </c>
      <c r="I16" s="803">
        <v>0</v>
      </c>
      <c r="J16" s="1795">
        <f t="shared" si="11"/>
        <v>0</v>
      </c>
      <c r="K16" s="803">
        <v>0</v>
      </c>
      <c r="L16" s="803">
        <v>0</v>
      </c>
      <c r="M16" s="803">
        <v>0</v>
      </c>
      <c r="N16" s="803">
        <v>0</v>
      </c>
      <c r="O16" s="803">
        <v>0</v>
      </c>
      <c r="P16" s="433">
        <f t="shared" si="12"/>
        <v>0</v>
      </c>
      <c r="R16" s="324" t="s">
        <v>21089</v>
      </c>
      <c r="T16" s="816"/>
      <c r="V16" s="242"/>
      <c r="W16" s="271">
        <f t="shared" si="0"/>
        <v>0</v>
      </c>
      <c r="X16" s="242"/>
      <c r="Y16" s="273">
        <f t="shared" si="1"/>
        <v>0</v>
      </c>
      <c r="Z16" s="273">
        <f t="shared" si="2"/>
        <v>0</v>
      </c>
      <c r="AA16" s="273">
        <f t="shared" si="3"/>
        <v>0</v>
      </c>
      <c r="AB16" s="273">
        <f t="shared" si="4"/>
        <v>0</v>
      </c>
      <c r="AC16" s="273">
        <f t="shared" si="5"/>
        <v>0</v>
      </c>
      <c r="AE16" s="273">
        <f t="shared" si="6"/>
        <v>0</v>
      </c>
      <c r="AF16" s="273">
        <f t="shared" si="7"/>
        <v>0</v>
      </c>
      <c r="AG16" s="273">
        <f t="shared" si="8"/>
        <v>0</v>
      </c>
      <c r="AH16" s="273">
        <f t="shared" si="9"/>
        <v>0</v>
      </c>
      <c r="AI16" s="273">
        <f t="shared" si="10"/>
        <v>0</v>
      </c>
      <c r="AJ16" s="242"/>
    </row>
    <row r="17" spans="2:36" s="52" customFormat="1" ht="33" customHeight="1">
      <c r="B17" s="1547" t="s">
        <v>21090</v>
      </c>
      <c r="C17" s="313" t="s">
        <v>813</v>
      </c>
      <c r="D17" s="313">
        <v>3</v>
      </c>
      <c r="E17" s="803">
        <v>0</v>
      </c>
      <c r="F17" s="803">
        <v>0</v>
      </c>
      <c r="G17" s="803">
        <v>0</v>
      </c>
      <c r="H17" s="803">
        <v>0</v>
      </c>
      <c r="I17" s="803">
        <v>0</v>
      </c>
      <c r="J17" s="1795">
        <f t="shared" si="11"/>
        <v>0</v>
      </c>
      <c r="K17" s="803">
        <v>0</v>
      </c>
      <c r="L17" s="803">
        <v>0</v>
      </c>
      <c r="M17" s="803">
        <v>0</v>
      </c>
      <c r="N17" s="803">
        <v>0</v>
      </c>
      <c r="O17" s="803">
        <v>0</v>
      </c>
      <c r="P17" s="433">
        <f t="shared" si="12"/>
        <v>0</v>
      </c>
      <c r="R17" s="324" t="s">
        <v>21091</v>
      </c>
      <c r="T17" s="816"/>
      <c r="V17" s="242"/>
      <c r="W17" s="271">
        <f t="shared" si="0"/>
        <v>0</v>
      </c>
      <c r="X17" s="242"/>
      <c r="Y17" s="273">
        <f t="shared" si="1"/>
        <v>0</v>
      </c>
      <c r="Z17" s="273">
        <f t="shared" si="2"/>
        <v>0</v>
      </c>
      <c r="AA17" s="273">
        <f t="shared" si="3"/>
        <v>0</v>
      </c>
      <c r="AB17" s="273">
        <f t="shared" si="4"/>
        <v>0</v>
      </c>
      <c r="AC17" s="273">
        <f t="shared" si="5"/>
        <v>0</v>
      </c>
      <c r="AE17" s="273">
        <f t="shared" si="6"/>
        <v>0</v>
      </c>
      <c r="AF17" s="273">
        <f t="shared" si="7"/>
        <v>0</v>
      </c>
      <c r="AG17" s="273">
        <f t="shared" si="8"/>
        <v>0</v>
      </c>
      <c r="AH17" s="273">
        <f t="shared" si="9"/>
        <v>0</v>
      </c>
      <c r="AI17" s="273">
        <f t="shared" si="10"/>
        <v>0</v>
      </c>
      <c r="AJ17" s="242"/>
    </row>
    <row r="18" spans="2:36" s="52" customFormat="1" ht="33" customHeight="1">
      <c r="B18" s="1547" t="s">
        <v>21092</v>
      </c>
      <c r="C18" s="313" t="s">
        <v>813</v>
      </c>
      <c r="D18" s="313">
        <v>3</v>
      </c>
      <c r="E18" s="803">
        <v>0</v>
      </c>
      <c r="F18" s="803">
        <v>0</v>
      </c>
      <c r="G18" s="803">
        <v>0</v>
      </c>
      <c r="H18" s="803">
        <v>0</v>
      </c>
      <c r="I18" s="803">
        <v>0</v>
      </c>
      <c r="J18" s="1795">
        <f t="shared" si="11"/>
        <v>0</v>
      </c>
      <c r="K18" s="803">
        <v>0</v>
      </c>
      <c r="L18" s="803">
        <v>0</v>
      </c>
      <c r="M18" s="803">
        <v>0</v>
      </c>
      <c r="N18" s="803">
        <v>0</v>
      </c>
      <c r="O18" s="803">
        <v>0</v>
      </c>
      <c r="P18" s="433">
        <f t="shared" si="12"/>
        <v>0</v>
      </c>
      <c r="R18" s="324" t="s">
        <v>21093</v>
      </c>
      <c r="T18" s="816"/>
      <c r="V18" s="242"/>
      <c r="W18" s="271">
        <f t="shared" si="0"/>
        <v>0</v>
      </c>
      <c r="X18" s="242"/>
      <c r="Y18" s="273">
        <f t="shared" si="1"/>
        <v>0</v>
      </c>
      <c r="Z18" s="273">
        <f t="shared" si="2"/>
        <v>0</v>
      </c>
      <c r="AA18" s="273">
        <f t="shared" si="3"/>
        <v>0</v>
      </c>
      <c r="AB18" s="273">
        <f t="shared" si="4"/>
        <v>0</v>
      </c>
      <c r="AC18" s="273">
        <f t="shared" si="5"/>
        <v>0</v>
      </c>
      <c r="AE18" s="273">
        <f t="shared" si="6"/>
        <v>0</v>
      </c>
      <c r="AF18" s="273">
        <f t="shared" si="7"/>
        <v>0</v>
      </c>
      <c r="AG18" s="273">
        <f t="shared" si="8"/>
        <v>0</v>
      </c>
      <c r="AH18" s="273">
        <f t="shared" si="9"/>
        <v>0</v>
      </c>
      <c r="AI18" s="273">
        <f t="shared" si="10"/>
        <v>0</v>
      </c>
      <c r="AJ18" s="242"/>
    </row>
    <row r="19" spans="2:36" s="52" customFormat="1" ht="33" customHeight="1">
      <c r="B19" s="1547" t="s">
        <v>21094</v>
      </c>
      <c r="C19" s="313" t="s">
        <v>813</v>
      </c>
      <c r="D19" s="313">
        <v>3</v>
      </c>
      <c r="E19" s="803">
        <v>0</v>
      </c>
      <c r="F19" s="803">
        <v>0</v>
      </c>
      <c r="G19" s="803">
        <v>0</v>
      </c>
      <c r="H19" s="803">
        <v>0</v>
      </c>
      <c r="I19" s="803">
        <v>0</v>
      </c>
      <c r="J19" s="1795">
        <f t="shared" si="11"/>
        <v>0</v>
      </c>
      <c r="K19" s="803">
        <v>0</v>
      </c>
      <c r="L19" s="803">
        <v>0</v>
      </c>
      <c r="M19" s="803">
        <v>0</v>
      </c>
      <c r="N19" s="803">
        <v>0</v>
      </c>
      <c r="O19" s="803">
        <v>0</v>
      </c>
      <c r="P19" s="433">
        <f t="shared" si="12"/>
        <v>0</v>
      </c>
      <c r="R19" s="324" t="s">
        <v>21095</v>
      </c>
      <c r="T19" s="816"/>
      <c r="V19" s="242"/>
      <c r="W19" s="271">
        <f t="shared" si="0"/>
        <v>0</v>
      </c>
      <c r="X19" s="242"/>
      <c r="Y19" s="273">
        <f t="shared" si="1"/>
        <v>0</v>
      </c>
      <c r="Z19" s="273">
        <f t="shared" si="2"/>
        <v>0</v>
      </c>
      <c r="AA19" s="273">
        <f t="shared" si="3"/>
        <v>0</v>
      </c>
      <c r="AB19" s="273">
        <f t="shared" si="4"/>
        <v>0</v>
      </c>
      <c r="AC19" s="273">
        <f t="shared" si="5"/>
        <v>0</v>
      </c>
      <c r="AE19" s="273">
        <f t="shared" si="6"/>
        <v>0</v>
      </c>
      <c r="AF19" s="273">
        <f t="shared" si="7"/>
        <v>0</v>
      </c>
      <c r="AG19" s="273">
        <f t="shared" si="8"/>
        <v>0</v>
      </c>
      <c r="AH19" s="273">
        <f t="shared" si="9"/>
        <v>0</v>
      </c>
      <c r="AI19" s="273">
        <f t="shared" si="10"/>
        <v>0</v>
      </c>
      <c r="AJ19" s="242"/>
    </row>
    <row r="20" spans="2:36" s="52" customFormat="1" ht="33" customHeight="1" thickBot="1">
      <c r="B20" s="1850" t="s">
        <v>21096</v>
      </c>
      <c r="C20" s="320" t="s">
        <v>813</v>
      </c>
      <c r="D20" s="320">
        <v>3</v>
      </c>
      <c r="E20" s="1794">
        <f>IFERROR(SUM(E10:E19), 0)</f>
        <v>1.637</v>
      </c>
      <c r="F20" s="1794">
        <f t="shared" ref="F20:I20" si="13">IFERROR(SUM(F10:F19), 0)</f>
        <v>0</v>
      </c>
      <c r="G20" s="1794">
        <f t="shared" si="13"/>
        <v>0</v>
      </c>
      <c r="H20" s="1794">
        <f t="shared" si="13"/>
        <v>0.68600000000000005</v>
      </c>
      <c r="I20" s="1794">
        <f t="shared" si="13"/>
        <v>1.115</v>
      </c>
      <c r="J20" s="1794">
        <f>IFERROR(SUM(E20:I20), 0)</f>
        <v>3.4379999999999997</v>
      </c>
      <c r="K20" s="1794">
        <f t="shared" ref="K20" si="14">IFERROR(SUM(K10:K19), 0)</f>
        <v>0</v>
      </c>
      <c r="L20" s="1794">
        <f t="shared" ref="L20" si="15">IFERROR(SUM(L10:L19), 0)</f>
        <v>0</v>
      </c>
      <c r="M20" s="1794">
        <f>IFERROR(SUM(M10:M19), 0)</f>
        <v>0</v>
      </c>
      <c r="N20" s="1794">
        <f>IFERROR(SUM(N10:N19), 0)</f>
        <v>0</v>
      </c>
      <c r="O20" s="1794">
        <f>IFERROR(SUM(O10:O19), 0)</f>
        <v>0</v>
      </c>
      <c r="P20" s="329">
        <f>IFERROR(SUM(K20:O20), 0)</f>
        <v>0</v>
      </c>
      <c r="R20" s="429" t="s">
        <v>21097</v>
      </c>
      <c r="T20" s="817"/>
      <c r="V20" s="242"/>
      <c r="X20" s="242"/>
      <c r="AJ20" s="242"/>
    </row>
    <row r="21" spans="2:36" s="52" customFormat="1" ht="15" customHeight="1" thickBot="1">
      <c r="B21" s="120"/>
      <c r="C21" s="120"/>
      <c r="D21" s="120"/>
      <c r="E21" s="121"/>
      <c r="F21" s="121"/>
      <c r="G21" s="121"/>
      <c r="H21" s="121"/>
      <c r="I21" s="121"/>
      <c r="J21" s="121"/>
      <c r="K21" s="121"/>
      <c r="L21" s="121"/>
      <c r="M21" s="121"/>
      <c r="N21" s="121"/>
      <c r="O21" s="121"/>
      <c r="P21" s="121"/>
      <c r="R21" s="114"/>
      <c r="V21" s="242"/>
      <c r="X21" s="242"/>
      <c r="AJ21" s="242"/>
    </row>
    <row r="22" spans="2:36" s="52" customFormat="1" ht="21" customHeight="1" thickBot="1">
      <c r="B22" s="328" t="s">
        <v>21098</v>
      </c>
      <c r="C22" s="238"/>
      <c r="D22" s="238"/>
      <c r="E22" s="11"/>
      <c r="F22" s="11"/>
      <c r="G22" s="119"/>
      <c r="H22" s="119"/>
      <c r="I22" s="119"/>
      <c r="J22" s="119"/>
      <c r="K22" s="119"/>
      <c r="L22" s="119"/>
      <c r="M22" s="119"/>
      <c r="N22" s="119"/>
      <c r="O22" s="119"/>
      <c r="P22" s="119"/>
      <c r="R22" s="114"/>
      <c r="V22" s="242"/>
      <c r="X22" s="242"/>
      <c r="AJ22" s="242"/>
    </row>
    <row r="23" spans="2:36" s="52" customFormat="1" ht="33" customHeight="1">
      <c r="B23" s="1546" t="s">
        <v>21099</v>
      </c>
      <c r="C23" s="317" t="s">
        <v>813</v>
      </c>
      <c r="D23" s="317">
        <v>3</v>
      </c>
      <c r="E23" s="803">
        <v>0</v>
      </c>
      <c r="F23" s="803">
        <v>0</v>
      </c>
      <c r="G23" s="803">
        <v>0</v>
      </c>
      <c r="H23" s="803">
        <v>0</v>
      </c>
      <c r="I23" s="803">
        <v>0</v>
      </c>
      <c r="J23" s="431">
        <f>IFERROR(SUM(E23:I23), 0)</f>
        <v>0</v>
      </c>
      <c r="K23" s="803">
        <v>0</v>
      </c>
      <c r="L23" s="803">
        <v>0</v>
      </c>
      <c r="M23" s="803">
        <v>0</v>
      </c>
      <c r="N23" s="803">
        <v>0</v>
      </c>
      <c r="O23" s="803">
        <v>0</v>
      </c>
      <c r="P23" s="432">
        <f>IFERROR(SUM(K23:O23), 0)</f>
        <v>0</v>
      </c>
      <c r="R23" s="323" t="s">
        <v>21100</v>
      </c>
      <c r="T23" s="815"/>
      <c r="V23" s="242"/>
      <c r="W23" s="271">
        <f t="shared" ref="W23:W32" si="16">IF( SUM( Y23:AI23 ) = 0, 0, $Y$9 )</f>
        <v>0</v>
      </c>
      <c r="X23" s="242"/>
      <c r="Y23" s="273">
        <f t="shared" ref="Y23:Y32" si="17" xml:space="preserve"> IF( ISNUMBER( E23 ), 0, 1 )</f>
        <v>0</v>
      </c>
      <c r="Z23" s="273">
        <f t="shared" ref="Z23:Z32" si="18" xml:space="preserve"> IF( ISNUMBER( F23 ), 0, 1 )</f>
        <v>0</v>
      </c>
      <c r="AA23" s="273">
        <f t="shared" ref="AA23:AA32" si="19" xml:space="preserve"> IF( ISNUMBER( G23 ), 0, 1 )</f>
        <v>0</v>
      </c>
      <c r="AB23" s="273">
        <f t="shared" ref="AB23:AB32" si="20" xml:space="preserve"> IF( ISNUMBER( H23 ), 0, 1 )</f>
        <v>0</v>
      </c>
      <c r="AC23" s="273">
        <f t="shared" ref="AC23:AC32" si="21" xml:space="preserve"> IF( ISNUMBER( I23 ), 0, 1 )</f>
        <v>0</v>
      </c>
      <c r="AE23" s="273">
        <f t="shared" ref="AE23:AE32" si="22" xml:space="preserve"> IF( ISNUMBER( K23 ), 0, 1 )</f>
        <v>0</v>
      </c>
      <c r="AF23" s="273">
        <f t="shared" ref="AF23:AF32" si="23" xml:space="preserve"> IF( ISNUMBER( L23 ), 0, 1 )</f>
        <v>0</v>
      </c>
      <c r="AG23" s="273">
        <f t="shared" ref="AG23:AG32" si="24" xml:space="preserve"> IF( ISNUMBER( M23 ), 0, 1 )</f>
        <v>0</v>
      </c>
      <c r="AH23" s="273">
        <f t="shared" ref="AH23:AH32" si="25" xml:space="preserve"> IF( ISNUMBER( N23 ), 0, 1 )</f>
        <v>0</v>
      </c>
      <c r="AI23" s="273">
        <f t="shared" ref="AI23:AI32" si="26" xml:space="preserve"> IF( ISNUMBER( O23 ), 0, 1 )</f>
        <v>0</v>
      </c>
      <c r="AJ23" s="242"/>
    </row>
    <row r="24" spans="2:36" s="52" customFormat="1" ht="33" customHeight="1">
      <c r="B24" s="1547" t="s">
        <v>21101</v>
      </c>
      <c r="C24" s="313" t="s">
        <v>813</v>
      </c>
      <c r="D24" s="313">
        <v>3</v>
      </c>
      <c r="E24" s="803">
        <v>0</v>
      </c>
      <c r="F24" s="803">
        <v>0</v>
      </c>
      <c r="G24" s="803">
        <v>0</v>
      </c>
      <c r="H24" s="803">
        <v>0</v>
      </c>
      <c r="I24" s="803">
        <v>0</v>
      </c>
      <c r="J24" s="1795">
        <f t="shared" ref="J24:J32" si="27">IFERROR(SUM(E24:I24), 0)</f>
        <v>0</v>
      </c>
      <c r="K24" s="803">
        <v>0</v>
      </c>
      <c r="L24" s="803">
        <v>0</v>
      </c>
      <c r="M24" s="803">
        <v>0</v>
      </c>
      <c r="N24" s="803">
        <v>0</v>
      </c>
      <c r="O24" s="803">
        <v>0</v>
      </c>
      <c r="P24" s="433">
        <f t="shared" ref="P24:P32" si="28">IFERROR(SUM(K24:O24), 0)</f>
        <v>0</v>
      </c>
      <c r="R24" s="324" t="s">
        <v>21102</v>
      </c>
      <c r="T24" s="816"/>
      <c r="V24" s="242"/>
      <c r="W24" s="271">
        <f t="shared" si="16"/>
        <v>0</v>
      </c>
      <c r="X24" s="242"/>
      <c r="Y24" s="273">
        <f t="shared" si="17"/>
        <v>0</v>
      </c>
      <c r="Z24" s="273">
        <f t="shared" si="18"/>
        <v>0</v>
      </c>
      <c r="AA24" s="273">
        <f t="shared" si="19"/>
        <v>0</v>
      </c>
      <c r="AB24" s="273">
        <f t="shared" si="20"/>
        <v>0</v>
      </c>
      <c r="AC24" s="273">
        <f t="shared" si="21"/>
        <v>0</v>
      </c>
      <c r="AE24" s="273">
        <f t="shared" si="22"/>
        <v>0</v>
      </c>
      <c r="AF24" s="273">
        <f t="shared" si="23"/>
        <v>0</v>
      </c>
      <c r="AG24" s="273">
        <f t="shared" si="24"/>
        <v>0</v>
      </c>
      <c r="AH24" s="273">
        <f t="shared" si="25"/>
        <v>0</v>
      </c>
      <c r="AI24" s="273">
        <f t="shared" si="26"/>
        <v>0</v>
      </c>
      <c r="AJ24" s="242"/>
    </row>
    <row r="25" spans="2:36" s="52" customFormat="1" ht="33" customHeight="1">
      <c r="B25" s="1547" t="s">
        <v>21103</v>
      </c>
      <c r="C25" s="313" t="s">
        <v>813</v>
      </c>
      <c r="D25" s="313">
        <v>3</v>
      </c>
      <c r="E25" s="803">
        <v>0</v>
      </c>
      <c r="F25" s="803">
        <v>0</v>
      </c>
      <c r="G25" s="803">
        <v>0</v>
      </c>
      <c r="H25" s="803">
        <v>0</v>
      </c>
      <c r="I25" s="803">
        <v>0</v>
      </c>
      <c r="J25" s="1795">
        <f t="shared" si="27"/>
        <v>0</v>
      </c>
      <c r="K25" s="803">
        <v>0</v>
      </c>
      <c r="L25" s="803">
        <v>0</v>
      </c>
      <c r="M25" s="803">
        <v>0</v>
      </c>
      <c r="N25" s="803">
        <v>0</v>
      </c>
      <c r="O25" s="803">
        <v>0</v>
      </c>
      <c r="P25" s="433">
        <f t="shared" si="28"/>
        <v>0</v>
      </c>
      <c r="R25" s="324" t="s">
        <v>21104</v>
      </c>
      <c r="T25" s="816"/>
      <c r="V25" s="242"/>
      <c r="W25" s="271">
        <f t="shared" si="16"/>
        <v>0</v>
      </c>
      <c r="X25" s="242"/>
      <c r="Y25" s="273">
        <f t="shared" si="17"/>
        <v>0</v>
      </c>
      <c r="Z25" s="273">
        <f t="shared" si="18"/>
        <v>0</v>
      </c>
      <c r="AA25" s="273">
        <f t="shared" si="19"/>
        <v>0</v>
      </c>
      <c r="AB25" s="273">
        <f t="shared" si="20"/>
        <v>0</v>
      </c>
      <c r="AC25" s="273">
        <f t="shared" si="21"/>
        <v>0</v>
      </c>
      <c r="AE25" s="273">
        <f t="shared" si="22"/>
        <v>0</v>
      </c>
      <c r="AF25" s="273">
        <f t="shared" si="23"/>
        <v>0</v>
      </c>
      <c r="AG25" s="273">
        <f t="shared" si="24"/>
        <v>0</v>
      </c>
      <c r="AH25" s="273">
        <f t="shared" si="25"/>
        <v>0</v>
      </c>
      <c r="AI25" s="273">
        <f t="shared" si="26"/>
        <v>0</v>
      </c>
      <c r="AJ25" s="242"/>
    </row>
    <row r="26" spans="2:36" s="52" customFormat="1" ht="33" customHeight="1">
      <c r="B26" s="1547" t="s">
        <v>21105</v>
      </c>
      <c r="C26" s="313" t="s">
        <v>813</v>
      </c>
      <c r="D26" s="313">
        <v>3</v>
      </c>
      <c r="E26" s="803">
        <v>0</v>
      </c>
      <c r="F26" s="803">
        <v>0</v>
      </c>
      <c r="G26" s="803">
        <v>0</v>
      </c>
      <c r="H26" s="803">
        <v>0</v>
      </c>
      <c r="I26" s="803">
        <v>0</v>
      </c>
      <c r="J26" s="1795">
        <f t="shared" si="27"/>
        <v>0</v>
      </c>
      <c r="K26" s="803">
        <v>0</v>
      </c>
      <c r="L26" s="803">
        <v>0</v>
      </c>
      <c r="M26" s="803">
        <v>0</v>
      </c>
      <c r="N26" s="803">
        <v>0</v>
      </c>
      <c r="O26" s="803">
        <v>0</v>
      </c>
      <c r="P26" s="433">
        <f>IFERROR(SUM(K26:O26), 0)</f>
        <v>0</v>
      </c>
      <c r="R26" s="324" t="s">
        <v>21106</v>
      </c>
      <c r="T26" s="816"/>
      <c r="V26" s="242"/>
      <c r="W26" s="271">
        <f t="shared" si="16"/>
        <v>0</v>
      </c>
      <c r="X26" s="242"/>
      <c r="Y26" s="273">
        <f t="shared" si="17"/>
        <v>0</v>
      </c>
      <c r="Z26" s="273">
        <f t="shared" si="18"/>
        <v>0</v>
      </c>
      <c r="AA26" s="273">
        <f t="shared" si="19"/>
        <v>0</v>
      </c>
      <c r="AB26" s="273">
        <f t="shared" si="20"/>
        <v>0</v>
      </c>
      <c r="AC26" s="273">
        <f t="shared" si="21"/>
        <v>0</v>
      </c>
      <c r="AE26" s="273">
        <f t="shared" si="22"/>
        <v>0</v>
      </c>
      <c r="AF26" s="273">
        <f t="shared" si="23"/>
        <v>0</v>
      </c>
      <c r="AG26" s="273">
        <f t="shared" si="24"/>
        <v>0</v>
      </c>
      <c r="AH26" s="273">
        <f t="shared" si="25"/>
        <v>0</v>
      </c>
      <c r="AI26" s="273">
        <f t="shared" si="26"/>
        <v>0</v>
      </c>
      <c r="AJ26" s="242"/>
    </row>
    <row r="27" spans="2:36" s="52" customFormat="1" ht="33" customHeight="1">
      <c r="B27" s="1547" t="s">
        <v>21107</v>
      </c>
      <c r="C27" s="313" t="s">
        <v>813</v>
      </c>
      <c r="D27" s="313">
        <v>3</v>
      </c>
      <c r="E27" s="803">
        <v>0</v>
      </c>
      <c r="F27" s="803">
        <v>0</v>
      </c>
      <c r="G27" s="803">
        <v>0</v>
      </c>
      <c r="H27" s="803">
        <v>0</v>
      </c>
      <c r="I27" s="803">
        <v>0</v>
      </c>
      <c r="J27" s="1795">
        <f t="shared" si="27"/>
        <v>0</v>
      </c>
      <c r="K27" s="803">
        <v>0</v>
      </c>
      <c r="L27" s="803">
        <v>0</v>
      </c>
      <c r="M27" s="803">
        <v>0</v>
      </c>
      <c r="N27" s="803">
        <v>0</v>
      </c>
      <c r="O27" s="803">
        <v>0</v>
      </c>
      <c r="P27" s="433">
        <f t="shared" si="28"/>
        <v>0</v>
      </c>
      <c r="R27" s="324" t="s">
        <v>21108</v>
      </c>
      <c r="T27" s="816"/>
      <c r="V27" s="242"/>
      <c r="W27" s="271">
        <f t="shared" si="16"/>
        <v>0</v>
      </c>
      <c r="X27" s="242"/>
      <c r="Y27" s="273">
        <f t="shared" si="17"/>
        <v>0</v>
      </c>
      <c r="Z27" s="273">
        <f t="shared" si="18"/>
        <v>0</v>
      </c>
      <c r="AA27" s="273">
        <f t="shared" si="19"/>
        <v>0</v>
      </c>
      <c r="AB27" s="273">
        <f t="shared" si="20"/>
        <v>0</v>
      </c>
      <c r="AC27" s="273">
        <f t="shared" si="21"/>
        <v>0</v>
      </c>
      <c r="AE27" s="273">
        <f t="shared" si="22"/>
        <v>0</v>
      </c>
      <c r="AF27" s="273">
        <f t="shared" si="23"/>
        <v>0</v>
      </c>
      <c r="AG27" s="273">
        <f t="shared" si="24"/>
        <v>0</v>
      </c>
      <c r="AH27" s="273">
        <f t="shared" si="25"/>
        <v>0</v>
      </c>
      <c r="AI27" s="273">
        <f t="shared" si="26"/>
        <v>0</v>
      </c>
      <c r="AJ27" s="242"/>
    </row>
    <row r="28" spans="2:36" s="52" customFormat="1" ht="33" customHeight="1">
      <c r="B28" s="1547" t="s">
        <v>21109</v>
      </c>
      <c r="C28" s="313" t="s">
        <v>813</v>
      </c>
      <c r="D28" s="313">
        <v>3</v>
      </c>
      <c r="E28" s="803">
        <v>0</v>
      </c>
      <c r="F28" s="803">
        <v>0</v>
      </c>
      <c r="G28" s="803">
        <v>0</v>
      </c>
      <c r="H28" s="803">
        <v>0</v>
      </c>
      <c r="I28" s="803">
        <v>0</v>
      </c>
      <c r="J28" s="1795">
        <f t="shared" si="27"/>
        <v>0</v>
      </c>
      <c r="K28" s="803">
        <v>0</v>
      </c>
      <c r="L28" s="803">
        <v>0</v>
      </c>
      <c r="M28" s="803">
        <v>0</v>
      </c>
      <c r="N28" s="803">
        <v>0</v>
      </c>
      <c r="O28" s="803">
        <v>0</v>
      </c>
      <c r="P28" s="433">
        <f t="shared" si="28"/>
        <v>0</v>
      </c>
      <c r="R28" s="324" t="s">
        <v>21110</v>
      </c>
      <c r="T28" s="816"/>
      <c r="V28" s="242"/>
      <c r="W28" s="271">
        <f t="shared" si="16"/>
        <v>0</v>
      </c>
      <c r="X28" s="242"/>
      <c r="Y28" s="273">
        <f t="shared" si="17"/>
        <v>0</v>
      </c>
      <c r="Z28" s="273">
        <f t="shared" si="18"/>
        <v>0</v>
      </c>
      <c r="AA28" s="273">
        <f t="shared" si="19"/>
        <v>0</v>
      </c>
      <c r="AB28" s="273">
        <f t="shared" si="20"/>
        <v>0</v>
      </c>
      <c r="AC28" s="273">
        <f t="shared" si="21"/>
        <v>0</v>
      </c>
      <c r="AE28" s="273">
        <f t="shared" si="22"/>
        <v>0</v>
      </c>
      <c r="AF28" s="273">
        <f t="shared" si="23"/>
        <v>0</v>
      </c>
      <c r="AG28" s="273">
        <f t="shared" si="24"/>
        <v>0</v>
      </c>
      <c r="AH28" s="273">
        <f t="shared" si="25"/>
        <v>0</v>
      </c>
      <c r="AI28" s="273">
        <f t="shared" si="26"/>
        <v>0</v>
      </c>
      <c r="AJ28" s="242"/>
    </row>
    <row r="29" spans="2:36" s="52" customFormat="1" ht="33" customHeight="1">
      <c r="B29" s="1547" t="s">
        <v>21111</v>
      </c>
      <c r="C29" s="313" t="s">
        <v>813</v>
      </c>
      <c r="D29" s="313">
        <v>3</v>
      </c>
      <c r="E29" s="803">
        <v>0</v>
      </c>
      <c r="F29" s="803">
        <v>0</v>
      </c>
      <c r="G29" s="803">
        <v>0</v>
      </c>
      <c r="H29" s="803">
        <v>0</v>
      </c>
      <c r="I29" s="803">
        <v>0</v>
      </c>
      <c r="J29" s="1795">
        <f t="shared" si="27"/>
        <v>0</v>
      </c>
      <c r="K29" s="803">
        <v>0</v>
      </c>
      <c r="L29" s="803">
        <v>0</v>
      </c>
      <c r="M29" s="803">
        <v>0</v>
      </c>
      <c r="N29" s="803">
        <v>0</v>
      </c>
      <c r="O29" s="803">
        <v>0</v>
      </c>
      <c r="P29" s="433">
        <f t="shared" si="28"/>
        <v>0</v>
      </c>
      <c r="R29" s="324" t="s">
        <v>21112</v>
      </c>
      <c r="T29" s="816"/>
      <c r="V29" s="242"/>
      <c r="W29" s="271">
        <f t="shared" si="16"/>
        <v>0</v>
      </c>
      <c r="X29" s="242"/>
      <c r="Y29" s="273">
        <f t="shared" si="17"/>
        <v>0</v>
      </c>
      <c r="Z29" s="273">
        <f t="shared" si="18"/>
        <v>0</v>
      </c>
      <c r="AA29" s="273">
        <f t="shared" si="19"/>
        <v>0</v>
      </c>
      <c r="AB29" s="273">
        <f t="shared" si="20"/>
        <v>0</v>
      </c>
      <c r="AC29" s="273">
        <f t="shared" si="21"/>
        <v>0</v>
      </c>
      <c r="AE29" s="273">
        <f t="shared" si="22"/>
        <v>0</v>
      </c>
      <c r="AF29" s="273">
        <f t="shared" si="23"/>
        <v>0</v>
      </c>
      <c r="AG29" s="273">
        <f t="shared" si="24"/>
        <v>0</v>
      </c>
      <c r="AH29" s="273">
        <f t="shared" si="25"/>
        <v>0</v>
      </c>
      <c r="AI29" s="273">
        <f t="shared" si="26"/>
        <v>0</v>
      </c>
      <c r="AJ29" s="242"/>
    </row>
    <row r="30" spans="2:36" s="52" customFormat="1" ht="33" customHeight="1">
      <c r="B30" s="1547" t="s">
        <v>21113</v>
      </c>
      <c r="C30" s="313" t="s">
        <v>813</v>
      </c>
      <c r="D30" s="313">
        <v>3</v>
      </c>
      <c r="E30" s="803">
        <v>0</v>
      </c>
      <c r="F30" s="803">
        <v>0</v>
      </c>
      <c r="G30" s="803">
        <v>0</v>
      </c>
      <c r="H30" s="803">
        <v>0</v>
      </c>
      <c r="I30" s="803">
        <v>0</v>
      </c>
      <c r="J30" s="1795">
        <f t="shared" si="27"/>
        <v>0</v>
      </c>
      <c r="K30" s="803">
        <v>0</v>
      </c>
      <c r="L30" s="803">
        <v>0</v>
      </c>
      <c r="M30" s="803">
        <v>0</v>
      </c>
      <c r="N30" s="803">
        <v>0</v>
      </c>
      <c r="O30" s="803">
        <v>0</v>
      </c>
      <c r="P30" s="433">
        <f t="shared" si="28"/>
        <v>0</v>
      </c>
      <c r="R30" s="324" t="s">
        <v>21114</v>
      </c>
      <c r="T30" s="816"/>
      <c r="V30" s="242"/>
      <c r="W30" s="271">
        <f t="shared" si="16"/>
        <v>0</v>
      </c>
      <c r="X30" s="242"/>
      <c r="Y30" s="273">
        <f t="shared" si="17"/>
        <v>0</v>
      </c>
      <c r="Z30" s="273">
        <f t="shared" si="18"/>
        <v>0</v>
      </c>
      <c r="AA30" s="273">
        <f t="shared" si="19"/>
        <v>0</v>
      </c>
      <c r="AB30" s="273">
        <f t="shared" si="20"/>
        <v>0</v>
      </c>
      <c r="AC30" s="273">
        <f t="shared" si="21"/>
        <v>0</v>
      </c>
      <c r="AE30" s="273">
        <f t="shared" si="22"/>
        <v>0</v>
      </c>
      <c r="AF30" s="273">
        <f t="shared" si="23"/>
        <v>0</v>
      </c>
      <c r="AG30" s="273">
        <f t="shared" si="24"/>
        <v>0</v>
      </c>
      <c r="AH30" s="273">
        <f t="shared" si="25"/>
        <v>0</v>
      </c>
      <c r="AI30" s="273">
        <f t="shared" si="26"/>
        <v>0</v>
      </c>
      <c r="AJ30" s="242"/>
    </row>
    <row r="31" spans="2:36" s="52" customFormat="1" ht="33" customHeight="1">
      <c r="B31" s="1547" t="s">
        <v>21115</v>
      </c>
      <c r="C31" s="313" t="s">
        <v>813</v>
      </c>
      <c r="D31" s="313">
        <v>3</v>
      </c>
      <c r="E31" s="803">
        <v>0</v>
      </c>
      <c r="F31" s="803">
        <v>0</v>
      </c>
      <c r="G31" s="803">
        <v>0</v>
      </c>
      <c r="H31" s="803">
        <v>0</v>
      </c>
      <c r="I31" s="803">
        <v>0</v>
      </c>
      <c r="J31" s="1795">
        <f t="shared" si="27"/>
        <v>0</v>
      </c>
      <c r="K31" s="803">
        <v>0</v>
      </c>
      <c r="L31" s="803">
        <v>0</v>
      </c>
      <c r="M31" s="803">
        <v>0</v>
      </c>
      <c r="N31" s="803">
        <v>0</v>
      </c>
      <c r="O31" s="803">
        <v>0</v>
      </c>
      <c r="P31" s="433">
        <f t="shared" si="28"/>
        <v>0</v>
      </c>
      <c r="R31" s="324" t="s">
        <v>21116</v>
      </c>
      <c r="T31" s="816"/>
      <c r="V31" s="242"/>
      <c r="W31" s="271">
        <f t="shared" si="16"/>
        <v>0</v>
      </c>
      <c r="X31" s="242"/>
      <c r="Y31" s="273">
        <f t="shared" si="17"/>
        <v>0</v>
      </c>
      <c r="Z31" s="273">
        <f t="shared" si="18"/>
        <v>0</v>
      </c>
      <c r="AA31" s="273">
        <f t="shared" si="19"/>
        <v>0</v>
      </c>
      <c r="AB31" s="273">
        <f t="shared" si="20"/>
        <v>0</v>
      </c>
      <c r="AC31" s="273">
        <f t="shared" si="21"/>
        <v>0</v>
      </c>
      <c r="AE31" s="273">
        <f t="shared" si="22"/>
        <v>0</v>
      </c>
      <c r="AF31" s="273">
        <f t="shared" si="23"/>
        <v>0</v>
      </c>
      <c r="AG31" s="273">
        <f t="shared" si="24"/>
        <v>0</v>
      </c>
      <c r="AH31" s="273">
        <f t="shared" si="25"/>
        <v>0</v>
      </c>
      <c r="AI31" s="273">
        <f t="shared" si="26"/>
        <v>0</v>
      </c>
      <c r="AJ31" s="242"/>
    </row>
    <row r="32" spans="2:36" s="52" customFormat="1" ht="33" customHeight="1">
      <c r="B32" s="1547" t="s">
        <v>21117</v>
      </c>
      <c r="C32" s="313" t="s">
        <v>813</v>
      </c>
      <c r="D32" s="313">
        <v>3</v>
      </c>
      <c r="E32" s="803">
        <v>0</v>
      </c>
      <c r="F32" s="803">
        <v>0</v>
      </c>
      <c r="G32" s="803">
        <v>0</v>
      </c>
      <c r="H32" s="803">
        <v>0</v>
      </c>
      <c r="I32" s="803">
        <v>0</v>
      </c>
      <c r="J32" s="1795">
        <f t="shared" si="27"/>
        <v>0</v>
      </c>
      <c r="K32" s="803">
        <v>0</v>
      </c>
      <c r="L32" s="803">
        <v>0</v>
      </c>
      <c r="M32" s="803">
        <v>0</v>
      </c>
      <c r="N32" s="803">
        <v>0</v>
      </c>
      <c r="O32" s="803">
        <v>0</v>
      </c>
      <c r="P32" s="433">
        <f t="shared" si="28"/>
        <v>0</v>
      </c>
      <c r="R32" s="324" t="s">
        <v>21118</v>
      </c>
      <c r="T32" s="816"/>
      <c r="V32" s="242"/>
      <c r="W32" s="271">
        <f t="shared" si="16"/>
        <v>0</v>
      </c>
      <c r="X32" s="242"/>
      <c r="Y32" s="273">
        <f t="shared" si="17"/>
        <v>0</v>
      </c>
      <c r="Z32" s="273">
        <f t="shared" si="18"/>
        <v>0</v>
      </c>
      <c r="AA32" s="273">
        <f t="shared" si="19"/>
        <v>0</v>
      </c>
      <c r="AB32" s="273">
        <f t="shared" si="20"/>
        <v>0</v>
      </c>
      <c r="AC32" s="273">
        <f t="shared" si="21"/>
        <v>0</v>
      </c>
      <c r="AE32" s="273">
        <f t="shared" si="22"/>
        <v>0</v>
      </c>
      <c r="AF32" s="273">
        <f t="shared" si="23"/>
        <v>0</v>
      </c>
      <c r="AG32" s="273">
        <f t="shared" si="24"/>
        <v>0</v>
      </c>
      <c r="AH32" s="273">
        <f t="shared" si="25"/>
        <v>0</v>
      </c>
      <c r="AI32" s="273">
        <f t="shared" si="26"/>
        <v>0</v>
      </c>
      <c r="AJ32" s="242"/>
    </row>
    <row r="33" spans="2:37" s="52" customFormat="1" ht="33" customHeight="1" thickBot="1">
      <c r="B33" s="1850" t="s">
        <v>21119</v>
      </c>
      <c r="C33" s="320" t="s">
        <v>813</v>
      </c>
      <c r="D33" s="320">
        <v>3</v>
      </c>
      <c r="E33" s="1794">
        <f>IFERROR(SUM(E23:E32), 0)</f>
        <v>0</v>
      </c>
      <c r="F33" s="1794">
        <f t="shared" ref="F33" si="29">IFERROR(SUM(F23:F32), 0)</f>
        <v>0</v>
      </c>
      <c r="G33" s="1794">
        <f>IFERROR(SUM(G23:G32), 0)</f>
        <v>0</v>
      </c>
      <c r="H33" s="1794">
        <f t="shared" ref="H33" si="30">IFERROR(SUM(H23:H32), 0)</f>
        <v>0</v>
      </c>
      <c r="I33" s="1794">
        <f t="shared" ref="I33" si="31">IFERROR(SUM(I23:I32), 0)</f>
        <v>0</v>
      </c>
      <c r="J33" s="1794">
        <f>IFERROR(SUM(E33:I33), 0)</f>
        <v>0</v>
      </c>
      <c r="K33" s="1794">
        <f t="shared" ref="K33" si="32">IFERROR(SUM(K23:K32), 0)</f>
        <v>0</v>
      </c>
      <c r="L33" s="1794">
        <f t="shared" ref="L33" si="33">IFERROR(SUM(L23:L32), 0)</f>
        <v>0</v>
      </c>
      <c r="M33" s="1794">
        <f t="shared" ref="M33" si="34">IFERROR(SUM(M23:M32), 0)</f>
        <v>0</v>
      </c>
      <c r="N33" s="1794">
        <f>IFERROR(SUM(N23:N32), 0)</f>
        <v>0</v>
      </c>
      <c r="O33" s="1794">
        <f>IFERROR(SUM(O23:O32), 0)</f>
        <v>0</v>
      </c>
      <c r="P33" s="329">
        <f>IFERROR(SUM(K33:O33), 0)</f>
        <v>0</v>
      </c>
      <c r="R33" s="429" t="s">
        <v>21120</v>
      </c>
      <c r="T33" s="817"/>
      <c r="V33" s="242"/>
      <c r="W33" s="271"/>
      <c r="X33" s="242"/>
      <c r="AJ33" s="242"/>
    </row>
    <row r="34" spans="2:37" ht="33" customHeight="1">
      <c r="B34" s="117"/>
      <c r="C34" s="117"/>
      <c r="D34" s="117"/>
      <c r="E34" s="117"/>
      <c r="F34" s="123"/>
      <c r="G34" s="123"/>
      <c r="H34" s="123"/>
      <c r="I34" s="123"/>
      <c r="J34" s="123"/>
      <c r="K34" s="123"/>
      <c r="L34" s="124"/>
      <c r="M34" s="1591"/>
      <c r="N34" s="1591"/>
      <c r="O34" s="1591"/>
      <c r="P34" s="1591"/>
      <c r="Q34" s="1591"/>
      <c r="R34" s="1591"/>
      <c r="S34" s="1591"/>
      <c r="T34" s="1591"/>
      <c r="U34" s="1591"/>
      <c r="V34" s="1591"/>
      <c r="W34" s="1591"/>
      <c r="X34" s="1591"/>
      <c r="Y34" s="1591"/>
      <c r="Z34" s="1591"/>
      <c r="AA34" s="1591"/>
      <c r="AB34" s="1591"/>
      <c r="AC34" s="1591"/>
      <c r="AD34" s="1591"/>
      <c r="AE34" s="1591"/>
      <c r="AF34" s="1591"/>
      <c r="AG34" s="1591"/>
      <c r="AH34" s="1591"/>
      <c r="AI34" s="1591"/>
      <c r="AJ34" s="1591"/>
      <c r="AK34" s="1591"/>
    </row>
    <row r="35" spans="2:37" ht="15.75" customHeight="1">
      <c r="B35" s="125"/>
      <c r="C35" s="125"/>
      <c r="D35" s="125"/>
      <c r="E35" s="116"/>
      <c r="F35" s="117"/>
      <c r="G35" s="117"/>
      <c r="H35" s="117"/>
      <c r="I35" s="117"/>
      <c r="J35" s="117"/>
      <c r="K35" s="117"/>
      <c r="L35" s="117"/>
      <c r="M35" s="1591"/>
      <c r="N35" s="1591"/>
      <c r="O35" s="1591"/>
      <c r="P35" s="1591"/>
      <c r="Q35" s="1591"/>
      <c r="R35" s="1591"/>
      <c r="S35" s="1591"/>
      <c r="T35" s="1591"/>
      <c r="U35" s="1591"/>
      <c r="V35" s="1591"/>
      <c r="W35" s="1591"/>
      <c r="X35" s="1591"/>
      <c r="Y35" s="1591"/>
      <c r="Z35" s="1591"/>
      <c r="AA35" s="1591"/>
      <c r="AB35" s="1591"/>
      <c r="AC35" s="1591"/>
      <c r="AD35" s="1591"/>
      <c r="AE35" s="1591"/>
      <c r="AF35" s="1591"/>
      <c r="AG35" s="1591"/>
      <c r="AH35" s="1591"/>
      <c r="AI35" s="1591"/>
      <c r="AJ35" s="1591"/>
      <c r="AK35" s="1591"/>
    </row>
  </sheetData>
  <sheetProtection algorithmName="SHA-512" hashValue="qymMI9G0Cr7M90LhOVWlVnZp4DAN6k9t+599Fg9sUZTkLrYVk7xney2jiLdCtihc+I6utmtLU1TB7SD9K5w3eA==" saltValue="YQwzra6HY9+1PcPCy3l2Jw==" spinCount="100000" sheet="1" objects="1" scenarios="1"/>
  <mergeCells count="20">
    <mergeCell ref="L6:O6"/>
    <mergeCell ref="P6:P7"/>
    <mergeCell ref="Y8:AC8"/>
    <mergeCell ref="AE8:AI8"/>
    <mergeCell ref="B1:I1"/>
    <mergeCell ref="K1:N1"/>
    <mergeCell ref="O1:P1"/>
    <mergeCell ref="B2:I2"/>
    <mergeCell ref="B5:B7"/>
    <mergeCell ref="B3:T3"/>
    <mergeCell ref="T5:T7"/>
    <mergeCell ref="C5:C7"/>
    <mergeCell ref="D5:D7"/>
    <mergeCell ref="E5:J5"/>
    <mergeCell ref="K5:P5"/>
    <mergeCell ref="R5:R7"/>
    <mergeCell ref="E6:E7"/>
    <mergeCell ref="F6:I6"/>
    <mergeCell ref="J6:J7"/>
    <mergeCell ref="K6:K7"/>
  </mergeCells>
  <conditionalFormatting sqref="W10:W19">
    <cfRule type="cellIs" dxfId="53" priority="54" operator="equal">
      <formula>0</formula>
    </cfRule>
  </conditionalFormatting>
  <conditionalFormatting sqref="W23:W33">
    <cfRule type="cellIs" dxfId="52" priority="1" operator="equal">
      <formula>0</formula>
    </cfRule>
  </conditionalFormatting>
  <dataValidations count="1">
    <dataValidation type="custom" allowBlank="1" showErrorMessage="1" errorTitle="Input Error" error="Please input a numeric value." sqref="K23:O32 E23:I32 K10:O19 E12:I19" xr:uid="{00000000-0002-0000-2100-000000000000}">
      <formula1>ISNUMBER(E10)</formula1>
    </dataValidation>
  </dataValidations>
  <pageMargins left="0.7" right="0.7" top="0.75" bottom="0.75" header="0.3" footer="0.3"/>
  <pageSetup paperSize="8" scale="56" fitToHeight="0" orientation="portrait" r:id="rId1"/>
  <headerFooter>
    <oddHeader>&amp;L&amp;F&amp;CSheet: &amp;A&amp;ROFFICIAL</oddHeader>
    <oddFooter>&amp;LPrinted on: &amp;D at &amp;T&amp;CPage &amp;P of &amp;N&amp;ROfwat</oddFooter>
  </headerFooter>
  <ignoredErrors>
    <ignoredError sqref="J11:J19 J24:J32" formulaRange="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5">
    <pageSetUpPr fitToPage="1"/>
  </sheetPr>
  <dimension ref="B1:AW35"/>
  <sheetViews>
    <sheetView showFormulas="1" showGridLines="0" topLeftCell="K10" zoomScale="70" zoomScaleNormal="70" zoomScaleSheetLayoutView="100" workbookViewId="0">
      <selection activeCell="N25" sqref="N25:U33"/>
    </sheetView>
  </sheetViews>
  <sheetFormatPr defaultColWidth="9" defaultRowHeight="15.75" customHeight="1"/>
  <cols>
    <col min="1" max="1" width="1.625" style="261" customWidth="1"/>
    <col min="2" max="2" width="36.5" style="261" customWidth="1"/>
    <col min="3" max="3" width="7" style="261" customWidth="1"/>
    <col min="4" max="4" width="5.5" style="261" customWidth="1"/>
    <col min="5" max="22" width="12.5" style="261" customWidth="1"/>
    <col min="23" max="23" width="1.625" style="261" customWidth="1"/>
    <col min="24" max="24" width="12.5" style="261" customWidth="1"/>
    <col min="25" max="25" width="1.625" style="261" customWidth="1"/>
    <col min="26" max="26" width="33.625" style="261" customWidth="1"/>
    <col min="27" max="28" width="1.625" style="261" customWidth="1"/>
    <col min="29" max="29" width="25" style="261" customWidth="1"/>
    <col min="30" max="30" width="1.625" style="261" customWidth="1"/>
    <col min="31" max="38" width="5.375" style="261" hidden="1" customWidth="1"/>
    <col min="39" max="39" width="1.625" style="261" hidden="1" customWidth="1"/>
    <col min="40" max="47" width="5.375" style="261" hidden="1" customWidth="1"/>
    <col min="48" max="48" width="1.625" style="261" hidden="1" customWidth="1"/>
    <col min="49" max="49" width="1.625" style="261" customWidth="1"/>
    <col min="50" max="16384" width="9" style="261"/>
  </cols>
  <sheetData>
    <row r="1" spans="2:49" ht="29.25" customHeight="1">
      <c r="B1" s="288" t="s">
        <v>727</v>
      </c>
      <c r="C1" s="288"/>
      <c r="D1" s="288"/>
      <c r="E1" s="1591"/>
      <c r="F1" s="1591"/>
      <c r="G1" s="1591"/>
      <c r="H1" s="1591"/>
      <c r="I1" s="1591"/>
      <c r="J1" s="1591"/>
      <c r="K1" s="1591"/>
      <c r="L1" s="1591"/>
      <c r="M1" s="1591"/>
      <c r="N1" s="1591"/>
      <c r="O1" s="1591"/>
      <c r="P1" s="1591"/>
      <c r="Q1" s="1591"/>
      <c r="R1" s="1591"/>
      <c r="S1" s="1591"/>
      <c r="T1" s="1591"/>
      <c r="U1" s="1591"/>
      <c r="V1" s="1591"/>
      <c r="W1" s="1591"/>
      <c r="X1" s="1591"/>
      <c r="Y1" s="1591"/>
      <c r="Z1" s="1591"/>
      <c r="AA1" s="1591"/>
      <c r="AB1" s="1661"/>
      <c r="AC1" s="1591"/>
      <c r="AD1" s="1661"/>
      <c r="AE1" s="1591"/>
      <c r="AF1" s="1591"/>
      <c r="AG1" s="1591"/>
      <c r="AH1" s="1591"/>
      <c r="AI1" s="1591"/>
      <c r="AJ1" s="1591"/>
      <c r="AK1" s="1591"/>
      <c r="AL1" s="1591"/>
      <c r="AM1" s="1591"/>
      <c r="AN1" s="1591"/>
      <c r="AO1" s="1591"/>
      <c r="AP1" s="1591"/>
      <c r="AQ1" s="1591"/>
      <c r="AR1" s="1591"/>
      <c r="AS1" s="1591"/>
      <c r="AT1" s="1591"/>
      <c r="AU1" s="1591"/>
      <c r="AV1" s="1661"/>
      <c r="AW1" s="1591"/>
    </row>
    <row r="2" spans="2:49" ht="29.25" customHeight="1">
      <c r="B2" s="288" t="str">
        <f>Validation!B4</f>
        <v>Anglian Water</v>
      </c>
      <c r="C2" s="1591"/>
      <c r="D2" s="1591"/>
      <c r="E2" s="1591"/>
      <c r="F2" s="1591"/>
      <c r="G2" s="1591"/>
      <c r="H2" s="1591"/>
      <c r="I2" s="1591"/>
      <c r="J2" s="1591"/>
      <c r="K2" s="1591"/>
      <c r="L2" s="1591"/>
      <c r="M2" s="1591"/>
      <c r="N2" s="1591"/>
      <c r="O2" s="1591"/>
      <c r="P2" s="1591"/>
      <c r="Q2" s="1591"/>
      <c r="R2" s="1591"/>
      <c r="S2" s="1591"/>
      <c r="T2" s="1591"/>
      <c r="U2" s="1591"/>
      <c r="V2" s="1591"/>
      <c r="W2" s="1591"/>
      <c r="X2" s="1591"/>
      <c r="Y2" s="1591"/>
      <c r="Z2" s="1591"/>
      <c r="AA2" s="1591"/>
      <c r="AB2" s="1661"/>
      <c r="AC2" s="1591"/>
      <c r="AD2" s="1661"/>
      <c r="AE2" s="1591"/>
      <c r="AF2" s="1591"/>
      <c r="AG2" s="1591"/>
      <c r="AH2" s="1591"/>
      <c r="AI2" s="1591"/>
      <c r="AJ2" s="1591"/>
      <c r="AK2" s="1591"/>
      <c r="AL2" s="1591"/>
      <c r="AM2" s="1591"/>
      <c r="AN2" s="1591"/>
      <c r="AO2" s="1591"/>
      <c r="AP2" s="1591"/>
      <c r="AQ2" s="1591"/>
      <c r="AR2" s="1591"/>
      <c r="AS2" s="1591"/>
      <c r="AT2" s="1591"/>
      <c r="AU2" s="1591"/>
      <c r="AV2" s="1661"/>
      <c r="AW2" s="1591"/>
    </row>
    <row r="3" spans="2:49" ht="45" customHeight="1">
      <c r="B3" s="2101" t="s">
        <v>728</v>
      </c>
      <c r="C3" s="2102"/>
      <c r="D3" s="2102"/>
      <c r="E3" s="2102"/>
      <c r="F3" s="2102"/>
      <c r="G3" s="2102"/>
      <c r="H3" s="2102"/>
      <c r="I3" s="2102"/>
      <c r="J3" s="2102"/>
      <c r="K3" s="2102"/>
      <c r="L3" s="2102"/>
      <c r="M3" s="2102"/>
      <c r="N3" s="2102"/>
      <c r="O3" s="2102"/>
      <c r="P3" s="2102"/>
      <c r="Q3" s="2102"/>
      <c r="R3" s="2102"/>
      <c r="S3" s="2102"/>
      <c r="T3" s="2102"/>
      <c r="U3" s="2102"/>
      <c r="V3" s="2102"/>
      <c r="W3" s="2102"/>
      <c r="X3" s="2102"/>
      <c r="Y3" s="2102"/>
      <c r="Z3" s="2102"/>
      <c r="AA3" s="1591"/>
      <c r="AB3" s="1661"/>
      <c r="AC3" s="227" t="s">
        <v>798</v>
      </c>
      <c r="AD3" s="1661"/>
      <c r="AE3" s="1591"/>
      <c r="AF3" s="1591"/>
      <c r="AG3" s="1591"/>
      <c r="AH3" s="1591"/>
      <c r="AI3" s="1591"/>
      <c r="AJ3" s="1591"/>
      <c r="AK3" s="1591"/>
      <c r="AL3" s="1591"/>
      <c r="AM3" s="1591"/>
      <c r="AN3" s="1591"/>
      <c r="AO3" s="1591"/>
      <c r="AP3" s="1591"/>
      <c r="AQ3" s="1591"/>
      <c r="AR3" s="1591"/>
      <c r="AS3" s="1591"/>
      <c r="AT3" s="1591"/>
      <c r="AU3" s="1591"/>
      <c r="AV3" s="1661"/>
      <c r="AW3" s="1591"/>
    </row>
    <row r="4" spans="2:49" ht="14.25" customHeight="1" thickBot="1">
      <c r="B4" s="115"/>
      <c r="C4" s="115"/>
      <c r="D4" s="115"/>
      <c r="E4" s="116"/>
      <c r="F4" s="117"/>
      <c r="G4" s="117"/>
      <c r="H4" s="117"/>
      <c r="I4" s="117"/>
      <c r="J4" s="117"/>
      <c r="K4" s="117"/>
      <c r="L4" s="117"/>
      <c r="M4" s="117"/>
      <c r="N4" s="117"/>
      <c r="O4" s="1591"/>
      <c r="P4" s="1591"/>
      <c r="Q4" s="1591"/>
      <c r="R4" s="1591"/>
      <c r="S4" s="1591"/>
      <c r="T4" s="1591"/>
      <c r="U4" s="1591"/>
      <c r="V4" s="1591"/>
      <c r="W4" s="1591"/>
      <c r="X4" s="1591"/>
      <c r="Y4" s="1591"/>
      <c r="Z4" s="1591"/>
      <c r="AA4" s="1591"/>
      <c r="AB4" s="1661"/>
      <c r="AC4" s="1591"/>
      <c r="AD4" s="1661"/>
      <c r="AE4" s="1591"/>
      <c r="AF4" s="1591"/>
      <c r="AG4" s="1591"/>
      <c r="AH4" s="1591"/>
      <c r="AI4" s="1591"/>
      <c r="AJ4" s="1591"/>
      <c r="AK4" s="1591"/>
      <c r="AL4" s="1591"/>
      <c r="AM4" s="1591"/>
      <c r="AN4" s="1591"/>
      <c r="AO4" s="1591"/>
      <c r="AP4" s="1591"/>
      <c r="AQ4" s="1591"/>
      <c r="AR4" s="1591"/>
      <c r="AS4" s="1591"/>
      <c r="AT4" s="1591"/>
      <c r="AU4" s="1591"/>
      <c r="AV4" s="1661"/>
      <c r="AW4" s="1591"/>
    </row>
    <row r="5" spans="2:49" s="52" customFormat="1" ht="15" customHeight="1">
      <c r="B5" s="2090" t="s">
        <v>800</v>
      </c>
      <c r="C5" s="2103" t="s">
        <v>801</v>
      </c>
      <c r="D5" s="2103" t="s">
        <v>802</v>
      </c>
      <c r="E5" s="2076" t="s">
        <v>21073</v>
      </c>
      <c r="F5" s="2076"/>
      <c r="G5" s="2076"/>
      <c r="H5" s="2076"/>
      <c r="I5" s="2076"/>
      <c r="J5" s="2076"/>
      <c r="K5" s="2076"/>
      <c r="L5" s="2076"/>
      <c r="M5" s="2076"/>
      <c r="N5" s="2076" t="s">
        <v>21074</v>
      </c>
      <c r="O5" s="2076"/>
      <c r="P5" s="2076"/>
      <c r="Q5" s="2076"/>
      <c r="R5" s="2076"/>
      <c r="S5" s="2076"/>
      <c r="T5" s="2076"/>
      <c r="U5" s="2076"/>
      <c r="V5" s="2077"/>
      <c r="X5" s="2045" t="s">
        <v>806</v>
      </c>
      <c r="Z5" s="2078" t="s">
        <v>807</v>
      </c>
      <c r="AB5" s="242"/>
      <c r="AD5" s="242"/>
      <c r="AV5" s="242"/>
    </row>
    <row r="6" spans="2:49" s="52" customFormat="1" ht="15" customHeight="1">
      <c r="B6" s="2091"/>
      <c r="C6" s="2104"/>
      <c r="D6" s="2104"/>
      <c r="E6" s="2100" t="s">
        <v>21121</v>
      </c>
      <c r="F6" s="2100"/>
      <c r="G6" s="2100"/>
      <c r="H6" s="2100"/>
      <c r="I6" s="2100"/>
      <c r="J6" s="2096" t="s">
        <v>1740</v>
      </c>
      <c r="K6" s="2096"/>
      <c r="L6" s="2096"/>
      <c r="M6" s="2096" t="s">
        <v>1016</v>
      </c>
      <c r="N6" s="2100" t="s">
        <v>21121</v>
      </c>
      <c r="O6" s="2100"/>
      <c r="P6" s="2100"/>
      <c r="Q6" s="2100"/>
      <c r="R6" s="2100"/>
      <c r="S6" s="2096" t="s">
        <v>1740</v>
      </c>
      <c r="T6" s="2096"/>
      <c r="U6" s="2096"/>
      <c r="V6" s="2098" t="s">
        <v>1016</v>
      </c>
      <c r="X6" s="2048"/>
      <c r="Z6" s="2046"/>
      <c r="AB6" s="242"/>
      <c r="AD6" s="242"/>
      <c r="AV6" s="242"/>
    </row>
    <row r="7" spans="2:49" s="52" customFormat="1" ht="15" customHeight="1">
      <c r="B7" s="2091"/>
      <c r="C7" s="2104"/>
      <c r="D7" s="2104"/>
      <c r="E7" s="2096" t="s">
        <v>21122</v>
      </c>
      <c r="F7" s="2096"/>
      <c r="G7" s="2096"/>
      <c r="H7" s="2096" t="s">
        <v>20826</v>
      </c>
      <c r="I7" s="2096" t="s">
        <v>21123</v>
      </c>
      <c r="J7" s="2096" t="s">
        <v>20828</v>
      </c>
      <c r="K7" s="2096" t="s">
        <v>20829</v>
      </c>
      <c r="L7" s="2096" t="s">
        <v>20830</v>
      </c>
      <c r="M7" s="2096"/>
      <c r="N7" s="2096" t="s">
        <v>21122</v>
      </c>
      <c r="O7" s="2096"/>
      <c r="P7" s="2096"/>
      <c r="Q7" s="2096" t="s">
        <v>20826</v>
      </c>
      <c r="R7" s="2096" t="s">
        <v>21123</v>
      </c>
      <c r="S7" s="2096" t="s">
        <v>20828</v>
      </c>
      <c r="T7" s="2096" t="s">
        <v>20829</v>
      </c>
      <c r="U7" s="2096" t="s">
        <v>20830</v>
      </c>
      <c r="V7" s="2098"/>
      <c r="X7" s="2048"/>
      <c r="Z7" s="2046"/>
      <c r="AB7" s="242"/>
      <c r="AC7" s="255"/>
      <c r="AD7" s="242"/>
      <c r="AV7" s="242"/>
    </row>
    <row r="8" spans="2:49" s="52" customFormat="1" ht="30" customHeight="1" thickBot="1">
      <c r="B8" s="2092"/>
      <c r="C8" s="2080"/>
      <c r="D8" s="2080"/>
      <c r="E8" s="1875" t="s">
        <v>20823</v>
      </c>
      <c r="F8" s="1875" t="s">
        <v>20824</v>
      </c>
      <c r="G8" s="1875" t="s">
        <v>20825</v>
      </c>
      <c r="H8" s="2097"/>
      <c r="I8" s="2097"/>
      <c r="J8" s="2097"/>
      <c r="K8" s="2097"/>
      <c r="L8" s="2097"/>
      <c r="M8" s="2097"/>
      <c r="N8" s="1875" t="s">
        <v>20823</v>
      </c>
      <c r="O8" s="1875" t="s">
        <v>20824</v>
      </c>
      <c r="P8" s="1875" t="s">
        <v>20825</v>
      </c>
      <c r="Q8" s="2097"/>
      <c r="R8" s="2097"/>
      <c r="S8" s="2097"/>
      <c r="T8" s="2097"/>
      <c r="U8" s="2097"/>
      <c r="V8" s="2099"/>
      <c r="X8" s="2047"/>
      <c r="Z8" s="2079"/>
      <c r="AB8" s="242"/>
      <c r="AD8" s="242"/>
      <c r="AE8" s="1957" t="s">
        <v>799</v>
      </c>
      <c r="AF8" s="1957"/>
      <c r="AG8" s="1957"/>
      <c r="AH8" s="2081"/>
      <c r="AI8" s="2081"/>
      <c r="AJ8" s="2081"/>
      <c r="AK8" s="2081"/>
      <c r="AL8" s="2081"/>
      <c r="AN8" s="1957" t="s">
        <v>799</v>
      </c>
      <c r="AO8" s="1957"/>
      <c r="AP8" s="1957"/>
      <c r="AQ8" s="2081"/>
      <c r="AR8" s="2081"/>
      <c r="AS8" s="2081"/>
      <c r="AT8" s="2081"/>
      <c r="AU8" s="2081"/>
      <c r="AV8" s="242"/>
    </row>
    <row r="9" spans="2:49" s="52" customFormat="1" ht="14.25" customHeight="1" thickBot="1">
      <c r="B9" s="118"/>
      <c r="C9" s="118"/>
      <c r="D9" s="118"/>
      <c r="E9" s="119"/>
      <c r="F9" s="119"/>
      <c r="G9" s="119"/>
      <c r="H9" s="119"/>
      <c r="I9" s="119"/>
      <c r="J9" s="119"/>
      <c r="K9" s="119"/>
      <c r="L9" s="119"/>
      <c r="M9" s="119"/>
      <c r="N9" s="119"/>
      <c r="O9" s="119"/>
      <c r="P9" s="119"/>
      <c r="Q9" s="119"/>
      <c r="R9" s="119"/>
      <c r="S9" s="119"/>
      <c r="T9" s="119"/>
      <c r="U9" s="119"/>
      <c r="V9" s="119"/>
      <c r="X9" s="114"/>
      <c r="AB9" s="242"/>
      <c r="AD9" s="242"/>
      <c r="AE9" s="267" t="s">
        <v>808</v>
      </c>
      <c r="AN9" s="267" t="s">
        <v>808</v>
      </c>
      <c r="AV9" s="242"/>
    </row>
    <row r="10" spans="2:49" s="52" customFormat="1" ht="21" customHeight="1" thickBot="1">
      <c r="B10" s="316" t="s">
        <v>21075</v>
      </c>
      <c r="C10" s="238"/>
      <c r="D10" s="238"/>
      <c r="E10" s="119"/>
      <c r="F10" s="119"/>
      <c r="G10" s="119"/>
      <c r="H10" s="119"/>
      <c r="I10" s="119"/>
      <c r="J10" s="119"/>
      <c r="K10" s="119"/>
      <c r="L10" s="119"/>
      <c r="M10" s="119"/>
      <c r="N10" s="119"/>
      <c r="O10" s="119"/>
      <c r="P10" s="119"/>
      <c r="Q10" s="119"/>
      <c r="R10" s="119"/>
      <c r="S10" s="119"/>
      <c r="T10" s="119"/>
      <c r="U10" s="119"/>
      <c r="V10" s="119"/>
      <c r="AB10" s="242"/>
      <c r="AC10" s="271"/>
      <c r="AD10" s="242"/>
      <c r="AE10" s="270"/>
      <c r="AF10" s="270"/>
      <c r="AG10" s="270"/>
      <c r="AH10" s="270"/>
      <c r="AI10" s="270"/>
      <c r="AJ10" s="270"/>
      <c r="AK10" s="270"/>
      <c r="AL10" s="270"/>
      <c r="AN10" s="270"/>
      <c r="AO10" s="270"/>
      <c r="AP10" s="270"/>
      <c r="AQ10" s="270"/>
      <c r="AR10" s="270"/>
      <c r="AS10" s="270"/>
      <c r="AT10" s="270"/>
      <c r="AU10" s="270"/>
      <c r="AV10" s="242"/>
    </row>
    <row r="11" spans="2:49" s="52" customFormat="1" ht="31.5" customHeight="1" thickBot="1">
      <c r="B11" s="1546" t="s">
        <v>21124</v>
      </c>
      <c r="C11" s="317" t="s">
        <v>813</v>
      </c>
      <c r="D11" s="317">
        <v>3</v>
      </c>
      <c r="E11" s="801">
        <v>0</v>
      </c>
      <c r="F11" s="801">
        <v>0</v>
      </c>
      <c r="G11" s="801">
        <v>0</v>
      </c>
      <c r="H11" s="801">
        <v>0</v>
      </c>
      <c r="I11" s="801">
        <v>0</v>
      </c>
      <c r="J11" s="801">
        <v>0</v>
      </c>
      <c r="K11" s="801">
        <v>0</v>
      </c>
      <c r="L11" s="801">
        <v>0</v>
      </c>
      <c r="M11" s="431">
        <f>IFERROR(SUM(E11:L11), 0)</f>
        <v>0</v>
      </c>
      <c r="N11" s="801">
        <v>0</v>
      </c>
      <c r="O11" s="801">
        <v>0</v>
      </c>
      <c r="P11" s="801">
        <v>0</v>
      </c>
      <c r="Q11" s="801">
        <v>0</v>
      </c>
      <c r="R11" s="801">
        <v>0</v>
      </c>
      <c r="S11" s="801">
        <v>0</v>
      </c>
      <c r="T11" s="801">
        <v>0</v>
      </c>
      <c r="U11" s="801">
        <v>0</v>
      </c>
      <c r="V11" s="432">
        <f>IFERROR(SUM(N11:U11), 0)</f>
        <v>0</v>
      </c>
      <c r="X11" s="323" t="s">
        <v>21125</v>
      </c>
      <c r="Z11" s="815"/>
      <c r="AB11" s="242"/>
      <c r="AC11" s="271">
        <f>IF( SUM( AE11:AU11 ) = 0, 0, $AE$9 )</f>
        <v>0</v>
      </c>
      <c r="AD11" s="242"/>
      <c r="AE11" s="273">
        <f t="shared" ref="AE11:AL11" si="0" xml:space="preserve"> IF( ISNUMBER( E11 ), 0, 1 )</f>
        <v>0</v>
      </c>
      <c r="AF11" s="273">
        <f t="shared" si="0"/>
        <v>0</v>
      </c>
      <c r="AG11" s="273">
        <f t="shared" si="0"/>
        <v>0</v>
      </c>
      <c r="AH11" s="273">
        <f t="shared" si="0"/>
        <v>0</v>
      </c>
      <c r="AI11" s="273">
        <f t="shared" si="0"/>
        <v>0</v>
      </c>
      <c r="AJ11" s="273">
        <f t="shared" si="0"/>
        <v>0</v>
      </c>
      <c r="AK11" s="273">
        <f t="shared" si="0"/>
        <v>0</v>
      </c>
      <c r="AL11" s="273">
        <f t="shared" si="0"/>
        <v>0</v>
      </c>
      <c r="AN11" s="273">
        <f t="shared" ref="AN11:AN20" si="1" xml:space="preserve"> IF( ISNUMBER( N11 ), 0, 1 )</f>
        <v>0</v>
      </c>
      <c r="AO11" s="273">
        <f t="shared" ref="AO11:AO20" si="2" xml:space="preserve"> IF( ISNUMBER( O11 ), 0, 1 )</f>
        <v>0</v>
      </c>
      <c r="AP11" s="273">
        <f t="shared" ref="AP11:AP20" si="3" xml:space="preserve"> IF( ISNUMBER( P11 ), 0, 1 )</f>
        <v>0</v>
      </c>
      <c r="AQ11" s="273">
        <f t="shared" ref="AQ11:AQ20" si="4" xml:space="preserve"> IF( ISNUMBER( Q11 ), 0, 1 )</f>
        <v>0</v>
      </c>
      <c r="AR11" s="273">
        <f t="shared" ref="AR11:AR20" si="5" xml:space="preserve"> IF( ISNUMBER( R11 ), 0, 1 )</f>
        <v>0</v>
      </c>
      <c r="AS11" s="273">
        <f t="shared" ref="AS11:AS20" si="6" xml:space="preserve"> IF( ISNUMBER( S11 ), 0, 1 )</f>
        <v>0</v>
      </c>
      <c r="AT11" s="273">
        <f t="shared" ref="AT11:AT20" si="7" xml:space="preserve"> IF( ISNUMBER( T11 ), 0, 1 )</f>
        <v>0</v>
      </c>
      <c r="AU11" s="273">
        <f t="shared" ref="AU11:AU20" si="8" xml:space="preserve"> IF( ISNUMBER( U11 ), 0, 1 )</f>
        <v>0</v>
      </c>
      <c r="AV11" s="242"/>
    </row>
    <row r="12" spans="2:49" s="52" customFormat="1" ht="31.5" customHeight="1" thickBot="1">
      <c r="B12" s="1547" t="s">
        <v>21126</v>
      </c>
      <c r="C12" s="313" t="s">
        <v>813</v>
      </c>
      <c r="D12" s="313">
        <v>3</v>
      </c>
      <c r="E12" s="801">
        <v>0</v>
      </c>
      <c r="F12" s="801">
        <v>0</v>
      </c>
      <c r="G12" s="801">
        <v>0</v>
      </c>
      <c r="H12" s="801">
        <v>0</v>
      </c>
      <c r="I12" s="801">
        <v>0</v>
      </c>
      <c r="J12" s="801">
        <v>0</v>
      </c>
      <c r="K12" s="801">
        <v>0</v>
      </c>
      <c r="L12" s="801">
        <v>0</v>
      </c>
      <c r="M12" s="1795">
        <f>IFERROR(SUM(E12:L12), 0)</f>
        <v>0</v>
      </c>
      <c r="N12" s="801">
        <v>0</v>
      </c>
      <c r="O12" s="801">
        <v>0</v>
      </c>
      <c r="P12" s="801">
        <v>0</v>
      </c>
      <c r="Q12" s="801">
        <v>0</v>
      </c>
      <c r="R12" s="801">
        <v>0</v>
      </c>
      <c r="S12" s="801">
        <v>0</v>
      </c>
      <c r="T12" s="801">
        <v>0</v>
      </c>
      <c r="U12" s="801">
        <v>0</v>
      </c>
      <c r="V12" s="433">
        <f>IFERROR(SUM(N12:U12), 0)</f>
        <v>0</v>
      </c>
      <c r="X12" s="324" t="s">
        <v>21127</v>
      </c>
      <c r="Z12" s="816"/>
      <c r="AB12" s="242"/>
      <c r="AC12" s="271">
        <f t="shared" ref="AC12:AC20" si="9">IF( SUM( AE12:AU12 ) = 0, 0, $AE$9 )</f>
        <v>0</v>
      </c>
      <c r="AD12" s="242"/>
      <c r="AE12" s="273">
        <f t="shared" ref="AE12:AE20" si="10" xml:space="preserve"> IF( ISNUMBER( E12 ), 0, 1 )</f>
        <v>0</v>
      </c>
      <c r="AF12" s="273">
        <f t="shared" ref="AF12:AF20" si="11" xml:space="preserve"> IF( ISNUMBER( F12 ), 0, 1 )</f>
        <v>0</v>
      </c>
      <c r="AG12" s="273">
        <f t="shared" ref="AG12:AG20" si="12" xml:space="preserve"> IF( ISNUMBER( G12 ), 0, 1 )</f>
        <v>0</v>
      </c>
      <c r="AH12" s="273">
        <f t="shared" ref="AH12:AH20" si="13" xml:space="preserve"> IF( ISNUMBER( H12 ), 0, 1 )</f>
        <v>0</v>
      </c>
      <c r="AI12" s="273">
        <f t="shared" ref="AI12:AI20" si="14" xml:space="preserve"> IF( ISNUMBER( I12 ), 0, 1 )</f>
        <v>0</v>
      </c>
      <c r="AJ12" s="273">
        <f t="shared" ref="AJ12:AJ20" si="15" xml:space="preserve"> IF( ISNUMBER( J12 ), 0, 1 )</f>
        <v>0</v>
      </c>
      <c r="AK12" s="273">
        <f t="shared" ref="AK12:AK20" si="16" xml:space="preserve"> IF( ISNUMBER( K12 ), 0, 1 )</f>
        <v>0</v>
      </c>
      <c r="AL12" s="273">
        <f t="shared" ref="AL12:AL20" si="17" xml:space="preserve"> IF( ISNUMBER( L12 ), 0, 1 )</f>
        <v>0</v>
      </c>
      <c r="AN12" s="273">
        <f t="shared" si="1"/>
        <v>0</v>
      </c>
      <c r="AO12" s="273">
        <f t="shared" si="2"/>
        <v>0</v>
      </c>
      <c r="AP12" s="273">
        <f t="shared" si="3"/>
        <v>0</v>
      </c>
      <c r="AQ12" s="273">
        <f t="shared" si="4"/>
        <v>0</v>
      </c>
      <c r="AR12" s="273">
        <f t="shared" si="5"/>
        <v>0</v>
      </c>
      <c r="AS12" s="273">
        <f t="shared" si="6"/>
        <v>0</v>
      </c>
      <c r="AT12" s="273">
        <f t="shared" si="7"/>
        <v>0</v>
      </c>
      <c r="AU12" s="273">
        <f t="shared" si="8"/>
        <v>0</v>
      </c>
      <c r="AV12" s="242"/>
    </row>
    <row r="13" spans="2:49" s="52" customFormat="1" ht="31.5" customHeight="1" thickBot="1">
      <c r="B13" s="1547" t="s">
        <v>21128</v>
      </c>
      <c r="C13" s="313" t="s">
        <v>813</v>
      </c>
      <c r="D13" s="313">
        <v>3</v>
      </c>
      <c r="E13" s="801">
        <v>0</v>
      </c>
      <c r="F13" s="801">
        <v>0</v>
      </c>
      <c r="G13" s="801">
        <v>0</v>
      </c>
      <c r="H13" s="801">
        <v>0</v>
      </c>
      <c r="I13" s="801">
        <v>0</v>
      </c>
      <c r="J13" s="801">
        <v>0</v>
      </c>
      <c r="K13" s="801">
        <v>0</v>
      </c>
      <c r="L13" s="801">
        <v>0</v>
      </c>
      <c r="M13" s="1795">
        <f t="shared" ref="M13:M20" si="18">IFERROR(SUM(E13:L13), 0)</f>
        <v>0</v>
      </c>
      <c r="N13" s="801">
        <v>0</v>
      </c>
      <c r="O13" s="801">
        <v>0</v>
      </c>
      <c r="P13" s="801">
        <v>0</v>
      </c>
      <c r="Q13" s="801">
        <v>0</v>
      </c>
      <c r="R13" s="801">
        <v>0</v>
      </c>
      <c r="S13" s="801">
        <v>0</v>
      </c>
      <c r="T13" s="801">
        <v>0</v>
      </c>
      <c r="U13" s="801">
        <v>0</v>
      </c>
      <c r="V13" s="433">
        <f t="shared" ref="V13:V20" si="19">IFERROR(SUM(N13:U13), 0)</f>
        <v>0</v>
      </c>
      <c r="X13" s="324" t="s">
        <v>21129</v>
      </c>
      <c r="Z13" s="816"/>
      <c r="AB13" s="242"/>
      <c r="AC13" s="271">
        <f t="shared" si="9"/>
        <v>0</v>
      </c>
      <c r="AD13" s="242"/>
      <c r="AE13" s="273">
        <f t="shared" si="10"/>
        <v>0</v>
      </c>
      <c r="AF13" s="273">
        <f t="shared" si="11"/>
        <v>0</v>
      </c>
      <c r="AG13" s="273">
        <f t="shared" si="12"/>
        <v>0</v>
      </c>
      <c r="AH13" s="273">
        <f t="shared" si="13"/>
        <v>0</v>
      </c>
      <c r="AI13" s="273">
        <f t="shared" si="14"/>
        <v>0</v>
      </c>
      <c r="AJ13" s="273">
        <f t="shared" si="15"/>
        <v>0</v>
      </c>
      <c r="AK13" s="273">
        <f t="shared" si="16"/>
        <v>0</v>
      </c>
      <c r="AL13" s="273">
        <f t="shared" si="17"/>
        <v>0</v>
      </c>
      <c r="AN13" s="273">
        <f t="shared" si="1"/>
        <v>0</v>
      </c>
      <c r="AO13" s="273">
        <f t="shared" si="2"/>
        <v>0</v>
      </c>
      <c r="AP13" s="273">
        <f t="shared" si="3"/>
        <v>0</v>
      </c>
      <c r="AQ13" s="273">
        <f t="shared" si="4"/>
        <v>0</v>
      </c>
      <c r="AR13" s="273">
        <f t="shared" si="5"/>
        <v>0</v>
      </c>
      <c r="AS13" s="273">
        <f t="shared" si="6"/>
        <v>0</v>
      </c>
      <c r="AT13" s="273">
        <f t="shared" si="7"/>
        <v>0</v>
      </c>
      <c r="AU13" s="273">
        <f t="shared" si="8"/>
        <v>0</v>
      </c>
      <c r="AV13" s="242"/>
    </row>
    <row r="14" spans="2:49" s="52" customFormat="1" ht="31.5" customHeight="1" thickBot="1">
      <c r="B14" s="1547" t="s">
        <v>21130</v>
      </c>
      <c r="C14" s="313" t="s">
        <v>813</v>
      </c>
      <c r="D14" s="313">
        <v>3</v>
      </c>
      <c r="E14" s="801">
        <v>0</v>
      </c>
      <c r="F14" s="801">
        <v>0</v>
      </c>
      <c r="G14" s="801">
        <v>0</v>
      </c>
      <c r="H14" s="801">
        <v>0</v>
      </c>
      <c r="I14" s="801">
        <v>0</v>
      </c>
      <c r="J14" s="801">
        <v>0</v>
      </c>
      <c r="K14" s="801">
        <v>0</v>
      </c>
      <c r="L14" s="801">
        <v>0</v>
      </c>
      <c r="M14" s="1795">
        <f t="shared" si="18"/>
        <v>0</v>
      </c>
      <c r="N14" s="801">
        <v>0</v>
      </c>
      <c r="O14" s="801">
        <v>0</v>
      </c>
      <c r="P14" s="801">
        <v>0</v>
      </c>
      <c r="Q14" s="801">
        <v>0</v>
      </c>
      <c r="R14" s="801">
        <v>0</v>
      </c>
      <c r="S14" s="801">
        <v>0</v>
      </c>
      <c r="T14" s="801">
        <v>0</v>
      </c>
      <c r="U14" s="801">
        <v>0</v>
      </c>
      <c r="V14" s="433">
        <f t="shared" si="19"/>
        <v>0</v>
      </c>
      <c r="X14" s="324" t="s">
        <v>21131</v>
      </c>
      <c r="Z14" s="816"/>
      <c r="AB14" s="242"/>
      <c r="AC14" s="271">
        <f t="shared" si="9"/>
        <v>0</v>
      </c>
      <c r="AD14" s="242"/>
      <c r="AE14" s="273">
        <f t="shared" si="10"/>
        <v>0</v>
      </c>
      <c r="AF14" s="273">
        <f t="shared" si="11"/>
        <v>0</v>
      </c>
      <c r="AG14" s="273">
        <f t="shared" si="12"/>
        <v>0</v>
      </c>
      <c r="AH14" s="273">
        <f t="shared" si="13"/>
        <v>0</v>
      </c>
      <c r="AI14" s="273">
        <f t="shared" si="14"/>
        <v>0</v>
      </c>
      <c r="AJ14" s="273">
        <f t="shared" si="15"/>
        <v>0</v>
      </c>
      <c r="AK14" s="273">
        <f t="shared" si="16"/>
        <v>0</v>
      </c>
      <c r="AL14" s="273">
        <f t="shared" si="17"/>
        <v>0</v>
      </c>
      <c r="AN14" s="273">
        <f t="shared" si="1"/>
        <v>0</v>
      </c>
      <c r="AO14" s="273">
        <f t="shared" si="2"/>
        <v>0</v>
      </c>
      <c r="AP14" s="273">
        <f t="shared" si="3"/>
        <v>0</v>
      </c>
      <c r="AQ14" s="273">
        <f t="shared" si="4"/>
        <v>0</v>
      </c>
      <c r="AR14" s="273">
        <f t="shared" si="5"/>
        <v>0</v>
      </c>
      <c r="AS14" s="273">
        <f t="shared" si="6"/>
        <v>0</v>
      </c>
      <c r="AT14" s="273">
        <f t="shared" si="7"/>
        <v>0</v>
      </c>
      <c r="AU14" s="273">
        <f t="shared" si="8"/>
        <v>0</v>
      </c>
      <c r="AV14" s="242"/>
    </row>
    <row r="15" spans="2:49" s="52" customFormat="1" ht="31.5" customHeight="1" thickBot="1">
      <c r="B15" s="1547" t="s">
        <v>21132</v>
      </c>
      <c r="C15" s="313" t="s">
        <v>813</v>
      </c>
      <c r="D15" s="313">
        <v>3</v>
      </c>
      <c r="E15" s="801">
        <v>0</v>
      </c>
      <c r="F15" s="801">
        <v>0</v>
      </c>
      <c r="G15" s="801">
        <v>0</v>
      </c>
      <c r="H15" s="801">
        <v>0</v>
      </c>
      <c r="I15" s="801">
        <v>0</v>
      </c>
      <c r="J15" s="801">
        <v>0</v>
      </c>
      <c r="K15" s="801">
        <v>0</v>
      </c>
      <c r="L15" s="801">
        <v>0</v>
      </c>
      <c r="M15" s="1795">
        <f t="shared" si="18"/>
        <v>0</v>
      </c>
      <c r="N15" s="801">
        <v>0</v>
      </c>
      <c r="O15" s="801">
        <v>0</v>
      </c>
      <c r="P15" s="801">
        <v>0</v>
      </c>
      <c r="Q15" s="801">
        <v>0</v>
      </c>
      <c r="R15" s="801">
        <v>0</v>
      </c>
      <c r="S15" s="801">
        <v>0</v>
      </c>
      <c r="T15" s="801">
        <v>0</v>
      </c>
      <c r="U15" s="801">
        <v>0</v>
      </c>
      <c r="V15" s="433">
        <f t="shared" si="19"/>
        <v>0</v>
      </c>
      <c r="X15" s="324" t="s">
        <v>21133</v>
      </c>
      <c r="Z15" s="816"/>
      <c r="AB15" s="242"/>
      <c r="AC15" s="271">
        <f t="shared" si="9"/>
        <v>0</v>
      </c>
      <c r="AD15" s="242"/>
      <c r="AE15" s="273">
        <f t="shared" si="10"/>
        <v>0</v>
      </c>
      <c r="AF15" s="273">
        <f t="shared" si="11"/>
        <v>0</v>
      </c>
      <c r="AG15" s="273">
        <f t="shared" si="12"/>
        <v>0</v>
      </c>
      <c r="AH15" s="273">
        <f t="shared" si="13"/>
        <v>0</v>
      </c>
      <c r="AI15" s="273">
        <f t="shared" si="14"/>
        <v>0</v>
      </c>
      <c r="AJ15" s="273">
        <f t="shared" si="15"/>
        <v>0</v>
      </c>
      <c r="AK15" s="273">
        <f t="shared" si="16"/>
        <v>0</v>
      </c>
      <c r="AL15" s="273">
        <f t="shared" si="17"/>
        <v>0</v>
      </c>
      <c r="AN15" s="273">
        <f t="shared" si="1"/>
        <v>0</v>
      </c>
      <c r="AO15" s="273">
        <f t="shared" si="2"/>
        <v>0</v>
      </c>
      <c r="AP15" s="273">
        <f t="shared" si="3"/>
        <v>0</v>
      </c>
      <c r="AQ15" s="273">
        <f t="shared" si="4"/>
        <v>0</v>
      </c>
      <c r="AR15" s="273">
        <f t="shared" si="5"/>
        <v>0</v>
      </c>
      <c r="AS15" s="273">
        <f t="shared" si="6"/>
        <v>0</v>
      </c>
      <c r="AT15" s="273">
        <f t="shared" si="7"/>
        <v>0</v>
      </c>
      <c r="AU15" s="273">
        <f t="shared" si="8"/>
        <v>0</v>
      </c>
      <c r="AV15" s="242"/>
    </row>
    <row r="16" spans="2:49" s="52" customFormat="1" ht="31.5" customHeight="1" thickBot="1">
      <c r="B16" s="1547" t="s">
        <v>21134</v>
      </c>
      <c r="C16" s="313" t="s">
        <v>813</v>
      </c>
      <c r="D16" s="313">
        <v>3</v>
      </c>
      <c r="E16" s="801">
        <v>0</v>
      </c>
      <c r="F16" s="801">
        <v>0</v>
      </c>
      <c r="G16" s="801">
        <v>0</v>
      </c>
      <c r="H16" s="801">
        <v>0</v>
      </c>
      <c r="I16" s="801">
        <v>0</v>
      </c>
      <c r="J16" s="801">
        <v>0</v>
      </c>
      <c r="K16" s="801">
        <v>0</v>
      </c>
      <c r="L16" s="801">
        <v>0</v>
      </c>
      <c r="M16" s="1795">
        <f t="shared" si="18"/>
        <v>0</v>
      </c>
      <c r="N16" s="801">
        <v>0</v>
      </c>
      <c r="O16" s="801">
        <v>0</v>
      </c>
      <c r="P16" s="801">
        <v>0</v>
      </c>
      <c r="Q16" s="801">
        <v>0</v>
      </c>
      <c r="R16" s="801">
        <v>0</v>
      </c>
      <c r="S16" s="801">
        <v>0</v>
      </c>
      <c r="T16" s="801">
        <v>0</v>
      </c>
      <c r="U16" s="801">
        <v>0</v>
      </c>
      <c r="V16" s="433">
        <f t="shared" si="19"/>
        <v>0</v>
      </c>
      <c r="X16" s="324" t="s">
        <v>21135</v>
      </c>
      <c r="Z16" s="816"/>
      <c r="AB16" s="242"/>
      <c r="AC16" s="271">
        <f t="shared" si="9"/>
        <v>0</v>
      </c>
      <c r="AD16" s="242"/>
      <c r="AE16" s="273">
        <f t="shared" si="10"/>
        <v>0</v>
      </c>
      <c r="AF16" s="273">
        <f t="shared" si="11"/>
        <v>0</v>
      </c>
      <c r="AG16" s="273">
        <f t="shared" si="12"/>
        <v>0</v>
      </c>
      <c r="AH16" s="273">
        <f t="shared" si="13"/>
        <v>0</v>
      </c>
      <c r="AI16" s="273">
        <f t="shared" si="14"/>
        <v>0</v>
      </c>
      <c r="AJ16" s="273">
        <f t="shared" si="15"/>
        <v>0</v>
      </c>
      <c r="AK16" s="273">
        <f t="shared" si="16"/>
        <v>0</v>
      </c>
      <c r="AL16" s="273">
        <f t="shared" si="17"/>
        <v>0</v>
      </c>
      <c r="AN16" s="273">
        <f t="shared" si="1"/>
        <v>0</v>
      </c>
      <c r="AO16" s="273">
        <f t="shared" si="2"/>
        <v>0</v>
      </c>
      <c r="AP16" s="273">
        <f t="shared" si="3"/>
        <v>0</v>
      </c>
      <c r="AQ16" s="273">
        <f t="shared" si="4"/>
        <v>0</v>
      </c>
      <c r="AR16" s="273">
        <f t="shared" si="5"/>
        <v>0</v>
      </c>
      <c r="AS16" s="273">
        <f t="shared" si="6"/>
        <v>0</v>
      </c>
      <c r="AT16" s="273">
        <f t="shared" si="7"/>
        <v>0</v>
      </c>
      <c r="AU16" s="273">
        <f t="shared" si="8"/>
        <v>0</v>
      </c>
      <c r="AV16" s="242"/>
    </row>
    <row r="17" spans="2:48" s="52" customFormat="1" ht="31.5" customHeight="1" thickBot="1">
      <c r="B17" s="1547" t="s">
        <v>21136</v>
      </c>
      <c r="C17" s="313" t="s">
        <v>813</v>
      </c>
      <c r="D17" s="313">
        <v>3</v>
      </c>
      <c r="E17" s="801">
        <v>0</v>
      </c>
      <c r="F17" s="801">
        <v>0</v>
      </c>
      <c r="G17" s="801">
        <v>0</v>
      </c>
      <c r="H17" s="801">
        <v>0</v>
      </c>
      <c r="I17" s="801">
        <v>0</v>
      </c>
      <c r="J17" s="801">
        <v>0</v>
      </c>
      <c r="K17" s="801">
        <v>0</v>
      </c>
      <c r="L17" s="801">
        <v>0</v>
      </c>
      <c r="M17" s="1795">
        <f t="shared" si="18"/>
        <v>0</v>
      </c>
      <c r="N17" s="801">
        <v>0</v>
      </c>
      <c r="O17" s="801">
        <v>0</v>
      </c>
      <c r="P17" s="801">
        <v>0</v>
      </c>
      <c r="Q17" s="801">
        <v>0</v>
      </c>
      <c r="R17" s="801">
        <v>0</v>
      </c>
      <c r="S17" s="801">
        <v>0</v>
      </c>
      <c r="T17" s="801">
        <v>0</v>
      </c>
      <c r="U17" s="801">
        <v>0</v>
      </c>
      <c r="V17" s="433">
        <f t="shared" si="19"/>
        <v>0</v>
      </c>
      <c r="X17" s="324" t="s">
        <v>21137</v>
      </c>
      <c r="Z17" s="816"/>
      <c r="AB17" s="242"/>
      <c r="AC17" s="271">
        <f t="shared" si="9"/>
        <v>0</v>
      </c>
      <c r="AD17" s="242"/>
      <c r="AE17" s="273">
        <f t="shared" si="10"/>
        <v>0</v>
      </c>
      <c r="AF17" s="273">
        <f t="shared" si="11"/>
        <v>0</v>
      </c>
      <c r="AG17" s="273">
        <f t="shared" si="12"/>
        <v>0</v>
      </c>
      <c r="AH17" s="273">
        <f t="shared" si="13"/>
        <v>0</v>
      </c>
      <c r="AI17" s="273">
        <f t="shared" si="14"/>
        <v>0</v>
      </c>
      <c r="AJ17" s="273">
        <f t="shared" si="15"/>
        <v>0</v>
      </c>
      <c r="AK17" s="273">
        <f t="shared" si="16"/>
        <v>0</v>
      </c>
      <c r="AL17" s="273">
        <f t="shared" si="17"/>
        <v>0</v>
      </c>
      <c r="AN17" s="273">
        <f t="shared" si="1"/>
        <v>0</v>
      </c>
      <c r="AO17" s="273">
        <f t="shared" si="2"/>
        <v>0</v>
      </c>
      <c r="AP17" s="273">
        <f t="shared" si="3"/>
        <v>0</v>
      </c>
      <c r="AQ17" s="273">
        <f t="shared" si="4"/>
        <v>0</v>
      </c>
      <c r="AR17" s="273">
        <f t="shared" si="5"/>
        <v>0</v>
      </c>
      <c r="AS17" s="273">
        <f t="shared" si="6"/>
        <v>0</v>
      </c>
      <c r="AT17" s="273">
        <f t="shared" si="7"/>
        <v>0</v>
      </c>
      <c r="AU17" s="273">
        <f t="shared" si="8"/>
        <v>0</v>
      </c>
      <c r="AV17" s="242"/>
    </row>
    <row r="18" spans="2:48" s="52" customFormat="1" ht="31.5" customHeight="1" thickBot="1">
      <c r="B18" s="1547" t="s">
        <v>21138</v>
      </c>
      <c r="C18" s="313" t="s">
        <v>813</v>
      </c>
      <c r="D18" s="313">
        <v>3</v>
      </c>
      <c r="E18" s="801">
        <v>0</v>
      </c>
      <c r="F18" s="801">
        <v>0</v>
      </c>
      <c r="G18" s="801">
        <v>0</v>
      </c>
      <c r="H18" s="801">
        <v>0</v>
      </c>
      <c r="I18" s="801">
        <v>0</v>
      </c>
      <c r="J18" s="801">
        <v>0</v>
      </c>
      <c r="K18" s="801">
        <v>0</v>
      </c>
      <c r="L18" s="801">
        <v>0</v>
      </c>
      <c r="M18" s="1795">
        <f t="shared" si="18"/>
        <v>0</v>
      </c>
      <c r="N18" s="801">
        <v>0</v>
      </c>
      <c r="O18" s="801">
        <v>0</v>
      </c>
      <c r="P18" s="801">
        <v>0</v>
      </c>
      <c r="Q18" s="801">
        <v>0</v>
      </c>
      <c r="R18" s="801">
        <v>0</v>
      </c>
      <c r="S18" s="801">
        <v>0</v>
      </c>
      <c r="T18" s="801">
        <v>0</v>
      </c>
      <c r="U18" s="801">
        <v>0</v>
      </c>
      <c r="V18" s="433">
        <f t="shared" si="19"/>
        <v>0</v>
      </c>
      <c r="X18" s="324" t="s">
        <v>21139</v>
      </c>
      <c r="Z18" s="816"/>
      <c r="AB18" s="242"/>
      <c r="AC18" s="271">
        <f t="shared" si="9"/>
        <v>0</v>
      </c>
      <c r="AD18" s="242"/>
      <c r="AE18" s="273">
        <f t="shared" si="10"/>
        <v>0</v>
      </c>
      <c r="AF18" s="273">
        <f t="shared" si="11"/>
        <v>0</v>
      </c>
      <c r="AG18" s="273">
        <f t="shared" si="12"/>
        <v>0</v>
      </c>
      <c r="AH18" s="273">
        <f t="shared" si="13"/>
        <v>0</v>
      </c>
      <c r="AI18" s="273">
        <f t="shared" si="14"/>
        <v>0</v>
      </c>
      <c r="AJ18" s="273">
        <f t="shared" si="15"/>
        <v>0</v>
      </c>
      <c r="AK18" s="273">
        <f t="shared" si="16"/>
        <v>0</v>
      </c>
      <c r="AL18" s="273">
        <f t="shared" si="17"/>
        <v>0</v>
      </c>
      <c r="AN18" s="273">
        <f t="shared" si="1"/>
        <v>0</v>
      </c>
      <c r="AO18" s="273">
        <f t="shared" si="2"/>
        <v>0</v>
      </c>
      <c r="AP18" s="273">
        <f t="shared" si="3"/>
        <v>0</v>
      </c>
      <c r="AQ18" s="273">
        <f t="shared" si="4"/>
        <v>0</v>
      </c>
      <c r="AR18" s="273">
        <f t="shared" si="5"/>
        <v>0</v>
      </c>
      <c r="AS18" s="273">
        <f t="shared" si="6"/>
        <v>0</v>
      </c>
      <c r="AT18" s="273">
        <f t="shared" si="7"/>
        <v>0</v>
      </c>
      <c r="AU18" s="273">
        <f t="shared" si="8"/>
        <v>0</v>
      </c>
      <c r="AV18" s="242"/>
    </row>
    <row r="19" spans="2:48" s="52" customFormat="1" ht="31.5" customHeight="1" thickBot="1">
      <c r="B19" s="1547" t="s">
        <v>21140</v>
      </c>
      <c r="C19" s="313" t="s">
        <v>813</v>
      </c>
      <c r="D19" s="313">
        <v>3</v>
      </c>
      <c r="E19" s="801">
        <v>0</v>
      </c>
      <c r="F19" s="801">
        <v>0</v>
      </c>
      <c r="G19" s="801">
        <v>0</v>
      </c>
      <c r="H19" s="801">
        <v>0</v>
      </c>
      <c r="I19" s="801">
        <v>0</v>
      </c>
      <c r="J19" s="801">
        <v>0</v>
      </c>
      <c r="K19" s="801">
        <v>0</v>
      </c>
      <c r="L19" s="801">
        <v>0</v>
      </c>
      <c r="M19" s="1795">
        <f t="shared" si="18"/>
        <v>0</v>
      </c>
      <c r="N19" s="801">
        <v>0</v>
      </c>
      <c r="O19" s="801">
        <v>0</v>
      </c>
      <c r="P19" s="801">
        <v>0</v>
      </c>
      <c r="Q19" s="801">
        <v>0</v>
      </c>
      <c r="R19" s="801">
        <v>0</v>
      </c>
      <c r="S19" s="801">
        <v>0</v>
      </c>
      <c r="T19" s="801">
        <v>0</v>
      </c>
      <c r="U19" s="801">
        <v>0</v>
      </c>
      <c r="V19" s="433">
        <f t="shared" si="19"/>
        <v>0</v>
      </c>
      <c r="X19" s="324" t="s">
        <v>21141</v>
      </c>
      <c r="Z19" s="816"/>
      <c r="AB19" s="242"/>
      <c r="AC19" s="271">
        <f t="shared" si="9"/>
        <v>0</v>
      </c>
      <c r="AD19" s="242"/>
      <c r="AE19" s="273">
        <f t="shared" si="10"/>
        <v>0</v>
      </c>
      <c r="AF19" s="273">
        <f t="shared" si="11"/>
        <v>0</v>
      </c>
      <c r="AG19" s="273">
        <f t="shared" si="12"/>
        <v>0</v>
      </c>
      <c r="AH19" s="273">
        <f t="shared" si="13"/>
        <v>0</v>
      </c>
      <c r="AI19" s="273">
        <f t="shared" si="14"/>
        <v>0</v>
      </c>
      <c r="AJ19" s="273">
        <f t="shared" si="15"/>
        <v>0</v>
      </c>
      <c r="AK19" s="273">
        <f t="shared" si="16"/>
        <v>0</v>
      </c>
      <c r="AL19" s="273">
        <f t="shared" si="17"/>
        <v>0</v>
      </c>
      <c r="AN19" s="273">
        <f t="shared" si="1"/>
        <v>0</v>
      </c>
      <c r="AO19" s="273">
        <f t="shared" si="2"/>
        <v>0</v>
      </c>
      <c r="AP19" s="273">
        <f t="shared" si="3"/>
        <v>0</v>
      </c>
      <c r="AQ19" s="273">
        <f t="shared" si="4"/>
        <v>0</v>
      </c>
      <c r="AR19" s="273">
        <f t="shared" si="5"/>
        <v>0</v>
      </c>
      <c r="AS19" s="273">
        <f t="shared" si="6"/>
        <v>0</v>
      </c>
      <c r="AT19" s="273">
        <f t="shared" si="7"/>
        <v>0</v>
      </c>
      <c r="AU19" s="273">
        <f t="shared" si="8"/>
        <v>0</v>
      </c>
      <c r="AV19" s="242"/>
    </row>
    <row r="20" spans="2:48" s="52" customFormat="1" ht="31.5" customHeight="1">
      <c r="B20" s="1547" t="s">
        <v>21142</v>
      </c>
      <c r="C20" s="313" t="s">
        <v>813</v>
      </c>
      <c r="D20" s="313">
        <v>3</v>
      </c>
      <c r="E20" s="801">
        <v>0</v>
      </c>
      <c r="F20" s="801">
        <v>0</v>
      </c>
      <c r="G20" s="801">
        <v>0</v>
      </c>
      <c r="H20" s="801">
        <v>0</v>
      </c>
      <c r="I20" s="801">
        <v>0</v>
      </c>
      <c r="J20" s="801">
        <v>0</v>
      </c>
      <c r="K20" s="801">
        <v>0</v>
      </c>
      <c r="L20" s="801">
        <v>0</v>
      </c>
      <c r="M20" s="1795">
        <f t="shared" si="18"/>
        <v>0</v>
      </c>
      <c r="N20" s="801">
        <v>0</v>
      </c>
      <c r="O20" s="801">
        <v>0</v>
      </c>
      <c r="P20" s="801">
        <v>0</v>
      </c>
      <c r="Q20" s="801">
        <v>0</v>
      </c>
      <c r="R20" s="801">
        <v>0</v>
      </c>
      <c r="S20" s="801">
        <v>0</v>
      </c>
      <c r="T20" s="801">
        <v>0</v>
      </c>
      <c r="U20" s="801">
        <v>0</v>
      </c>
      <c r="V20" s="433">
        <f t="shared" si="19"/>
        <v>0</v>
      </c>
      <c r="X20" s="324" t="s">
        <v>21143</v>
      </c>
      <c r="Z20" s="816"/>
      <c r="AB20" s="242"/>
      <c r="AC20" s="271">
        <f t="shared" si="9"/>
        <v>0</v>
      </c>
      <c r="AD20" s="242"/>
      <c r="AE20" s="273">
        <f t="shared" si="10"/>
        <v>0</v>
      </c>
      <c r="AF20" s="273">
        <f t="shared" si="11"/>
        <v>0</v>
      </c>
      <c r="AG20" s="273">
        <f t="shared" si="12"/>
        <v>0</v>
      </c>
      <c r="AH20" s="273">
        <f t="shared" si="13"/>
        <v>0</v>
      </c>
      <c r="AI20" s="273">
        <f t="shared" si="14"/>
        <v>0</v>
      </c>
      <c r="AJ20" s="273">
        <f t="shared" si="15"/>
        <v>0</v>
      </c>
      <c r="AK20" s="273">
        <f t="shared" si="16"/>
        <v>0</v>
      </c>
      <c r="AL20" s="273">
        <f t="shared" si="17"/>
        <v>0</v>
      </c>
      <c r="AN20" s="273">
        <f t="shared" si="1"/>
        <v>0</v>
      </c>
      <c r="AO20" s="273">
        <f t="shared" si="2"/>
        <v>0</v>
      </c>
      <c r="AP20" s="273">
        <f t="shared" si="3"/>
        <v>0</v>
      </c>
      <c r="AQ20" s="273">
        <f t="shared" si="4"/>
        <v>0</v>
      </c>
      <c r="AR20" s="273">
        <f t="shared" si="5"/>
        <v>0</v>
      </c>
      <c r="AS20" s="273">
        <f t="shared" si="6"/>
        <v>0</v>
      </c>
      <c r="AT20" s="273">
        <f t="shared" si="7"/>
        <v>0</v>
      </c>
      <c r="AU20" s="273">
        <f t="shared" si="8"/>
        <v>0</v>
      </c>
      <c r="AV20" s="242"/>
    </row>
    <row r="21" spans="2:48" s="52" customFormat="1" ht="31.5" customHeight="1" thickBot="1">
      <c r="B21" s="1850" t="s">
        <v>21096</v>
      </c>
      <c r="C21" s="320" t="s">
        <v>813</v>
      </c>
      <c r="D21" s="320">
        <v>3</v>
      </c>
      <c r="E21" s="1794">
        <f>IFERROR(SUM(E11:E20), 0)</f>
        <v>0</v>
      </c>
      <c r="F21" s="1794">
        <f t="shared" ref="F21:L21" si="20">IFERROR(SUM(F11:F20), 0)</f>
        <v>0</v>
      </c>
      <c r="G21" s="1794">
        <f t="shared" si="20"/>
        <v>0</v>
      </c>
      <c r="H21" s="1794">
        <f t="shared" si="20"/>
        <v>0</v>
      </c>
      <c r="I21" s="1794">
        <f t="shared" si="20"/>
        <v>0</v>
      </c>
      <c r="J21" s="1794">
        <f t="shared" si="20"/>
        <v>0</v>
      </c>
      <c r="K21" s="1794">
        <f t="shared" si="20"/>
        <v>0</v>
      </c>
      <c r="L21" s="1794">
        <f t="shared" si="20"/>
        <v>0</v>
      </c>
      <c r="M21" s="1794">
        <f>IFERROR(SUM(E21:L21), 0)</f>
        <v>0</v>
      </c>
      <c r="N21" s="1794">
        <f>IFERROR(SUM(N11:N20), 0)</f>
        <v>0</v>
      </c>
      <c r="O21" s="1794">
        <f t="shared" ref="O21:U21" si="21">IFERROR(SUM(O11:O20), 0)</f>
        <v>0</v>
      </c>
      <c r="P21" s="1794">
        <f t="shared" si="21"/>
        <v>0</v>
      </c>
      <c r="Q21" s="1794">
        <f t="shared" si="21"/>
        <v>0</v>
      </c>
      <c r="R21" s="1794">
        <f t="shared" si="21"/>
        <v>0</v>
      </c>
      <c r="S21" s="1794">
        <f t="shared" si="21"/>
        <v>0</v>
      </c>
      <c r="T21" s="1794">
        <f t="shared" si="21"/>
        <v>0</v>
      </c>
      <c r="U21" s="1794">
        <f t="shared" si="21"/>
        <v>0</v>
      </c>
      <c r="V21" s="329">
        <f>IFERROR(SUM(N21:U21), 0)</f>
        <v>0</v>
      </c>
      <c r="X21" s="429" t="s">
        <v>21144</v>
      </c>
      <c r="Z21" s="817"/>
      <c r="AB21" s="242"/>
      <c r="AC21" s="271"/>
      <c r="AD21" s="242"/>
      <c r="AE21" s="270"/>
      <c r="AF21" s="270"/>
      <c r="AG21" s="270"/>
      <c r="AH21" s="270"/>
      <c r="AI21" s="270"/>
      <c r="AJ21" s="270"/>
      <c r="AK21" s="270"/>
      <c r="AL21" s="270"/>
      <c r="AN21" s="270"/>
      <c r="AO21" s="270"/>
      <c r="AP21" s="270"/>
      <c r="AQ21" s="270"/>
      <c r="AR21" s="270"/>
      <c r="AS21" s="270"/>
      <c r="AT21" s="270"/>
      <c r="AU21" s="270"/>
      <c r="AV21" s="242"/>
    </row>
    <row r="22" spans="2:48" s="52" customFormat="1" ht="14.25" customHeight="1" thickBot="1">
      <c r="B22" s="120"/>
      <c r="C22" s="120"/>
      <c r="D22" s="120"/>
      <c r="E22" s="121"/>
      <c r="F22" s="121"/>
      <c r="G22" s="121"/>
      <c r="H22" s="121"/>
      <c r="I22" s="121"/>
      <c r="J22" s="121"/>
      <c r="K22" s="121"/>
      <c r="L22" s="121"/>
      <c r="M22" s="121"/>
      <c r="N22" s="121"/>
      <c r="O22" s="121"/>
      <c r="P22" s="121"/>
      <c r="Q22" s="121"/>
      <c r="R22" s="121"/>
      <c r="S22" s="121"/>
      <c r="T22" s="121"/>
      <c r="U22" s="121"/>
      <c r="V22" s="121"/>
      <c r="X22" s="114"/>
      <c r="AB22" s="242"/>
      <c r="AC22" s="271"/>
      <c r="AD22" s="242"/>
      <c r="AE22" s="270"/>
      <c r="AF22" s="270"/>
      <c r="AG22" s="270"/>
      <c r="AH22" s="270"/>
      <c r="AI22" s="270"/>
      <c r="AJ22" s="270"/>
      <c r="AK22" s="270"/>
      <c r="AL22" s="270"/>
      <c r="AN22" s="270"/>
      <c r="AO22" s="270"/>
      <c r="AP22" s="270"/>
      <c r="AQ22" s="270"/>
      <c r="AR22" s="270"/>
      <c r="AS22" s="270"/>
      <c r="AT22" s="270"/>
      <c r="AU22" s="270"/>
      <c r="AV22" s="242"/>
    </row>
    <row r="23" spans="2:48" s="52" customFormat="1" ht="21" customHeight="1" thickBot="1">
      <c r="B23" s="316" t="s">
        <v>21098</v>
      </c>
      <c r="C23" s="238"/>
      <c r="D23" s="238"/>
      <c r="E23" s="119"/>
      <c r="F23" s="119"/>
      <c r="G23" s="119"/>
      <c r="H23" s="119"/>
      <c r="I23" s="119"/>
      <c r="J23" s="119"/>
      <c r="K23" s="119"/>
      <c r="L23" s="119"/>
      <c r="M23" s="119"/>
      <c r="N23" s="119"/>
      <c r="O23" s="119"/>
      <c r="P23" s="119"/>
      <c r="Q23" s="119"/>
      <c r="R23" s="119"/>
      <c r="S23" s="119"/>
      <c r="T23" s="119"/>
      <c r="U23" s="119"/>
      <c r="V23" s="119"/>
      <c r="AB23" s="242"/>
      <c r="AC23" s="271"/>
      <c r="AD23" s="242"/>
      <c r="AE23" s="270"/>
      <c r="AF23" s="270"/>
      <c r="AG23" s="270"/>
      <c r="AH23" s="270"/>
      <c r="AI23" s="270"/>
      <c r="AJ23" s="270"/>
      <c r="AK23" s="270"/>
      <c r="AL23" s="270"/>
      <c r="AN23" s="270"/>
      <c r="AO23" s="270"/>
      <c r="AP23" s="270"/>
      <c r="AQ23" s="270"/>
      <c r="AR23" s="270"/>
      <c r="AS23" s="270"/>
      <c r="AT23" s="270"/>
      <c r="AU23" s="270"/>
      <c r="AV23" s="242"/>
    </row>
    <row r="24" spans="2:48" s="52" customFormat="1" ht="31.5" customHeight="1" thickBot="1">
      <c r="B24" s="1546" t="s">
        <v>21145</v>
      </c>
      <c r="C24" s="317" t="s">
        <v>813</v>
      </c>
      <c r="D24" s="317">
        <v>3</v>
      </c>
      <c r="E24" s="801">
        <v>0</v>
      </c>
      <c r="F24" s="801">
        <v>0</v>
      </c>
      <c r="G24" s="801">
        <v>0</v>
      </c>
      <c r="H24" s="801">
        <v>0</v>
      </c>
      <c r="I24" s="801">
        <v>0</v>
      </c>
      <c r="J24" s="801">
        <v>0</v>
      </c>
      <c r="K24" s="801">
        <v>0</v>
      </c>
      <c r="L24" s="801">
        <v>0</v>
      </c>
      <c r="M24" s="431">
        <f>IFERROR(SUM(E24:L24), 0)</f>
        <v>0</v>
      </c>
      <c r="N24" s="801">
        <v>0</v>
      </c>
      <c r="O24" s="801">
        <v>0</v>
      </c>
      <c r="P24" s="801">
        <v>0</v>
      </c>
      <c r="Q24" s="801">
        <v>0</v>
      </c>
      <c r="R24" s="801">
        <v>0</v>
      </c>
      <c r="S24" s="801">
        <v>0</v>
      </c>
      <c r="T24" s="801">
        <v>0</v>
      </c>
      <c r="U24" s="801">
        <v>0</v>
      </c>
      <c r="V24" s="432">
        <f>IFERROR(SUM(N24:U24), 0)</f>
        <v>0</v>
      </c>
      <c r="X24" s="323" t="s">
        <v>21146</v>
      </c>
      <c r="Z24" s="815"/>
      <c r="AB24" s="242"/>
      <c r="AC24" s="271">
        <f t="shared" ref="AC24:AC33" si="22">IF( SUM( AE24:AU24 ) = 0, 0, $AE$9 )</f>
        <v>0</v>
      </c>
      <c r="AD24" s="242"/>
      <c r="AE24" s="273">
        <f t="shared" ref="AE24:AE33" si="23" xml:space="preserve"> IF( ISNUMBER( E24 ), 0, 1 )</f>
        <v>0</v>
      </c>
      <c r="AF24" s="273">
        <f t="shared" ref="AF24:AF33" si="24" xml:space="preserve"> IF( ISNUMBER( F24 ), 0, 1 )</f>
        <v>0</v>
      </c>
      <c r="AG24" s="273">
        <f t="shared" ref="AG24:AG33" si="25" xml:space="preserve"> IF( ISNUMBER( G24 ), 0, 1 )</f>
        <v>0</v>
      </c>
      <c r="AH24" s="273">
        <f t="shared" ref="AH24:AH33" si="26" xml:space="preserve"> IF( ISNUMBER( H24 ), 0, 1 )</f>
        <v>0</v>
      </c>
      <c r="AI24" s="273">
        <f t="shared" ref="AI24:AI33" si="27" xml:space="preserve"> IF( ISNUMBER( I24 ), 0, 1 )</f>
        <v>0</v>
      </c>
      <c r="AJ24" s="273">
        <f t="shared" ref="AJ24:AJ33" si="28" xml:space="preserve"> IF( ISNUMBER( J24 ), 0, 1 )</f>
        <v>0</v>
      </c>
      <c r="AK24" s="273">
        <f t="shared" ref="AK24:AK33" si="29" xml:space="preserve"> IF( ISNUMBER( K24 ), 0, 1 )</f>
        <v>0</v>
      </c>
      <c r="AL24" s="273">
        <f t="shared" ref="AL24:AL33" si="30" xml:space="preserve"> IF( ISNUMBER( L24 ), 0, 1 )</f>
        <v>0</v>
      </c>
      <c r="AN24" s="273">
        <f t="shared" ref="AN24:AN33" si="31" xml:space="preserve"> IF( ISNUMBER( N24 ), 0, 1 )</f>
        <v>0</v>
      </c>
      <c r="AO24" s="273">
        <f t="shared" ref="AO24:AO33" si="32" xml:space="preserve"> IF( ISNUMBER( O24 ), 0, 1 )</f>
        <v>0</v>
      </c>
      <c r="AP24" s="273">
        <f t="shared" ref="AP24:AP33" si="33" xml:space="preserve"> IF( ISNUMBER( P24 ), 0, 1 )</f>
        <v>0</v>
      </c>
      <c r="AQ24" s="273">
        <f t="shared" ref="AQ24:AQ33" si="34" xml:space="preserve"> IF( ISNUMBER( Q24 ), 0, 1 )</f>
        <v>0</v>
      </c>
      <c r="AR24" s="273">
        <f t="shared" ref="AR24:AR33" si="35" xml:space="preserve"> IF( ISNUMBER( R24 ), 0, 1 )</f>
        <v>0</v>
      </c>
      <c r="AS24" s="273">
        <f t="shared" ref="AS24:AS33" si="36" xml:space="preserve"> IF( ISNUMBER( S24 ), 0, 1 )</f>
        <v>0</v>
      </c>
      <c r="AT24" s="273">
        <f t="shared" ref="AT24:AT33" si="37" xml:space="preserve"> IF( ISNUMBER( T24 ), 0, 1 )</f>
        <v>0</v>
      </c>
      <c r="AU24" s="273">
        <f t="shared" ref="AU24:AU33" si="38" xml:space="preserve"> IF( ISNUMBER( U24 ), 0, 1 )</f>
        <v>0</v>
      </c>
      <c r="AV24" s="242"/>
    </row>
    <row r="25" spans="2:48" s="52" customFormat="1" ht="31.5" customHeight="1" thickBot="1">
      <c r="B25" s="1547" t="s">
        <v>21147</v>
      </c>
      <c r="C25" s="313" t="s">
        <v>813</v>
      </c>
      <c r="D25" s="313">
        <v>3</v>
      </c>
      <c r="E25" s="801">
        <v>0</v>
      </c>
      <c r="F25" s="801">
        <v>0</v>
      </c>
      <c r="G25" s="801">
        <v>0</v>
      </c>
      <c r="H25" s="801">
        <v>0</v>
      </c>
      <c r="I25" s="801">
        <v>0</v>
      </c>
      <c r="J25" s="801">
        <v>0</v>
      </c>
      <c r="K25" s="801">
        <v>0</v>
      </c>
      <c r="L25" s="801">
        <v>0</v>
      </c>
      <c r="M25" s="1795">
        <f>IFERROR(SUM(E25:L25), 0)</f>
        <v>0</v>
      </c>
      <c r="N25" s="801">
        <v>0</v>
      </c>
      <c r="O25" s="801">
        <v>0</v>
      </c>
      <c r="P25" s="801">
        <v>0</v>
      </c>
      <c r="Q25" s="801">
        <v>0</v>
      </c>
      <c r="R25" s="801">
        <v>0</v>
      </c>
      <c r="S25" s="801">
        <v>0</v>
      </c>
      <c r="T25" s="801">
        <v>0</v>
      </c>
      <c r="U25" s="801">
        <v>0</v>
      </c>
      <c r="V25" s="433">
        <f>IFERROR(SUM(N25:U25), 0)</f>
        <v>0</v>
      </c>
      <c r="X25" s="324" t="s">
        <v>21148</v>
      </c>
      <c r="Z25" s="816"/>
      <c r="AB25" s="242"/>
      <c r="AC25" s="271">
        <f t="shared" si="22"/>
        <v>0</v>
      </c>
      <c r="AD25" s="242"/>
      <c r="AE25" s="273">
        <f t="shared" si="23"/>
        <v>0</v>
      </c>
      <c r="AF25" s="273">
        <f t="shared" si="24"/>
        <v>0</v>
      </c>
      <c r="AG25" s="273">
        <f t="shared" si="25"/>
        <v>0</v>
      </c>
      <c r="AH25" s="273">
        <f t="shared" si="26"/>
        <v>0</v>
      </c>
      <c r="AI25" s="273">
        <f t="shared" si="27"/>
        <v>0</v>
      </c>
      <c r="AJ25" s="273">
        <f t="shared" si="28"/>
        <v>0</v>
      </c>
      <c r="AK25" s="273">
        <f t="shared" si="29"/>
        <v>0</v>
      </c>
      <c r="AL25" s="273">
        <f t="shared" si="30"/>
        <v>0</v>
      </c>
      <c r="AN25" s="273">
        <f t="shared" si="31"/>
        <v>0</v>
      </c>
      <c r="AO25" s="273">
        <f t="shared" si="32"/>
        <v>0</v>
      </c>
      <c r="AP25" s="273">
        <f t="shared" si="33"/>
        <v>0</v>
      </c>
      <c r="AQ25" s="273">
        <f t="shared" si="34"/>
        <v>0</v>
      </c>
      <c r="AR25" s="273">
        <f t="shared" si="35"/>
        <v>0</v>
      </c>
      <c r="AS25" s="273">
        <f t="shared" si="36"/>
        <v>0</v>
      </c>
      <c r="AT25" s="273">
        <f t="shared" si="37"/>
        <v>0</v>
      </c>
      <c r="AU25" s="273">
        <f t="shared" si="38"/>
        <v>0</v>
      </c>
      <c r="AV25" s="242"/>
    </row>
    <row r="26" spans="2:48" s="52" customFormat="1" ht="31.5" customHeight="1" thickBot="1">
      <c r="B26" s="1547" t="s">
        <v>21149</v>
      </c>
      <c r="C26" s="313" t="s">
        <v>813</v>
      </c>
      <c r="D26" s="313">
        <v>3</v>
      </c>
      <c r="E26" s="801">
        <v>0</v>
      </c>
      <c r="F26" s="801">
        <v>0</v>
      </c>
      <c r="G26" s="801">
        <v>0</v>
      </c>
      <c r="H26" s="801">
        <v>0</v>
      </c>
      <c r="I26" s="801">
        <v>0</v>
      </c>
      <c r="J26" s="801">
        <v>0</v>
      </c>
      <c r="K26" s="801">
        <v>0</v>
      </c>
      <c r="L26" s="801">
        <v>0</v>
      </c>
      <c r="M26" s="1795">
        <f t="shared" ref="M26:M33" si="39">IFERROR(SUM(E26:L26), 0)</f>
        <v>0</v>
      </c>
      <c r="N26" s="801">
        <v>0</v>
      </c>
      <c r="O26" s="801">
        <v>0</v>
      </c>
      <c r="P26" s="801">
        <v>0</v>
      </c>
      <c r="Q26" s="801">
        <v>0</v>
      </c>
      <c r="R26" s="801">
        <v>0</v>
      </c>
      <c r="S26" s="801">
        <v>0</v>
      </c>
      <c r="T26" s="801">
        <v>0</v>
      </c>
      <c r="U26" s="801">
        <v>0</v>
      </c>
      <c r="V26" s="433">
        <f t="shared" ref="V26:V33" si="40">IFERROR(SUM(N26:U26), 0)</f>
        <v>0</v>
      </c>
      <c r="X26" s="324" t="s">
        <v>21150</v>
      </c>
      <c r="Z26" s="816"/>
      <c r="AB26" s="242"/>
      <c r="AC26" s="271">
        <f t="shared" si="22"/>
        <v>0</v>
      </c>
      <c r="AD26" s="242"/>
      <c r="AE26" s="273">
        <f t="shared" si="23"/>
        <v>0</v>
      </c>
      <c r="AF26" s="273">
        <f t="shared" si="24"/>
        <v>0</v>
      </c>
      <c r="AG26" s="273">
        <f t="shared" si="25"/>
        <v>0</v>
      </c>
      <c r="AH26" s="273">
        <f t="shared" si="26"/>
        <v>0</v>
      </c>
      <c r="AI26" s="273">
        <f t="shared" si="27"/>
        <v>0</v>
      </c>
      <c r="AJ26" s="273">
        <f t="shared" si="28"/>
        <v>0</v>
      </c>
      <c r="AK26" s="273">
        <f t="shared" si="29"/>
        <v>0</v>
      </c>
      <c r="AL26" s="273">
        <f t="shared" si="30"/>
        <v>0</v>
      </c>
      <c r="AN26" s="273">
        <f t="shared" si="31"/>
        <v>0</v>
      </c>
      <c r="AO26" s="273">
        <f t="shared" si="32"/>
        <v>0</v>
      </c>
      <c r="AP26" s="273">
        <f t="shared" si="33"/>
        <v>0</v>
      </c>
      <c r="AQ26" s="273">
        <f t="shared" si="34"/>
        <v>0</v>
      </c>
      <c r="AR26" s="273">
        <f t="shared" si="35"/>
        <v>0</v>
      </c>
      <c r="AS26" s="273">
        <f t="shared" si="36"/>
        <v>0</v>
      </c>
      <c r="AT26" s="273">
        <f t="shared" si="37"/>
        <v>0</v>
      </c>
      <c r="AU26" s="273">
        <f t="shared" si="38"/>
        <v>0</v>
      </c>
      <c r="AV26" s="242"/>
    </row>
    <row r="27" spans="2:48" s="52" customFormat="1" ht="31.5" customHeight="1" thickBot="1">
      <c r="B27" s="1547" t="s">
        <v>21151</v>
      </c>
      <c r="C27" s="313" t="s">
        <v>813</v>
      </c>
      <c r="D27" s="313">
        <v>3</v>
      </c>
      <c r="E27" s="801">
        <v>0</v>
      </c>
      <c r="F27" s="801">
        <v>0</v>
      </c>
      <c r="G27" s="801">
        <v>0</v>
      </c>
      <c r="H27" s="801">
        <v>0</v>
      </c>
      <c r="I27" s="801">
        <v>0</v>
      </c>
      <c r="J27" s="801">
        <v>0</v>
      </c>
      <c r="K27" s="801">
        <v>0</v>
      </c>
      <c r="L27" s="801">
        <v>0</v>
      </c>
      <c r="M27" s="1795">
        <f t="shared" si="39"/>
        <v>0</v>
      </c>
      <c r="N27" s="801">
        <v>0</v>
      </c>
      <c r="O27" s="801">
        <v>0</v>
      </c>
      <c r="P27" s="801">
        <v>0</v>
      </c>
      <c r="Q27" s="801">
        <v>0</v>
      </c>
      <c r="R27" s="801">
        <v>0</v>
      </c>
      <c r="S27" s="801">
        <v>0</v>
      </c>
      <c r="T27" s="801">
        <v>0</v>
      </c>
      <c r="U27" s="801">
        <v>0</v>
      </c>
      <c r="V27" s="433">
        <f t="shared" si="40"/>
        <v>0</v>
      </c>
      <c r="X27" s="324" t="s">
        <v>21152</v>
      </c>
      <c r="Z27" s="816"/>
      <c r="AB27" s="242"/>
      <c r="AC27" s="271">
        <f t="shared" si="22"/>
        <v>0</v>
      </c>
      <c r="AD27" s="242"/>
      <c r="AE27" s="273">
        <f t="shared" si="23"/>
        <v>0</v>
      </c>
      <c r="AF27" s="273">
        <f t="shared" si="24"/>
        <v>0</v>
      </c>
      <c r="AG27" s="273">
        <f t="shared" si="25"/>
        <v>0</v>
      </c>
      <c r="AH27" s="273">
        <f t="shared" si="26"/>
        <v>0</v>
      </c>
      <c r="AI27" s="273">
        <f t="shared" si="27"/>
        <v>0</v>
      </c>
      <c r="AJ27" s="273">
        <f t="shared" si="28"/>
        <v>0</v>
      </c>
      <c r="AK27" s="273">
        <f t="shared" si="29"/>
        <v>0</v>
      </c>
      <c r="AL27" s="273">
        <f t="shared" si="30"/>
        <v>0</v>
      </c>
      <c r="AN27" s="273">
        <f t="shared" si="31"/>
        <v>0</v>
      </c>
      <c r="AO27" s="273">
        <f t="shared" si="32"/>
        <v>0</v>
      </c>
      <c r="AP27" s="273">
        <f t="shared" si="33"/>
        <v>0</v>
      </c>
      <c r="AQ27" s="273">
        <f t="shared" si="34"/>
        <v>0</v>
      </c>
      <c r="AR27" s="273">
        <f t="shared" si="35"/>
        <v>0</v>
      </c>
      <c r="AS27" s="273">
        <f t="shared" si="36"/>
        <v>0</v>
      </c>
      <c r="AT27" s="273">
        <f t="shared" si="37"/>
        <v>0</v>
      </c>
      <c r="AU27" s="273">
        <f t="shared" si="38"/>
        <v>0</v>
      </c>
      <c r="AV27" s="242"/>
    </row>
    <row r="28" spans="2:48" s="52" customFormat="1" ht="31.5" customHeight="1" thickBot="1">
      <c r="B28" s="1547" t="s">
        <v>21153</v>
      </c>
      <c r="C28" s="313" t="s">
        <v>813</v>
      </c>
      <c r="D28" s="313">
        <v>3</v>
      </c>
      <c r="E28" s="801">
        <v>0</v>
      </c>
      <c r="F28" s="801">
        <v>0</v>
      </c>
      <c r="G28" s="801">
        <v>0</v>
      </c>
      <c r="H28" s="801">
        <v>0</v>
      </c>
      <c r="I28" s="801">
        <v>0</v>
      </c>
      <c r="J28" s="801">
        <v>0</v>
      </c>
      <c r="K28" s="801">
        <v>0</v>
      </c>
      <c r="L28" s="801">
        <v>0</v>
      </c>
      <c r="M28" s="1795">
        <f t="shared" si="39"/>
        <v>0</v>
      </c>
      <c r="N28" s="801">
        <v>0</v>
      </c>
      <c r="O28" s="801">
        <v>0</v>
      </c>
      <c r="P28" s="801">
        <v>0</v>
      </c>
      <c r="Q28" s="801">
        <v>0</v>
      </c>
      <c r="R28" s="801">
        <v>0</v>
      </c>
      <c r="S28" s="801">
        <v>0</v>
      </c>
      <c r="T28" s="801">
        <v>0</v>
      </c>
      <c r="U28" s="801">
        <v>0</v>
      </c>
      <c r="V28" s="433">
        <f t="shared" si="40"/>
        <v>0</v>
      </c>
      <c r="X28" s="324" t="s">
        <v>21154</v>
      </c>
      <c r="Z28" s="816"/>
      <c r="AB28" s="242"/>
      <c r="AC28" s="271">
        <f t="shared" si="22"/>
        <v>0</v>
      </c>
      <c r="AD28" s="242"/>
      <c r="AE28" s="273">
        <f t="shared" si="23"/>
        <v>0</v>
      </c>
      <c r="AF28" s="273">
        <f t="shared" si="24"/>
        <v>0</v>
      </c>
      <c r="AG28" s="273">
        <f t="shared" si="25"/>
        <v>0</v>
      </c>
      <c r="AH28" s="273">
        <f t="shared" si="26"/>
        <v>0</v>
      </c>
      <c r="AI28" s="273">
        <f t="shared" si="27"/>
        <v>0</v>
      </c>
      <c r="AJ28" s="273">
        <f t="shared" si="28"/>
        <v>0</v>
      </c>
      <c r="AK28" s="273">
        <f t="shared" si="29"/>
        <v>0</v>
      </c>
      <c r="AL28" s="273">
        <f t="shared" si="30"/>
        <v>0</v>
      </c>
      <c r="AN28" s="273">
        <f t="shared" si="31"/>
        <v>0</v>
      </c>
      <c r="AO28" s="273">
        <f t="shared" si="32"/>
        <v>0</v>
      </c>
      <c r="AP28" s="273">
        <f t="shared" si="33"/>
        <v>0</v>
      </c>
      <c r="AQ28" s="273">
        <f t="shared" si="34"/>
        <v>0</v>
      </c>
      <c r="AR28" s="273">
        <f t="shared" si="35"/>
        <v>0</v>
      </c>
      <c r="AS28" s="273">
        <f t="shared" si="36"/>
        <v>0</v>
      </c>
      <c r="AT28" s="273">
        <f t="shared" si="37"/>
        <v>0</v>
      </c>
      <c r="AU28" s="273">
        <f t="shared" si="38"/>
        <v>0</v>
      </c>
      <c r="AV28" s="242"/>
    </row>
    <row r="29" spans="2:48" s="52" customFormat="1" ht="31.5" customHeight="1" thickBot="1">
      <c r="B29" s="1547" t="s">
        <v>21155</v>
      </c>
      <c r="C29" s="313" t="s">
        <v>813</v>
      </c>
      <c r="D29" s="313">
        <v>3</v>
      </c>
      <c r="E29" s="801">
        <v>0</v>
      </c>
      <c r="F29" s="801">
        <v>0</v>
      </c>
      <c r="G29" s="801">
        <v>0</v>
      </c>
      <c r="H29" s="801">
        <v>0</v>
      </c>
      <c r="I29" s="801">
        <v>0</v>
      </c>
      <c r="J29" s="801">
        <v>0</v>
      </c>
      <c r="K29" s="801">
        <v>0</v>
      </c>
      <c r="L29" s="801">
        <v>0</v>
      </c>
      <c r="M29" s="1795">
        <f t="shared" si="39"/>
        <v>0</v>
      </c>
      <c r="N29" s="801">
        <v>0</v>
      </c>
      <c r="O29" s="801">
        <v>0</v>
      </c>
      <c r="P29" s="801">
        <v>0</v>
      </c>
      <c r="Q29" s="801">
        <v>0</v>
      </c>
      <c r="R29" s="801">
        <v>0</v>
      </c>
      <c r="S29" s="801">
        <v>0</v>
      </c>
      <c r="T29" s="801">
        <v>0</v>
      </c>
      <c r="U29" s="801">
        <v>0</v>
      </c>
      <c r="V29" s="433">
        <f t="shared" si="40"/>
        <v>0</v>
      </c>
      <c r="X29" s="324" t="s">
        <v>21156</v>
      </c>
      <c r="Z29" s="816"/>
      <c r="AB29" s="242"/>
      <c r="AC29" s="271">
        <f t="shared" si="22"/>
        <v>0</v>
      </c>
      <c r="AD29" s="242"/>
      <c r="AE29" s="273">
        <f t="shared" si="23"/>
        <v>0</v>
      </c>
      <c r="AF29" s="273">
        <f t="shared" si="24"/>
        <v>0</v>
      </c>
      <c r="AG29" s="273">
        <f t="shared" si="25"/>
        <v>0</v>
      </c>
      <c r="AH29" s="273">
        <f t="shared" si="26"/>
        <v>0</v>
      </c>
      <c r="AI29" s="273">
        <f t="shared" si="27"/>
        <v>0</v>
      </c>
      <c r="AJ29" s="273">
        <f t="shared" si="28"/>
        <v>0</v>
      </c>
      <c r="AK29" s="273">
        <f t="shared" si="29"/>
        <v>0</v>
      </c>
      <c r="AL29" s="273">
        <f t="shared" si="30"/>
        <v>0</v>
      </c>
      <c r="AN29" s="273">
        <f t="shared" si="31"/>
        <v>0</v>
      </c>
      <c r="AO29" s="273">
        <f t="shared" si="32"/>
        <v>0</v>
      </c>
      <c r="AP29" s="273">
        <f t="shared" si="33"/>
        <v>0</v>
      </c>
      <c r="AQ29" s="273">
        <f t="shared" si="34"/>
        <v>0</v>
      </c>
      <c r="AR29" s="273">
        <f t="shared" si="35"/>
        <v>0</v>
      </c>
      <c r="AS29" s="273">
        <f t="shared" si="36"/>
        <v>0</v>
      </c>
      <c r="AT29" s="273">
        <f t="shared" si="37"/>
        <v>0</v>
      </c>
      <c r="AU29" s="273">
        <f t="shared" si="38"/>
        <v>0</v>
      </c>
      <c r="AV29" s="242"/>
    </row>
    <row r="30" spans="2:48" s="52" customFormat="1" ht="31.5" customHeight="1" thickBot="1">
      <c r="B30" s="1547" t="s">
        <v>21157</v>
      </c>
      <c r="C30" s="313" t="s">
        <v>813</v>
      </c>
      <c r="D30" s="313">
        <v>3</v>
      </c>
      <c r="E30" s="801">
        <v>0</v>
      </c>
      <c r="F30" s="801">
        <v>0</v>
      </c>
      <c r="G30" s="801">
        <v>0</v>
      </c>
      <c r="H30" s="801">
        <v>0</v>
      </c>
      <c r="I30" s="801">
        <v>0</v>
      </c>
      <c r="J30" s="801">
        <v>0</v>
      </c>
      <c r="K30" s="801">
        <v>0</v>
      </c>
      <c r="L30" s="801">
        <v>0</v>
      </c>
      <c r="M30" s="1795">
        <f t="shared" si="39"/>
        <v>0</v>
      </c>
      <c r="N30" s="801">
        <v>0</v>
      </c>
      <c r="O30" s="801">
        <v>0</v>
      </c>
      <c r="P30" s="801">
        <v>0</v>
      </c>
      <c r="Q30" s="801">
        <v>0</v>
      </c>
      <c r="R30" s="801">
        <v>0</v>
      </c>
      <c r="S30" s="801">
        <v>0</v>
      </c>
      <c r="T30" s="801">
        <v>0</v>
      </c>
      <c r="U30" s="801">
        <v>0</v>
      </c>
      <c r="V30" s="433">
        <f t="shared" si="40"/>
        <v>0</v>
      </c>
      <c r="X30" s="324" t="s">
        <v>21158</v>
      </c>
      <c r="Z30" s="816"/>
      <c r="AB30" s="242"/>
      <c r="AC30" s="271">
        <f t="shared" si="22"/>
        <v>0</v>
      </c>
      <c r="AD30" s="242"/>
      <c r="AE30" s="273">
        <f t="shared" si="23"/>
        <v>0</v>
      </c>
      <c r="AF30" s="273">
        <f t="shared" si="24"/>
        <v>0</v>
      </c>
      <c r="AG30" s="273">
        <f t="shared" si="25"/>
        <v>0</v>
      </c>
      <c r="AH30" s="273">
        <f t="shared" si="26"/>
        <v>0</v>
      </c>
      <c r="AI30" s="273">
        <f t="shared" si="27"/>
        <v>0</v>
      </c>
      <c r="AJ30" s="273">
        <f t="shared" si="28"/>
        <v>0</v>
      </c>
      <c r="AK30" s="273">
        <f t="shared" si="29"/>
        <v>0</v>
      </c>
      <c r="AL30" s="273">
        <f t="shared" si="30"/>
        <v>0</v>
      </c>
      <c r="AN30" s="273">
        <f t="shared" si="31"/>
        <v>0</v>
      </c>
      <c r="AO30" s="273">
        <f t="shared" si="32"/>
        <v>0</v>
      </c>
      <c r="AP30" s="273">
        <f t="shared" si="33"/>
        <v>0</v>
      </c>
      <c r="AQ30" s="273">
        <f t="shared" si="34"/>
        <v>0</v>
      </c>
      <c r="AR30" s="273">
        <f t="shared" si="35"/>
        <v>0</v>
      </c>
      <c r="AS30" s="273">
        <f t="shared" si="36"/>
        <v>0</v>
      </c>
      <c r="AT30" s="273">
        <f t="shared" si="37"/>
        <v>0</v>
      </c>
      <c r="AU30" s="273">
        <f t="shared" si="38"/>
        <v>0</v>
      </c>
      <c r="AV30" s="242"/>
    </row>
    <row r="31" spans="2:48" s="52" customFormat="1" ht="31.5" customHeight="1" thickBot="1">
      <c r="B31" s="1547" t="s">
        <v>21159</v>
      </c>
      <c r="C31" s="313" t="s">
        <v>813</v>
      </c>
      <c r="D31" s="313">
        <v>3</v>
      </c>
      <c r="E31" s="801">
        <v>0</v>
      </c>
      <c r="F31" s="801">
        <v>0</v>
      </c>
      <c r="G31" s="801">
        <v>0</v>
      </c>
      <c r="H31" s="801">
        <v>0</v>
      </c>
      <c r="I31" s="801">
        <v>0</v>
      </c>
      <c r="J31" s="801">
        <v>0</v>
      </c>
      <c r="K31" s="801">
        <v>0</v>
      </c>
      <c r="L31" s="801">
        <v>0</v>
      </c>
      <c r="M31" s="1795">
        <f t="shared" si="39"/>
        <v>0</v>
      </c>
      <c r="N31" s="801">
        <v>0</v>
      </c>
      <c r="O31" s="801">
        <v>0</v>
      </c>
      <c r="P31" s="801">
        <v>0</v>
      </c>
      <c r="Q31" s="801">
        <v>0</v>
      </c>
      <c r="R31" s="801">
        <v>0</v>
      </c>
      <c r="S31" s="801">
        <v>0</v>
      </c>
      <c r="T31" s="801">
        <v>0</v>
      </c>
      <c r="U31" s="801">
        <v>0</v>
      </c>
      <c r="V31" s="433">
        <f t="shared" si="40"/>
        <v>0</v>
      </c>
      <c r="X31" s="324" t="s">
        <v>21160</v>
      </c>
      <c r="Z31" s="816"/>
      <c r="AB31" s="242"/>
      <c r="AC31" s="271">
        <f t="shared" si="22"/>
        <v>0</v>
      </c>
      <c r="AD31" s="242"/>
      <c r="AE31" s="273">
        <f t="shared" si="23"/>
        <v>0</v>
      </c>
      <c r="AF31" s="273">
        <f t="shared" si="24"/>
        <v>0</v>
      </c>
      <c r="AG31" s="273">
        <f t="shared" si="25"/>
        <v>0</v>
      </c>
      <c r="AH31" s="273">
        <f t="shared" si="26"/>
        <v>0</v>
      </c>
      <c r="AI31" s="273">
        <f t="shared" si="27"/>
        <v>0</v>
      </c>
      <c r="AJ31" s="273">
        <f t="shared" si="28"/>
        <v>0</v>
      </c>
      <c r="AK31" s="273">
        <f t="shared" si="29"/>
        <v>0</v>
      </c>
      <c r="AL31" s="273">
        <f t="shared" si="30"/>
        <v>0</v>
      </c>
      <c r="AN31" s="273">
        <f t="shared" si="31"/>
        <v>0</v>
      </c>
      <c r="AO31" s="273">
        <f t="shared" si="32"/>
        <v>0</v>
      </c>
      <c r="AP31" s="273">
        <f t="shared" si="33"/>
        <v>0</v>
      </c>
      <c r="AQ31" s="273">
        <f t="shared" si="34"/>
        <v>0</v>
      </c>
      <c r="AR31" s="273">
        <f t="shared" si="35"/>
        <v>0</v>
      </c>
      <c r="AS31" s="273">
        <f t="shared" si="36"/>
        <v>0</v>
      </c>
      <c r="AT31" s="273">
        <f t="shared" si="37"/>
        <v>0</v>
      </c>
      <c r="AU31" s="273">
        <f t="shared" si="38"/>
        <v>0</v>
      </c>
      <c r="AV31" s="242"/>
    </row>
    <row r="32" spans="2:48" s="52" customFormat="1" ht="31.5" customHeight="1" thickBot="1">
      <c r="B32" s="1547" t="s">
        <v>21161</v>
      </c>
      <c r="C32" s="313" t="s">
        <v>813</v>
      </c>
      <c r="D32" s="313">
        <v>3</v>
      </c>
      <c r="E32" s="801">
        <v>0</v>
      </c>
      <c r="F32" s="801">
        <v>0</v>
      </c>
      <c r="G32" s="801">
        <v>0</v>
      </c>
      <c r="H32" s="801">
        <v>0</v>
      </c>
      <c r="I32" s="801">
        <v>0</v>
      </c>
      <c r="J32" s="801">
        <v>0</v>
      </c>
      <c r="K32" s="801">
        <v>0</v>
      </c>
      <c r="L32" s="801">
        <v>0</v>
      </c>
      <c r="M32" s="1795">
        <f t="shared" si="39"/>
        <v>0</v>
      </c>
      <c r="N32" s="801">
        <v>0</v>
      </c>
      <c r="O32" s="801">
        <v>0</v>
      </c>
      <c r="P32" s="801">
        <v>0</v>
      </c>
      <c r="Q32" s="801">
        <v>0</v>
      </c>
      <c r="R32" s="801">
        <v>0</v>
      </c>
      <c r="S32" s="801">
        <v>0</v>
      </c>
      <c r="T32" s="801">
        <v>0</v>
      </c>
      <c r="U32" s="801">
        <v>0</v>
      </c>
      <c r="V32" s="433">
        <f t="shared" si="40"/>
        <v>0</v>
      </c>
      <c r="X32" s="324" t="s">
        <v>21162</v>
      </c>
      <c r="Z32" s="816"/>
      <c r="AB32" s="242"/>
      <c r="AC32" s="271">
        <f t="shared" si="22"/>
        <v>0</v>
      </c>
      <c r="AD32" s="242"/>
      <c r="AE32" s="273">
        <f t="shared" si="23"/>
        <v>0</v>
      </c>
      <c r="AF32" s="273">
        <f t="shared" si="24"/>
        <v>0</v>
      </c>
      <c r="AG32" s="273">
        <f t="shared" si="25"/>
        <v>0</v>
      </c>
      <c r="AH32" s="273">
        <f t="shared" si="26"/>
        <v>0</v>
      </c>
      <c r="AI32" s="273">
        <f t="shared" si="27"/>
        <v>0</v>
      </c>
      <c r="AJ32" s="273">
        <f t="shared" si="28"/>
        <v>0</v>
      </c>
      <c r="AK32" s="273">
        <f t="shared" si="29"/>
        <v>0</v>
      </c>
      <c r="AL32" s="273">
        <f t="shared" si="30"/>
        <v>0</v>
      </c>
      <c r="AN32" s="273">
        <f t="shared" si="31"/>
        <v>0</v>
      </c>
      <c r="AO32" s="273">
        <f t="shared" si="32"/>
        <v>0</v>
      </c>
      <c r="AP32" s="273">
        <f t="shared" si="33"/>
        <v>0</v>
      </c>
      <c r="AQ32" s="273">
        <f t="shared" si="34"/>
        <v>0</v>
      </c>
      <c r="AR32" s="273">
        <f t="shared" si="35"/>
        <v>0</v>
      </c>
      <c r="AS32" s="273">
        <f t="shared" si="36"/>
        <v>0</v>
      </c>
      <c r="AT32" s="273">
        <f t="shared" si="37"/>
        <v>0</v>
      </c>
      <c r="AU32" s="273">
        <f t="shared" si="38"/>
        <v>0</v>
      </c>
      <c r="AV32" s="242"/>
    </row>
    <row r="33" spans="2:49" s="52" customFormat="1" ht="31.5" customHeight="1">
      <c r="B33" s="1547" t="s">
        <v>21163</v>
      </c>
      <c r="C33" s="313" t="s">
        <v>813</v>
      </c>
      <c r="D33" s="313">
        <v>3</v>
      </c>
      <c r="E33" s="801">
        <v>0</v>
      </c>
      <c r="F33" s="801">
        <v>0</v>
      </c>
      <c r="G33" s="801">
        <v>0</v>
      </c>
      <c r="H33" s="801">
        <v>0</v>
      </c>
      <c r="I33" s="801">
        <v>0</v>
      </c>
      <c r="J33" s="801">
        <v>0</v>
      </c>
      <c r="K33" s="801">
        <v>0</v>
      </c>
      <c r="L33" s="801">
        <v>0</v>
      </c>
      <c r="M33" s="1795">
        <f t="shared" si="39"/>
        <v>0</v>
      </c>
      <c r="N33" s="801">
        <v>0</v>
      </c>
      <c r="O33" s="801">
        <v>0</v>
      </c>
      <c r="P33" s="801">
        <v>0</v>
      </c>
      <c r="Q33" s="801">
        <v>0</v>
      </c>
      <c r="R33" s="801">
        <v>0</v>
      </c>
      <c r="S33" s="801">
        <v>0</v>
      </c>
      <c r="T33" s="801">
        <v>0</v>
      </c>
      <c r="U33" s="801">
        <v>0</v>
      </c>
      <c r="V33" s="433">
        <f t="shared" si="40"/>
        <v>0</v>
      </c>
      <c r="X33" s="324" t="s">
        <v>21164</v>
      </c>
      <c r="Z33" s="816"/>
      <c r="AB33" s="242"/>
      <c r="AC33" s="271">
        <f t="shared" si="22"/>
        <v>0</v>
      </c>
      <c r="AD33" s="242"/>
      <c r="AE33" s="273">
        <f t="shared" si="23"/>
        <v>0</v>
      </c>
      <c r="AF33" s="273">
        <f t="shared" si="24"/>
        <v>0</v>
      </c>
      <c r="AG33" s="273">
        <f t="shared" si="25"/>
        <v>0</v>
      </c>
      <c r="AH33" s="273">
        <f t="shared" si="26"/>
        <v>0</v>
      </c>
      <c r="AI33" s="273">
        <f t="shared" si="27"/>
        <v>0</v>
      </c>
      <c r="AJ33" s="273">
        <f t="shared" si="28"/>
        <v>0</v>
      </c>
      <c r="AK33" s="273">
        <f t="shared" si="29"/>
        <v>0</v>
      </c>
      <c r="AL33" s="273">
        <f t="shared" si="30"/>
        <v>0</v>
      </c>
      <c r="AN33" s="273">
        <f t="shared" si="31"/>
        <v>0</v>
      </c>
      <c r="AO33" s="273">
        <f t="shared" si="32"/>
        <v>0</v>
      </c>
      <c r="AP33" s="273">
        <f t="shared" si="33"/>
        <v>0</v>
      </c>
      <c r="AQ33" s="273">
        <f t="shared" si="34"/>
        <v>0</v>
      </c>
      <c r="AR33" s="273">
        <f t="shared" si="35"/>
        <v>0</v>
      </c>
      <c r="AS33" s="273">
        <f t="shared" si="36"/>
        <v>0</v>
      </c>
      <c r="AT33" s="273">
        <f t="shared" si="37"/>
        <v>0</v>
      </c>
      <c r="AU33" s="273">
        <f t="shared" si="38"/>
        <v>0</v>
      </c>
      <c r="AV33" s="242"/>
    </row>
    <row r="34" spans="2:49" s="52" customFormat="1" ht="31.5" customHeight="1" thickBot="1">
      <c r="B34" s="1850" t="s">
        <v>21119</v>
      </c>
      <c r="C34" s="320" t="s">
        <v>813</v>
      </c>
      <c r="D34" s="320">
        <v>3</v>
      </c>
      <c r="E34" s="1794">
        <f>IFERROR(SUM(E24:E33), 0)</f>
        <v>0</v>
      </c>
      <c r="F34" s="1794">
        <f t="shared" ref="F34" si="41">IFERROR(SUM(F24:F33), 0)</f>
        <v>0</v>
      </c>
      <c r="G34" s="1794">
        <f t="shared" ref="G34" si="42">IFERROR(SUM(G24:G33), 0)</f>
        <v>0</v>
      </c>
      <c r="H34" s="1794">
        <f t="shared" ref="H34" si="43">IFERROR(SUM(H24:H33), 0)</f>
        <v>0</v>
      </c>
      <c r="I34" s="1794">
        <f t="shared" ref="I34" si="44">IFERROR(SUM(I24:I33), 0)</f>
        <v>0</v>
      </c>
      <c r="J34" s="1794">
        <f t="shared" ref="J34" si="45">IFERROR(SUM(J24:J33), 0)</f>
        <v>0</v>
      </c>
      <c r="K34" s="1794">
        <f t="shared" ref="K34" si="46">IFERROR(SUM(K24:K33), 0)</f>
        <v>0</v>
      </c>
      <c r="L34" s="1794">
        <f t="shared" ref="L34" si="47">IFERROR(SUM(L24:L33), 0)</f>
        <v>0</v>
      </c>
      <c r="M34" s="1794">
        <f>IFERROR(SUM(E34:L34), 0)</f>
        <v>0</v>
      </c>
      <c r="N34" s="1794">
        <f>IFERROR(SUM(N24:N33), 0)</f>
        <v>0</v>
      </c>
      <c r="O34" s="1794">
        <f t="shared" ref="O34" si="48">IFERROR(SUM(O24:O33), 0)</f>
        <v>0</v>
      </c>
      <c r="P34" s="1794">
        <f>IFERROR(SUM(P24:P33), 0)</f>
        <v>0</v>
      </c>
      <c r="Q34" s="1794">
        <f t="shared" ref="Q34" si="49">IFERROR(SUM(Q24:Q33), 0)</f>
        <v>0</v>
      </c>
      <c r="R34" s="1794">
        <f t="shared" ref="R34" si="50">IFERROR(SUM(R24:R33), 0)</f>
        <v>0</v>
      </c>
      <c r="S34" s="1794">
        <f>IFERROR(SUM(S24:S33), 0)</f>
        <v>0</v>
      </c>
      <c r="T34" s="1794">
        <f t="shared" ref="T34" si="51">IFERROR(SUM(T24:T33), 0)</f>
        <v>0</v>
      </c>
      <c r="U34" s="1794">
        <f t="shared" ref="U34" si="52">IFERROR(SUM(U24:U33), 0)</f>
        <v>0</v>
      </c>
      <c r="V34" s="329">
        <f>IFERROR(SUM(N34:U34), 0)</f>
        <v>0</v>
      </c>
      <c r="X34" s="429" t="s">
        <v>21165</v>
      </c>
      <c r="Z34" s="817"/>
      <c r="AB34" s="1661"/>
      <c r="AC34" s="1591"/>
      <c r="AD34" s="1661"/>
      <c r="AE34" s="1591"/>
      <c r="AF34" s="1591"/>
      <c r="AG34" s="1591"/>
      <c r="AH34" s="1591"/>
      <c r="AI34" s="1591"/>
      <c r="AJ34" s="1591"/>
      <c r="AK34" s="1591"/>
      <c r="AL34" s="1591"/>
      <c r="AM34" s="1591"/>
      <c r="AN34" s="1591"/>
      <c r="AO34" s="1591"/>
      <c r="AP34" s="1591"/>
      <c r="AQ34" s="1591"/>
      <c r="AR34" s="1591"/>
      <c r="AS34" s="1591"/>
      <c r="AT34" s="1591"/>
      <c r="AU34" s="1591"/>
      <c r="AV34" s="1661"/>
    </row>
    <row r="35" spans="2:49" ht="15.75" customHeight="1">
      <c r="B35" s="1591"/>
      <c r="C35" s="1591"/>
      <c r="D35" s="1591"/>
      <c r="E35" s="1591"/>
      <c r="F35" s="1591"/>
      <c r="G35" s="1591"/>
      <c r="H35" s="1591"/>
      <c r="I35" s="1591"/>
      <c r="J35" s="1591"/>
      <c r="K35" s="1591"/>
      <c r="L35" s="1591"/>
      <c r="M35" s="1591"/>
      <c r="N35" s="1591"/>
      <c r="O35" s="1591"/>
      <c r="P35" s="1591"/>
      <c r="Q35" s="1591"/>
      <c r="R35" s="1591"/>
      <c r="S35" s="1591"/>
      <c r="T35" s="1591"/>
      <c r="U35" s="1591"/>
      <c r="V35" s="1591"/>
      <c r="W35" s="1591"/>
      <c r="X35" s="1591"/>
      <c r="Y35" s="1591"/>
      <c r="Z35" s="1591"/>
      <c r="AA35" s="1591"/>
      <c r="AB35" s="1591"/>
      <c r="AC35" s="1591"/>
      <c r="AD35" s="1591"/>
      <c r="AE35" s="1591"/>
      <c r="AF35" s="1591"/>
      <c r="AG35" s="1591"/>
      <c r="AH35" s="1591"/>
      <c r="AI35" s="1591"/>
      <c r="AJ35" s="1591"/>
      <c r="AK35" s="1591"/>
      <c r="AL35" s="1591"/>
      <c r="AM35" s="1591"/>
      <c r="AN35" s="1591"/>
      <c r="AO35" s="1591"/>
      <c r="AP35" s="1591"/>
      <c r="AQ35" s="1591"/>
      <c r="AR35" s="1591"/>
      <c r="AS35" s="1591"/>
      <c r="AT35" s="1591"/>
      <c r="AU35" s="1591"/>
      <c r="AV35" s="1591"/>
      <c r="AW35" s="1591"/>
    </row>
  </sheetData>
  <sheetProtection algorithmName="SHA-512" hashValue="yExHynOjzPa3atH7ktpnTvpPfotU68t5xQ9pFqRoUQGrZcmk6ou2at67orPdZm1dfaY+wa0Ms2pthv/AwjiY4w==" saltValue="B5IrXrQGLi+XnSzhbcfeiQ==" spinCount="100000" sheet="1" objects="1" scenarios="1"/>
  <mergeCells count="28">
    <mergeCell ref="B5:B8"/>
    <mergeCell ref="B3:Z3"/>
    <mergeCell ref="Z5:Z8"/>
    <mergeCell ref="AE8:AL8"/>
    <mergeCell ref="AN8:AU8"/>
    <mergeCell ref="L7:L8"/>
    <mergeCell ref="N7:P7"/>
    <mergeCell ref="Q7:Q8"/>
    <mergeCell ref="R7:R8"/>
    <mergeCell ref="S7:S8"/>
    <mergeCell ref="C5:C8"/>
    <mergeCell ref="D5:D8"/>
    <mergeCell ref="E5:M5"/>
    <mergeCell ref="N5:V5"/>
    <mergeCell ref="X5:X8"/>
    <mergeCell ref="N6:R6"/>
    <mergeCell ref="S6:U6"/>
    <mergeCell ref="V6:V8"/>
    <mergeCell ref="T7:T8"/>
    <mergeCell ref="U7:U8"/>
    <mergeCell ref="E7:G7"/>
    <mergeCell ref="H7:H8"/>
    <mergeCell ref="I7:I8"/>
    <mergeCell ref="J7:J8"/>
    <mergeCell ref="K7:K8"/>
    <mergeCell ref="E6:I6"/>
    <mergeCell ref="J6:L6"/>
    <mergeCell ref="M6:M8"/>
  </mergeCells>
  <conditionalFormatting sqref="AC10:AC33">
    <cfRule type="cellIs" dxfId="51" priority="3" operator="equal">
      <formula>0</formula>
    </cfRule>
  </conditionalFormatting>
  <dataValidations count="1">
    <dataValidation type="custom" allowBlank="1" showErrorMessage="1" errorTitle="Input Error" error="Please enter a numeric value." sqref="N24:U33 N11:U20 E11:L20 E24:L33" xr:uid="{00000000-0002-0000-2200-000000000000}">
      <formula1>ISNUMBER(E11)</formula1>
    </dataValidation>
  </dataValidations>
  <pageMargins left="0.7" right="0.7" top="0.75" bottom="0.75" header="0.3" footer="0.3"/>
  <pageSetup paperSize="8" scale="41" fitToHeight="0" orientation="portrait" r:id="rId1"/>
  <headerFooter>
    <oddHeader>&amp;L&amp;F&amp;CSheet: &amp;A&amp;ROFFICIAL</oddHeader>
    <oddFooter>&amp;LPrinted on: &amp;D at &amp;T&amp;CPage &amp;P of &amp;N&amp;ROfwat</oddFooter>
  </headerFooter>
  <ignoredErrors>
    <ignoredError sqref="M12:M20 M24 M26:M33" formulaRange="1"/>
    <ignoredError sqref="M34" formula="1"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6">
    <pageSetUpPr fitToPage="1"/>
  </sheetPr>
  <dimension ref="B1:U42"/>
  <sheetViews>
    <sheetView showFormulas="1" showGridLines="0" topLeftCell="C4" zoomScale="80" zoomScaleNormal="80" zoomScaleSheetLayoutView="100" workbookViewId="0">
      <selection activeCell="E31" sqref="E31"/>
    </sheetView>
  </sheetViews>
  <sheetFormatPr defaultColWidth="9.125" defaultRowHeight="15.75"/>
  <cols>
    <col min="1" max="1" width="1.625" style="264" customWidth="1"/>
    <col min="2" max="2" width="36.125" style="264" customWidth="1"/>
    <col min="3" max="3" width="7" style="264" customWidth="1"/>
    <col min="4" max="4" width="5.5" style="264" customWidth="1"/>
    <col min="5" max="6" width="12.5" style="264" customWidth="1"/>
    <col min="7" max="7" width="1.625" style="264" customWidth="1"/>
    <col min="8" max="8" width="12.5" style="28" customWidth="1"/>
    <col min="9" max="9" width="1.625" style="264" customWidth="1"/>
    <col min="10" max="10" width="33.625" style="264" customWidth="1"/>
    <col min="11" max="12" width="1.625" style="264" customWidth="1"/>
    <col min="13" max="13" width="25" style="264" customWidth="1"/>
    <col min="14" max="14" width="1.625" style="264" customWidth="1"/>
    <col min="15" max="16" width="12.625" style="264" hidden="1" customWidth="1"/>
    <col min="17" max="17" width="1.625" style="264" hidden="1" customWidth="1"/>
    <col min="18" max="18" width="1.625" style="264" customWidth="1"/>
    <col min="19" max="19" width="36.125" style="264" customWidth="1"/>
    <col min="20" max="21" width="12.5" style="264" customWidth="1"/>
    <col min="22" max="22" width="1.625" style="264" customWidth="1"/>
    <col min="23" max="16384" width="9.125" style="264"/>
  </cols>
  <sheetData>
    <row r="1" spans="2:21" s="292" customFormat="1" ht="29.25" customHeight="1">
      <c r="B1" s="288" t="s">
        <v>729</v>
      </c>
      <c r="C1" s="288"/>
      <c r="D1" s="288"/>
      <c r="E1" s="1591"/>
      <c r="F1" s="1591"/>
      <c r="H1" s="28"/>
      <c r="L1" s="290"/>
      <c r="N1" s="290"/>
      <c r="Q1" s="290"/>
      <c r="S1" s="288" t="s">
        <v>729</v>
      </c>
      <c r="T1" s="1591"/>
      <c r="U1" s="1591"/>
    </row>
    <row r="2" spans="2:21" s="292" customFormat="1" ht="29.25" customHeight="1">
      <c r="B2" s="288" t="str">
        <f>Validation!B4</f>
        <v>Anglian Water</v>
      </c>
      <c r="C2" s="1591"/>
      <c r="D2" s="1591"/>
      <c r="E2" s="1591"/>
      <c r="F2" s="1591"/>
      <c r="H2" s="28"/>
      <c r="L2" s="290"/>
      <c r="N2" s="290"/>
      <c r="Q2" s="290"/>
      <c r="S2" s="288" t="str">
        <f>Validation!B4</f>
        <v>Anglian Water</v>
      </c>
      <c r="T2" s="1591"/>
      <c r="U2" s="1591"/>
    </row>
    <row r="3" spans="2:21" s="101" customFormat="1" ht="45" customHeight="1">
      <c r="B3" s="2105" t="s">
        <v>730</v>
      </c>
      <c r="C3" s="2106"/>
      <c r="D3" s="2106"/>
      <c r="E3" s="2106"/>
      <c r="F3" s="2106"/>
      <c r="G3" s="2106"/>
      <c r="H3" s="2106"/>
      <c r="I3" s="2106"/>
      <c r="J3" s="2106"/>
      <c r="L3" s="258"/>
      <c r="M3" s="362" t="s">
        <v>798</v>
      </c>
      <c r="N3" s="258"/>
      <c r="Q3" s="258"/>
      <c r="S3" s="2105" t="s">
        <v>730</v>
      </c>
      <c r="T3" s="2106"/>
      <c r="U3" s="2106"/>
    </row>
    <row r="4" spans="2:21" s="101" customFormat="1" ht="10.5" customHeight="1" thickBot="1">
      <c r="B4" s="2"/>
      <c r="C4" s="2"/>
      <c r="D4" s="2"/>
      <c r="E4" s="2"/>
      <c r="F4" s="1662"/>
      <c r="H4" s="28"/>
      <c r="L4" s="258"/>
      <c r="M4" s="271"/>
      <c r="N4" s="258"/>
      <c r="Q4" s="258"/>
      <c r="S4" s="2"/>
      <c r="T4" s="2"/>
      <c r="U4" s="1662"/>
    </row>
    <row r="5" spans="2:21" ht="56.25" customHeight="1" thickBot="1">
      <c r="B5" s="439" t="s">
        <v>800</v>
      </c>
      <c r="C5" s="419" t="s">
        <v>801</v>
      </c>
      <c r="D5" s="419" t="s">
        <v>802</v>
      </c>
      <c r="E5" s="419" t="s">
        <v>919</v>
      </c>
      <c r="F5" s="440" t="s">
        <v>21166</v>
      </c>
      <c r="G5" s="1592"/>
      <c r="H5" s="441" t="s">
        <v>806</v>
      </c>
      <c r="I5" s="1592"/>
      <c r="J5" s="441" t="s">
        <v>807</v>
      </c>
      <c r="K5" s="1592"/>
      <c r="L5" s="1636"/>
      <c r="M5" s="271"/>
      <c r="N5" s="1636"/>
      <c r="O5" s="1592"/>
      <c r="P5" s="1592"/>
      <c r="Q5" s="1636"/>
      <c r="R5" s="1592"/>
      <c r="S5" s="439" t="s">
        <v>800</v>
      </c>
      <c r="T5" s="419" t="s">
        <v>919</v>
      </c>
      <c r="U5" s="440" t="s">
        <v>21166</v>
      </c>
    </row>
    <row r="6" spans="2:21" ht="14.25" customHeight="1" thickBot="1">
      <c r="B6" s="111"/>
      <c r="C6" s="111"/>
      <c r="D6" s="111"/>
      <c r="E6" s="112"/>
      <c r="F6" s="112"/>
      <c r="G6" s="1592"/>
      <c r="H6" s="13"/>
      <c r="I6" s="1592"/>
      <c r="J6" s="198"/>
      <c r="K6" s="1592"/>
      <c r="L6" s="1636"/>
      <c r="M6" s="271"/>
      <c r="N6" s="1636"/>
      <c r="O6" s="1957" t="s">
        <v>799</v>
      </c>
      <c r="P6" s="1957"/>
      <c r="Q6" s="293"/>
      <c r="R6" s="437"/>
      <c r="S6" s="111"/>
      <c r="T6" s="112"/>
      <c r="U6" s="112"/>
    </row>
    <row r="7" spans="2:21" ht="20.25" customHeight="1" thickBot="1">
      <c r="B7" s="316" t="s">
        <v>21167</v>
      </c>
      <c r="C7" s="238"/>
      <c r="D7" s="238"/>
      <c r="E7" s="11"/>
      <c r="F7" s="104"/>
      <c r="G7" s="1592"/>
      <c r="I7" s="1592"/>
      <c r="J7" s="1592"/>
      <c r="K7" s="1592"/>
      <c r="L7" s="1636"/>
      <c r="M7" s="271"/>
      <c r="N7" s="1636"/>
      <c r="O7" s="267" t="s">
        <v>808</v>
      </c>
      <c r="P7" s="52"/>
      <c r="Q7" s="242"/>
      <c r="R7" s="52"/>
      <c r="S7" s="316" t="s">
        <v>21167</v>
      </c>
      <c r="T7" s="11"/>
      <c r="U7" s="104"/>
    </row>
    <row r="8" spans="2:21" s="4" customFormat="1" ht="33" customHeight="1">
      <c r="B8" s="442" t="s">
        <v>21168</v>
      </c>
      <c r="C8" s="443" t="s">
        <v>813</v>
      </c>
      <c r="D8" s="443">
        <v>3</v>
      </c>
      <c r="E8" s="823">
        <f>IFERROR('1E'!I14, 0)</f>
        <v>6566.1139999999996</v>
      </c>
      <c r="F8" s="587"/>
      <c r="G8" s="28"/>
      <c r="H8" s="345" t="s">
        <v>21169</v>
      </c>
      <c r="J8" s="808"/>
      <c r="L8" s="240"/>
      <c r="M8" s="271"/>
      <c r="N8" s="240"/>
      <c r="O8" s="270"/>
      <c r="P8" s="270"/>
      <c r="Q8" s="240"/>
      <c r="S8" s="442" t="s">
        <v>21168</v>
      </c>
      <c r="T8" s="1404" t="s">
        <v>21170</v>
      </c>
      <c r="U8" s="587"/>
    </row>
    <row r="9" spans="2:21" s="4" customFormat="1" ht="33" customHeight="1">
      <c r="B9" s="444" t="s">
        <v>1459</v>
      </c>
      <c r="C9" s="336" t="s">
        <v>813</v>
      </c>
      <c r="D9" s="336">
        <v>3</v>
      </c>
      <c r="E9" s="821">
        <f>IFERROR(SUM('4C'!J41:N41) - E8, 0)</f>
        <v>1376.9120000000003</v>
      </c>
      <c r="F9" s="588"/>
      <c r="G9" s="28"/>
      <c r="H9" s="346" t="s">
        <v>21171</v>
      </c>
      <c r="J9" s="809"/>
      <c r="L9" s="240"/>
      <c r="M9" s="271"/>
      <c r="N9" s="240"/>
      <c r="O9" s="270"/>
      <c r="P9" s="270"/>
      <c r="Q9" s="240"/>
      <c r="S9" s="444" t="s">
        <v>1459</v>
      </c>
      <c r="T9" s="1443" t="s">
        <v>21172</v>
      </c>
      <c r="U9" s="588"/>
    </row>
    <row r="10" spans="2:21" s="4" customFormat="1" ht="33" customHeight="1">
      <c r="B10" s="444" t="s">
        <v>21173</v>
      </c>
      <c r="C10" s="336" t="s">
        <v>1392</v>
      </c>
      <c r="D10" s="336">
        <v>2</v>
      </c>
      <c r="E10" s="821">
        <f>IFERROR(E8 / SUM('4C'!J41:N41), 0)</f>
        <v>0.82665145499964365</v>
      </c>
      <c r="F10" s="588"/>
      <c r="G10" s="28"/>
      <c r="H10" s="346" t="s">
        <v>21174</v>
      </c>
      <c r="J10" s="809"/>
      <c r="L10" s="240"/>
      <c r="M10" s="271"/>
      <c r="N10" s="240"/>
      <c r="O10" s="270"/>
      <c r="P10" s="270"/>
      <c r="Q10" s="240"/>
      <c r="S10" s="444" t="s">
        <v>21173</v>
      </c>
      <c r="T10" s="1444" t="s">
        <v>21175</v>
      </c>
      <c r="U10" s="588"/>
    </row>
    <row r="11" spans="2:21" s="4" customFormat="1" ht="33" customHeight="1">
      <c r="B11" s="444" t="s">
        <v>21176</v>
      </c>
      <c r="C11" s="336" t="s">
        <v>1392</v>
      </c>
      <c r="D11" s="336">
        <v>2</v>
      </c>
      <c r="E11" s="1820">
        <v>0.1028</v>
      </c>
      <c r="F11" s="588"/>
      <c r="G11" s="28"/>
      <c r="H11" s="346" t="s">
        <v>21177</v>
      </c>
      <c r="J11" s="809"/>
      <c r="L11" s="240"/>
      <c r="M11" s="271">
        <f t="shared" ref="M11:M23" si="0">IF( SUM( O11:P11 ) = 0, 0, $O$7 )</f>
        <v>0</v>
      </c>
      <c r="N11" s="240"/>
      <c r="O11" s="273">
        <f t="shared" ref="O11:O23" si="1" xml:space="preserve"> IF( ISNUMBER(E11), 0, 1 )</f>
        <v>0</v>
      </c>
      <c r="P11" s="270"/>
      <c r="Q11" s="240"/>
      <c r="S11" s="444" t="s">
        <v>21176</v>
      </c>
      <c r="T11" s="438" t="s">
        <v>21178</v>
      </c>
      <c r="U11" s="588"/>
    </row>
    <row r="12" spans="2:21" s="4" customFormat="1" ht="33" customHeight="1">
      <c r="B12" s="444" t="s">
        <v>21179</v>
      </c>
      <c r="C12" s="336" t="s">
        <v>1392</v>
      </c>
      <c r="D12" s="336">
        <v>2</v>
      </c>
      <c r="E12" s="821">
        <f>IFERROR('1F'!D32, 0)</f>
        <v>2.4928753811619887E-2</v>
      </c>
      <c r="F12" s="1796">
        <f>E12</f>
        <v>2.4928753811619887E-2</v>
      </c>
      <c r="G12" s="28"/>
      <c r="H12" s="346" t="s">
        <v>21180</v>
      </c>
      <c r="J12" s="809"/>
      <c r="L12" s="240"/>
      <c r="M12" s="271">
        <f t="shared" si="0"/>
        <v>0</v>
      </c>
      <c r="N12" s="240"/>
      <c r="O12" s="270"/>
      <c r="P12" s="273">
        <f xml:space="preserve"> IF( ISNUMBER(F12), 0, 1 )</f>
        <v>0</v>
      </c>
      <c r="Q12" s="240"/>
      <c r="S12" s="444" t="s">
        <v>21179</v>
      </c>
      <c r="T12" s="1445" t="s">
        <v>21181</v>
      </c>
      <c r="U12" s="1184" t="s">
        <v>21182</v>
      </c>
    </row>
    <row r="13" spans="2:21" s="4" customFormat="1" ht="33" customHeight="1">
      <c r="B13" s="444" t="s">
        <v>21183</v>
      </c>
      <c r="C13" s="336" t="s">
        <v>1392</v>
      </c>
      <c r="D13" s="336">
        <v>2</v>
      </c>
      <c r="E13" s="821">
        <f xml:space="preserve"> IFERROR('1A'!J22 / E9, 0)</f>
        <v>0</v>
      </c>
      <c r="F13" s="588"/>
      <c r="G13" s="113"/>
      <c r="H13" s="346" t="s">
        <v>21184</v>
      </c>
      <c r="J13" s="809"/>
      <c r="L13" s="240"/>
      <c r="M13" s="271"/>
      <c r="N13" s="240"/>
      <c r="O13" s="270"/>
      <c r="P13" s="270"/>
      <c r="Q13" s="240"/>
      <c r="S13" s="444" t="s">
        <v>21183</v>
      </c>
      <c r="T13" s="1446" t="s">
        <v>21185</v>
      </c>
      <c r="U13" s="588"/>
    </row>
    <row r="14" spans="2:21" s="4" customFormat="1" ht="33" customHeight="1">
      <c r="B14" s="444" t="s">
        <v>21186</v>
      </c>
      <c r="C14" s="336" t="s">
        <v>1392</v>
      </c>
      <c r="D14" s="336">
        <v>2</v>
      </c>
      <c r="E14" s="821">
        <f xml:space="preserve"> IFERROR('2A'!E21 / '2I'!E36, 0)</f>
        <v>0.17146600847121923</v>
      </c>
      <c r="F14" s="588"/>
      <c r="G14" s="28"/>
      <c r="H14" s="346" t="s">
        <v>21187</v>
      </c>
      <c r="J14" s="809"/>
      <c r="L14" s="240"/>
      <c r="M14" s="271"/>
      <c r="N14" s="240"/>
      <c r="O14" s="270"/>
      <c r="P14" s="270"/>
      <c r="Q14" s="240"/>
      <c r="S14" s="444" t="s">
        <v>21186</v>
      </c>
      <c r="T14" s="1447" t="s">
        <v>21188</v>
      </c>
      <c r="U14" s="588"/>
    </row>
    <row r="15" spans="2:21" s="4" customFormat="1" ht="33" customHeight="1">
      <c r="B15" s="444" t="s">
        <v>21189</v>
      </c>
      <c r="C15" s="336" t="s">
        <v>1392</v>
      </c>
      <c r="D15" s="336">
        <v>2</v>
      </c>
      <c r="E15" s="821">
        <f xml:space="preserve"> IFERROR('2A'!F21 / '2I'!F36, 0)</f>
        <v>0</v>
      </c>
      <c r="F15" s="588"/>
      <c r="G15" s="28"/>
      <c r="H15" s="346" t="s">
        <v>21190</v>
      </c>
      <c r="J15" s="809"/>
      <c r="L15" s="240"/>
      <c r="M15" s="271"/>
      <c r="N15" s="240"/>
      <c r="O15" s="270"/>
      <c r="P15" s="270"/>
      <c r="Q15" s="240"/>
      <c r="S15" s="444" t="s">
        <v>21189</v>
      </c>
      <c r="T15" s="1447" t="s">
        <v>21191</v>
      </c>
      <c r="U15" s="588"/>
    </row>
    <row r="16" spans="2:21" s="4" customFormat="1" ht="33" customHeight="1">
      <c r="B16" s="444" t="s">
        <v>21192</v>
      </c>
      <c r="C16" s="336" t="s">
        <v>3378</v>
      </c>
      <c r="D16" s="336" t="s">
        <v>21193</v>
      </c>
      <c r="E16" s="1720" t="s">
        <v>21194</v>
      </c>
      <c r="F16" s="588"/>
      <c r="G16" s="28"/>
      <c r="H16" s="346" t="s">
        <v>21195</v>
      </c>
      <c r="J16" s="809"/>
      <c r="L16" s="240"/>
      <c r="M16" s="271" t="str">
        <f t="shared" si="0"/>
        <v>Please complete all cells in row</v>
      </c>
      <c r="N16" s="240"/>
      <c r="O16" s="273">
        <f t="shared" si="1"/>
        <v>1</v>
      </c>
      <c r="P16" s="270"/>
      <c r="Q16" s="240"/>
      <c r="S16" s="444" t="s">
        <v>21192</v>
      </c>
      <c r="T16" s="363" t="s">
        <v>21196</v>
      </c>
      <c r="U16" s="588"/>
    </row>
    <row r="17" spans="2:21" s="56" customFormat="1" ht="33" customHeight="1">
      <c r="B17" s="444" t="s">
        <v>21197</v>
      </c>
      <c r="C17" s="336" t="s">
        <v>3378</v>
      </c>
      <c r="D17" s="336" t="s">
        <v>21193</v>
      </c>
      <c r="E17" s="1720" t="s">
        <v>21198</v>
      </c>
      <c r="F17" s="588"/>
      <c r="G17" s="113"/>
      <c r="H17" s="346" t="s">
        <v>21199</v>
      </c>
      <c r="J17" s="828"/>
      <c r="L17" s="249"/>
      <c r="M17" s="271" t="str">
        <f t="shared" si="0"/>
        <v>Please complete all cells in row</v>
      </c>
      <c r="N17" s="249"/>
      <c r="O17" s="273">
        <f t="shared" si="1"/>
        <v>1</v>
      </c>
      <c r="P17" s="270"/>
      <c r="Q17" s="249"/>
      <c r="S17" s="444" t="s">
        <v>21197</v>
      </c>
      <c r="T17" s="363" t="s">
        <v>21200</v>
      </c>
      <c r="U17" s="588"/>
    </row>
    <row r="18" spans="2:21" s="56" customFormat="1" ht="33" customHeight="1">
      <c r="B18" s="444" t="s">
        <v>21201</v>
      </c>
      <c r="C18" s="336" t="s">
        <v>3378</v>
      </c>
      <c r="D18" s="336" t="s">
        <v>21193</v>
      </c>
      <c r="E18" s="1720" t="s">
        <v>21202</v>
      </c>
      <c r="F18" s="588"/>
      <c r="G18" s="113"/>
      <c r="H18" s="346" t="s">
        <v>21203</v>
      </c>
      <c r="J18" s="828"/>
      <c r="L18" s="249"/>
      <c r="M18" s="271" t="str">
        <f t="shared" si="0"/>
        <v>Please complete all cells in row</v>
      </c>
      <c r="N18" s="249"/>
      <c r="O18" s="273">
        <f t="shared" si="1"/>
        <v>1</v>
      </c>
      <c r="P18" s="270"/>
      <c r="Q18" s="249"/>
      <c r="S18" s="444" t="s">
        <v>21201</v>
      </c>
      <c r="T18" s="363" t="s">
        <v>21204</v>
      </c>
      <c r="U18" s="588"/>
    </row>
    <row r="19" spans="2:21" s="4" customFormat="1" ht="33" customHeight="1">
      <c r="B19" s="444" t="s">
        <v>21205</v>
      </c>
      <c r="C19" s="336" t="s">
        <v>1392</v>
      </c>
      <c r="D19" s="336">
        <v>2</v>
      </c>
      <c r="E19" s="1820">
        <v>5.1499999999999997E-2</v>
      </c>
      <c r="F19" s="588"/>
      <c r="G19" s="28"/>
      <c r="H19" s="346" t="s">
        <v>21206</v>
      </c>
      <c r="J19" s="809"/>
      <c r="L19" s="240"/>
      <c r="M19" s="271">
        <f t="shared" si="0"/>
        <v>0</v>
      </c>
      <c r="N19" s="240"/>
      <c r="O19" s="273">
        <f t="shared" si="1"/>
        <v>0</v>
      </c>
      <c r="P19" s="270"/>
      <c r="Q19" s="240"/>
      <c r="S19" s="444" t="s">
        <v>21205</v>
      </c>
      <c r="T19" s="337" t="s">
        <v>21207</v>
      </c>
      <c r="U19" s="588"/>
    </row>
    <row r="20" spans="2:21" s="4" customFormat="1" ht="33" customHeight="1">
      <c r="B20" s="444" t="s">
        <v>21208</v>
      </c>
      <c r="C20" s="336" t="s">
        <v>21209</v>
      </c>
      <c r="D20" s="336">
        <v>2</v>
      </c>
      <c r="E20" s="821">
        <f xml:space="preserve"> IFERROR('1A'!J21 / '1A'!J22, 0)</f>
        <v>0</v>
      </c>
      <c r="F20" s="588"/>
      <c r="G20" s="113"/>
      <c r="H20" s="346" t="s">
        <v>21210</v>
      </c>
      <c r="J20" s="809"/>
      <c r="L20" s="240"/>
      <c r="M20" s="271"/>
      <c r="N20" s="240"/>
      <c r="O20" s="270"/>
      <c r="P20" s="270"/>
      <c r="Q20" s="240"/>
      <c r="S20" s="444" t="s">
        <v>21208</v>
      </c>
      <c r="T20" s="1447" t="s">
        <v>21211</v>
      </c>
      <c r="U20" s="588"/>
    </row>
    <row r="21" spans="2:21" s="4" customFormat="1" ht="33" customHeight="1">
      <c r="B21" s="444" t="s">
        <v>21212</v>
      </c>
      <c r="C21" s="336" t="s">
        <v>813</v>
      </c>
      <c r="D21" s="336">
        <v>3</v>
      </c>
      <c r="E21" s="821">
        <f>IFERROR('1D'!J20 - '1D'!J13, 0)</f>
        <v>423.19500000000005</v>
      </c>
      <c r="F21" s="588"/>
      <c r="G21" s="28"/>
      <c r="H21" s="346" t="s">
        <v>21213</v>
      </c>
      <c r="J21" s="809"/>
      <c r="L21" s="240"/>
      <c r="M21" s="271"/>
      <c r="N21" s="240"/>
      <c r="O21" s="270"/>
      <c r="P21" s="270"/>
      <c r="Q21" s="240"/>
      <c r="S21" s="444" t="s">
        <v>21212</v>
      </c>
      <c r="T21" s="1443" t="s">
        <v>21214</v>
      </c>
      <c r="U21" s="588"/>
    </row>
    <row r="22" spans="2:21" s="4" customFormat="1" ht="33" customHeight="1">
      <c r="B22" s="444" t="s">
        <v>21215</v>
      </c>
      <c r="C22" s="336" t="s">
        <v>21209</v>
      </c>
      <c r="D22" s="336">
        <v>2</v>
      </c>
      <c r="E22" s="1720">
        <v>2.94</v>
      </c>
      <c r="F22" s="588"/>
      <c r="G22" s="28"/>
      <c r="H22" s="346" t="s">
        <v>21216</v>
      </c>
      <c r="J22" s="809"/>
      <c r="L22" s="240"/>
      <c r="M22" s="271">
        <f t="shared" si="0"/>
        <v>0</v>
      </c>
      <c r="N22" s="240"/>
      <c r="O22" s="273">
        <f t="shared" si="1"/>
        <v>0</v>
      </c>
      <c r="P22" s="270"/>
      <c r="Q22" s="240"/>
      <c r="S22" s="444" t="s">
        <v>21215</v>
      </c>
      <c r="T22" s="337" t="s">
        <v>21217</v>
      </c>
      <c r="U22" s="588"/>
    </row>
    <row r="23" spans="2:21" s="4" customFormat="1" ht="33" customHeight="1">
      <c r="B23" s="444" t="s">
        <v>21218</v>
      </c>
      <c r="C23" s="336" t="s">
        <v>21209</v>
      </c>
      <c r="D23" s="336">
        <v>2</v>
      </c>
      <c r="E23" s="1720">
        <v>1.19</v>
      </c>
      <c r="F23" s="588"/>
      <c r="G23" s="28"/>
      <c r="H23" s="346" t="s">
        <v>21219</v>
      </c>
      <c r="J23" s="809"/>
      <c r="L23" s="240"/>
      <c r="M23" s="271">
        <f t="shared" si="0"/>
        <v>0</v>
      </c>
      <c r="N23" s="240"/>
      <c r="O23" s="273">
        <f t="shared" si="1"/>
        <v>0</v>
      </c>
      <c r="P23" s="270"/>
      <c r="Q23" s="240"/>
      <c r="S23" s="444" t="s">
        <v>21218</v>
      </c>
      <c r="T23" s="337" t="s">
        <v>21220</v>
      </c>
      <c r="U23" s="588"/>
    </row>
    <row r="24" spans="2:21" s="4" customFormat="1" ht="33" customHeight="1">
      <c r="B24" s="444" t="s">
        <v>21221</v>
      </c>
      <c r="C24" s="336" t="s">
        <v>21209</v>
      </c>
      <c r="D24" s="336">
        <v>2</v>
      </c>
      <c r="E24" s="353">
        <f>IFERROR(E21 / E8, 0)</f>
        <v>6.4451363470082929E-2</v>
      </c>
      <c r="F24" s="588"/>
      <c r="G24" s="28"/>
      <c r="H24" s="346" t="s">
        <v>21222</v>
      </c>
      <c r="J24" s="809"/>
      <c r="L24" s="240"/>
      <c r="M24" s="271"/>
      <c r="N24" s="240"/>
      <c r="O24" s="270"/>
      <c r="P24" s="270"/>
      <c r="Q24" s="240"/>
      <c r="S24" s="444" t="s">
        <v>21223</v>
      </c>
      <c r="T24" s="447" t="s">
        <v>21224</v>
      </c>
      <c r="U24" s="588"/>
    </row>
    <row r="25" spans="2:21" s="4" customFormat="1" ht="33" customHeight="1">
      <c r="B25" s="444" t="s">
        <v>21225</v>
      </c>
      <c r="C25" s="336" t="s">
        <v>1392</v>
      </c>
      <c r="D25" s="336">
        <v>2</v>
      </c>
      <c r="E25" s="1792">
        <f>IFERROR('1A'!J25 / '1A'!J16, 0)</f>
        <v>-3.9290426623662189E-3</v>
      </c>
      <c r="F25" s="588"/>
      <c r="G25" s="28"/>
      <c r="H25" s="346" t="s">
        <v>21226</v>
      </c>
      <c r="J25" s="809"/>
      <c r="L25" s="240"/>
      <c r="M25" s="271"/>
      <c r="N25" s="240"/>
      <c r="O25" s="270"/>
      <c r="P25" s="270"/>
      <c r="Q25" s="240"/>
      <c r="S25" s="444" t="s">
        <v>21225</v>
      </c>
      <c r="T25" s="1444" t="s">
        <v>21227</v>
      </c>
      <c r="U25" s="588"/>
    </row>
    <row r="26" spans="2:21" s="4" customFormat="1" ht="33" customHeight="1">
      <c r="B26" s="444" t="s">
        <v>21228</v>
      </c>
      <c r="C26" s="336" t="s">
        <v>813</v>
      </c>
      <c r="D26" s="336">
        <v>3</v>
      </c>
      <c r="E26" s="821">
        <f>IFERROR(E21 - '1D'!J32, 0)</f>
        <v>423.19500000000005</v>
      </c>
      <c r="F26" s="588"/>
      <c r="G26" s="28"/>
      <c r="H26" s="346" t="s">
        <v>21229</v>
      </c>
      <c r="J26" s="809"/>
      <c r="L26" s="240"/>
      <c r="M26" s="271"/>
      <c r="N26" s="240"/>
      <c r="O26" s="270"/>
      <c r="P26" s="270"/>
      <c r="Q26" s="240"/>
      <c r="S26" s="444" t="s">
        <v>21228</v>
      </c>
      <c r="T26" s="1446" t="s">
        <v>21230</v>
      </c>
      <c r="U26" s="588"/>
    </row>
    <row r="27" spans="2:21" s="4" customFormat="1" ht="33" customHeight="1" thickBot="1">
      <c r="B27" s="393" t="s">
        <v>21231</v>
      </c>
      <c r="C27" s="343" t="s">
        <v>21209</v>
      </c>
      <c r="D27" s="343">
        <v>2</v>
      </c>
      <c r="E27" s="355">
        <f>IFERROR(E26 / E8, 0)</f>
        <v>6.4451363470082929E-2</v>
      </c>
      <c r="F27" s="589"/>
      <c r="G27" s="28"/>
      <c r="H27" s="347" t="s">
        <v>21232</v>
      </c>
      <c r="J27" s="810"/>
      <c r="L27" s="240"/>
      <c r="M27" s="271"/>
      <c r="N27" s="240"/>
      <c r="O27" s="270"/>
      <c r="P27" s="270"/>
      <c r="Q27" s="240"/>
      <c r="S27" s="393" t="s">
        <v>21231</v>
      </c>
      <c r="T27" s="594" t="s">
        <v>21233</v>
      </c>
      <c r="U27" s="589"/>
    </row>
    <row r="28" spans="2:21" s="4" customFormat="1" ht="21.75" customHeight="1" thickBot="1">
      <c r="B28" s="50"/>
      <c r="C28" s="50"/>
      <c r="D28" s="50"/>
      <c r="E28" s="10"/>
      <c r="F28" s="10"/>
      <c r="G28" s="28"/>
      <c r="H28" s="3"/>
      <c r="J28" s="829"/>
      <c r="L28" s="240"/>
      <c r="M28" s="271"/>
      <c r="N28" s="240"/>
      <c r="O28" s="270"/>
      <c r="Q28" s="240"/>
      <c r="S28" s="50"/>
      <c r="T28" s="10"/>
      <c r="U28" s="10"/>
    </row>
    <row r="29" spans="2:21" s="4" customFormat="1" ht="20.25" customHeight="1" thickBot="1">
      <c r="B29" s="316" t="s">
        <v>21234</v>
      </c>
      <c r="C29" s="238"/>
      <c r="D29" s="238"/>
      <c r="E29" s="11"/>
      <c r="F29" s="104"/>
      <c r="G29" s="28"/>
      <c r="H29" s="3"/>
      <c r="J29" s="829"/>
      <c r="L29" s="240"/>
      <c r="M29" s="271"/>
      <c r="N29" s="240"/>
      <c r="O29" s="270"/>
      <c r="Q29" s="240"/>
      <c r="S29" s="316" t="s">
        <v>21234</v>
      </c>
      <c r="T29" s="11"/>
      <c r="U29" s="104"/>
    </row>
    <row r="30" spans="2:21" s="4" customFormat="1" ht="33" customHeight="1">
      <c r="B30" s="1849" t="s">
        <v>21235</v>
      </c>
      <c r="C30" s="317" t="s">
        <v>813</v>
      </c>
      <c r="D30" s="317">
        <v>3</v>
      </c>
      <c r="E30" s="820">
        <f>IFERROR('2A'!L7, 0)</f>
        <v>1239.4490000000001</v>
      </c>
      <c r="F30" s="590"/>
      <c r="G30" s="28"/>
      <c r="H30" s="345" t="s">
        <v>21236</v>
      </c>
      <c r="J30" s="808"/>
      <c r="L30" s="240"/>
      <c r="M30" s="271"/>
      <c r="N30" s="240"/>
      <c r="O30" s="270"/>
      <c r="Q30" s="240"/>
      <c r="S30" s="1849" t="s">
        <v>21235</v>
      </c>
      <c r="T30" s="786" t="s">
        <v>21237</v>
      </c>
      <c r="U30" s="445"/>
    </row>
    <row r="31" spans="2:21" s="4" customFormat="1" ht="33" customHeight="1" thickBot="1">
      <c r="B31" s="1854" t="s">
        <v>21238</v>
      </c>
      <c r="C31" s="320" t="s">
        <v>813</v>
      </c>
      <c r="D31" s="320">
        <v>3</v>
      </c>
      <c r="E31" s="824">
        <f>IFERROR('2A'!L7 + '2A'!L12, 0)</f>
        <v>638.23788900000011</v>
      </c>
      <c r="F31" s="591"/>
      <c r="G31" s="28"/>
      <c r="H31" s="347" t="s">
        <v>21239</v>
      </c>
      <c r="J31" s="810"/>
      <c r="L31" s="240"/>
      <c r="M31" s="271"/>
      <c r="N31" s="240"/>
      <c r="O31" s="270"/>
      <c r="Q31" s="240"/>
      <c r="S31" s="1854" t="s">
        <v>21238</v>
      </c>
      <c r="T31" s="799" t="s">
        <v>21240</v>
      </c>
      <c r="U31" s="446"/>
    </row>
    <row r="32" spans="2:21" s="4" customFormat="1" ht="21.75" customHeight="1" thickBot="1">
      <c r="B32" s="50"/>
      <c r="C32" s="50"/>
      <c r="D32" s="50"/>
      <c r="E32" s="10"/>
      <c r="F32" s="10"/>
      <c r="G32" s="28"/>
      <c r="H32" s="54"/>
      <c r="J32" s="829"/>
      <c r="L32" s="240"/>
      <c r="M32" s="271"/>
      <c r="N32" s="240"/>
      <c r="O32" s="270"/>
      <c r="Q32" s="240"/>
      <c r="S32" s="50"/>
      <c r="T32" s="10"/>
      <c r="U32" s="10"/>
    </row>
    <row r="33" spans="2:20" s="4" customFormat="1" ht="21.75" customHeight="1" thickBot="1">
      <c r="B33" s="316" t="s">
        <v>1073</v>
      </c>
      <c r="C33" s="238"/>
      <c r="D33" s="238"/>
      <c r="E33" s="11"/>
      <c r="F33" s="104"/>
      <c r="G33" s="28"/>
      <c r="H33" s="54"/>
      <c r="J33" s="829"/>
      <c r="L33" s="240"/>
      <c r="M33" s="271"/>
      <c r="N33" s="240"/>
      <c r="O33" s="270"/>
      <c r="Q33" s="240"/>
      <c r="S33" s="316" t="s">
        <v>1073</v>
      </c>
      <c r="T33" s="11"/>
    </row>
    <row r="34" spans="2:20" s="4" customFormat="1" ht="33" customHeight="1">
      <c r="B34" s="1849" t="s">
        <v>21241</v>
      </c>
      <c r="C34" s="317" t="s">
        <v>1392</v>
      </c>
      <c r="D34" s="317">
        <v>2</v>
      </c>
      <c r="E34" s="820">
        <f>IFERROR('1E'!E9 / '1E'!I11, 0)</f>
        <v>0.30380525044171647</v>
      </c>
      <c r="F34" s="590"/>
      <c r="G34" s="28"/>
      <c r="H34" s="345" t="s">
        <v>21242</v>
      </c>
      <c r="J34" s="808"/>
      <c r="L34" s="240"/>
      <c r="M34" s="271"/>
      <c r="N34" s="240"/>
      <c r="O34" s="270"/>
      <c r="Q34" s="240"/>
      <c r="S34" s="1849" t="s">
        <v>21241</v>
      </c>
      <c r="T34" s="786" t="s">
        <v>21243</v>
      </c>
    </row>
    <row r="35" spans="2:20" s="4" customFormat="1" ht="33" customHeight="1">
      <c r="B35" s="1848" t="s">
        <v>21244</v>
      </c>
      <c r="C35" s="313" t="s">
        <v>1392</v>
      </c>
      <c r="D35" s="313">
        <v>2</v>
      </c>
      <c r="E35" s="847">
        <f>IFERROR('1E'!F9 / '1E'!I11, 0)</f>
        <v>5.7272698775322713E-2</v>
      </c>
      <c r="F35" s="592"/>
      <c r="G35" s="28"/>
      <c r="H35" s="346" t="s">
        <v>21245</v>
      </c>
      <c r="J35" s="809"/>
      <c r="L35" s="240"/>
      <c r="M35" s="271"/>
      <c r="N35" s="240"/>
      <c r="O35" s="270"/>
      <c r="Q35" s="240"/>
      <c r="S35" s="1848" t="s">
        <v>21244</v>
      </c>
      <c r="T35" s="773" t="s">
        <v>21246</v>
      </c>
    </row>
    <row r="36" spans="2:20" s="4" customFormat="1" ht="33" customHeight="1">
      <c r="B36" s="1848" t="s">
        <v>21247</v>
      </c>
      <c r="C36" s="313" t="s">
        <v>1392</v>
      </c>
      <c r="D36" s="313">
        <v>2</v>
      </c>
      <c r="E36" s="847">
        <f>IFERROR(('1E'!G9 + '1E'!H9) / '1E'!I11, 0)</f>
        <v>0.63892205078296083</v>
      </c>
      <c r="F36" s="592"/>
      <c r="G36" s="28"/>
      <c r="H36" s="346" t="s">
        <v>21248</v>
      </c>
      <c r="J36" s="809"/>
      <c r="L36" s="240"/>
      <c r="M36" s="271">
        <f>IF( SUM( O41:P41 ) = 0, 0, $O$7 )</f>
        <v>0</v>
      </c>
      <c r="N36" s="240"/>
      <c r="O36" s="273">
        <f xml:space="preserve"> IF( ISNUMBER(E41), 0, 1 )</f>
        <v>0</v>
      </c>
      <c r="Q36" s="240"/>
      <c r="S36" s="1848" t="s">
        <v>21247</v>
      </c>
      <c r="T36" s="773" t="s">
        <v>21249</v>
      </c>
    </row>
    <row r="37" spans="2:20" s="4" customFormat="1" ht="33" customHeight="1">
      <c r="B37" s="1848" t="s">
        <v>21250</v>
      </c>
      <c r="C37" s="313" t="s">
        <v>1392</v>
      </c>
      <c r="D37" s="313">
        <v>2</v>
      </c>
      <c r="E37" s="1768">
        <v>6.7299999999999999E-2</v>
      </c>
      <c r="F37" s="592"/>
      <c r="G37" s="28"/>
      <c r="H37" s="346" t="s">
        <v>21251</v>
      </c>
      <c r="J37" s="809"/>
      <c r="L37" s="240"/>
      <c r="M37" s="271">
        <f t="shared" ref="M37:M41" si="2">IF( SUM( O37:P37 ) = 0, 0, $O$7 )</f>
        <v>0</v>
      </c>
      <c r="N37" s="240"/>
      <c r="O37" s="273">
        <f t="shared" ref="O37:O41" si="3" xml:space="preserve"> IF( ISNUMBER(E37), 0, 1 )</f>
        <v>0</v>
      </c>
      <c r="Q37" s="240"/>
      <c r="S37" s="1848" t="s">
        <v>21250</v>
      </c>
      <c r="T37" s="314" t="s">
        <v>21252</v>
      </c>
    </row>
    <row r="38" spans="2:20" s="4" customFormat="1" ht="33" customHeight="1">
      <c r="B38" s="1848" t="s">
        <v>21253</v>
      </c>
      <c r="C38" s="313" t="s">
        <v>1392</v>
      </c>
      <c r="D38" s="313">
        <v>2</v>
      </c>
      <c r="E38" s="1768">
        <v>6.1499999999999999E-2</v>
      </c>
      <c r="F38" s="592"/>
      <c r="G38" s="28"/>
      <c r="H38" s="346" t="s">
        <v>21254</v>
      </c>
      <c r="J38" s="809"/>
      <c r="L38" s="240"/>
      <c r="M38" s="271">
        <f t="shared" si="2"/>
        <v>0</v>
      </c>
      <c r="N38" s="240"/>
      <c r="O38" s="273">
        <f t="shared" si="3"/>
        <v>0</v>
      </c>
      <c r="Q38" s="240"/>
      <c r="S38" s="1848" t="s">
        <v>21253</v>
      </c>
      <c r="T38" s="314" t="s">
        <v>21255</v>
      </c>
    </row>
    <row r="39" spans="2:20" s="4" customFormat="1" ht="33" customHeight="1">
      <c r="B39" s="1848" t="s">
        <v>21256</v>
      </c>
      <c r="C39" s="313" t="s">
        <v>1392</v>
      </c>
      <c r="D39" s="313">
        <v>2</v>
      </c>
      <c r="E39" s="1768">
        <v>0.20449999999999999</v>
      </c>
      <c r="F39" s="592"/>
      <c r="G39" s="28"/>
      <c r="H39" s="346" t="s">
        <v>21257</v>
      </c>
      <c r="J39" s="809"/>
      <c r="L39" s="240"/>
      <c r="M39" s="271">
        <f t="shared" si="2"/>
        <v>0</v>
      </c>
      <c r="N39" s="240"/>
      <c r="O39" s="273">
        <f t="shared" si="3"/>
        <v>0</v>
      </c>
      <c r="Q39" s="240"/>
      <c r="S39" s="1848" t="s">
        <v>21256</v>
      </c>
      <c r="T39" s="314" t="s">
        <v>21258</v>
      </c>
    </row>
    <row r="40" spans="2:20" s="4" customFormat="1" ht="33" customHeight="1">
      <c r="B40" s="1848" t="s">
        <v>21259</v>
      </c>
      <c r="C40" s="313" t="s">
        <v>1392</v>
      </c>
      <c r="D40" s="313">
        <v>2</v>
      </c>
      <c r="E40" s="1768">
        <v>0.48749999999999999</v>
      </c>
      <c r="F40" s="592"/>
      <c r="G40" s="28"/>
      <c r="H40" s="346" t="s">
        <v>21260</v>
      </c>
      <c r="J40" s="809"/>
      <c r="L40" s="240"/>
      <c r="M40" s="271">
        <f t="shared" si="2"/>
        <v>0</v>
      </c>
      <c r="N40" s="240"/>
      <c r="O40" s="273">
        <f t="shared" si="3"/>
        <v>0</v>
      </c>
      <c r="Q40" s="240"/>
      <c r="S40" s="1848" t="s">
        <v>21259</v>
      </c>
      <c r="T40" s="314" t="s">
        <v>21261</v>
      </c>
    </row>
    <row r="41" spans="2:20" s="4" customFormat="1" ht="33" customHeight="1" thickBot="1">
      <c r="B41" s="1854" t="s">
        <v>21262</v>
      </c>
      <c r="C41" s="320" t="s">
        <v>1392</v>
      </c>
      <c r="D41" s="320">
        <v>2</v>
      </c>
      <c r="E41" s="1757">
        <v>0.17929999999999999</v>
      </c>
      <c r="F41" s="591"/>
      <c r="H41" s="347" t="s">
        <v>21263</v>
      </c>
      <c r="J41" s="810"/>
      <c r="L41" s="240"/>
      <c r="M41" s="271">
        <f t="shared" si="2"/>
        <v>0</v>
      </c>
      <c r="N41" s="240"/>
      <c r="O41" s="273">
        <f t="shared" si="3"/>
        <v>0</v>
      </c>
      <c r="Q41" s="240"/>
      <c r="S41" s="1854" t="s">
        <v>21262</v>
      </c>
      <c r="T41" s="430" t="s">
        <v>21264</v>
      </c>
    </row>
    <row r="42" spans="2:20" s="4" customFormat="1" ht="32.25" customHeight="1">
      <c r="H42" s="28"/>
      <c r="O42" s="270"/>
    </row>
  </sheetData>
  <mergeCells count="3">
    <mergeCell ref="O6:P6"/>
    <mergeCell ref="B3:J3"/>
    <mergeCell ref="S3:U3"/>
  </mergeCells>
  <conditionalFormatting sqref="M4:M41">
    <cfRule type="cellIs" dxfId="50" priority="1" operator="equal">
      <formula>0</formula>
    </cfRule>
  </conditionalFormatting>
  <dataValidations count="1">
    <dataValidation type="custom" allowBlank="1" showErrorMessage="1" errorTitle="Input Error" error="Please enter a numeric value." sqref="F12" xr:uid="{00000000-0002-0000-2300-000002000000}">
      <formula1>ISNUMBER(F12)</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7">
    <pageSetUpPr fitToPage="1"/>
  </sheetPr>
  <dimension ref="B1:AL47"/>
  <sheetViews>
    <sheetView showFormulas="1" showGridLines="0" topLeftCell="C1" zoomScale="80" zoomScaleNormal="80" zoomScaleSheetLayoutView="100" workbookViewId="0">
      <selection activeCell="I27" sqref="I27:J30"/>
    </sheetView>
  </sheetViews>
  <sheetFormatPr defaultColWidth="9.125" defaultRowHeight="15.75"/>
  <cols>
    <col min="1" max="1" width="1.625" style="264" customWidth="1"/>
    <col min="2" max="2" width="36.125" style="264" customWidth="1"/>
    <col min="3" max="4" width="12.5" style="264" customWidth="1"/>
    <col min="5" max="5" width="12.5" style="28" customWidth="1"/>
    <col min="6" max="10" width="12.5" style="264" customWidth="1"/>
    <col min="11" max="11" width="1.625" style="264" customWidth="1"/>
    <col min="12" max="12" width="12.5" style="264" customWidth="1"/>
    <col min="13" max="13" width="1.625" style="264" customWidth="1"/>
    <col min="14" max="14" width="33.875" style="264" customWidth="1"/>
    <col min="15" max="16" width="1.625" style="264" customWidth="1"/>
    <col min="17" max="17" width="21.375" style="264" bestFit="1" customWidth="1"/>
    <col min="18" max="18" width="1.625" style="264" customWidth="1"/>
    <col min="19" max="26" width="6.125" style="264" hidden="1" customWidth="1"/>
    <col min="27" max="28" width="1.625" style="264" hidden="1" customWidth="1"/>
    <col min="29" max="29" width="1.625" style="264" customWidth="1"/>
    <col min="30" max="30" width="36.375" style="264" customWidth="1"/>
    <col min="31" max="32" width="12.5" style="264" customWidth="1"/>
    <col min="33" max="33" width="12.5" style="28" customWidth="1"/>
    <col min="34" max="38" width="12.5" style="264" customWidth="1"/>
    <col min="39" max="39" width="1.625" style="264" customWidth="1"/>
    <col min="40" max="16384" width="9.125" style="264"/>
  </cols>
  <sheetData>
    <row r="1" spans="2:38" s="176" customFormat="1" ht="29.25" customHeight="1">
      <c r="B1" s="288" t="s">
        <v>731</v>
      </c>
      <c r="C1" s="1591"/>
      <c r="D1" s="1591"/>
      <c r="E1" s="289"/>
      <c r="F1" s="1591"/>
      <c r="G1" s="1591"/>
      <c r="H1" s="289"/>
      <c r="I1" s="1591"/>
      <c r="J1" s="1591"/>
      <c r="P1" s="290"/>
      <c r="R1" s="290"/>
      <c r="AA1" s="292"/>
      <c r="AB1" s="290"/>
      <c r="AC1" s="292"/>
      <c r="AD1" s="288" t="s">
        <v>731</v>
      </c>
      <c r="AE1" s="1591"/>
      <c r="AF1" s="1591"/>
      <c r="AG1" s="289"/>
      <c r="AH1" s="1591"/>
      <c r="AI1" s="1591"/>
      <c r="AJ1" s="289"/>
      <c r="AK1" s="1591"/>
      <c r="AL1" s="1591"/>
    </row>
    <row r="2" spans="2:38" s="176" customFormat="1" ht="29.25" customHeight="1">
      <c r="B2" s="288" t="str">
        <f>Validation!B4</f>
        <v>Anglian Water</v>
      </c>
      <c r="C2" s="1591"/>
      <c r="D2" s="1591"/>
      <c r="E2" s="1591"/>
      <c r="F2" s="1591"/>
      <c r="G2" s="1591"/>
      <c r="H2" s="1591"/>
      <c r="I2" s="1591"/>
      <c r="J2" s="1591"/>
      <c r="P2" s="290"/>
      <c r="R2" s="290"/>
      <c r="AA2" s="292"/>
      <c r="AB2" s="290"/>
      <c r="AC2" s="292"/>
      <c r="AD2" s="1591"/>
      <c r="AE2" s="1591"/>
      <c r="AF2" s="1591"/>
      <c r="AG2" s="1591"/>
      <c r="AH2" s="1591"/>
      <c r="AI2" s="1591"/>
      <c r="AJ2" s="1591"/>
      <c r="AK2" s="1591"/>
      <c r="AL2" s="1591"/>
    </row>
    <row r="3" spans="2:38" s="99" customFormat="1" ht="45" customHeight="1">
      <c r="B3" s="2105" t="s">
        <v>732</v>
      </c>
      <c r="C3" s="2106"/>
      <c r="D3" s="2106"/>
      <c r="E3" s="2106"/>
      <c r="F3" s="2106"/>
      <c r="G3" s="2106"/>
      <c r="H3" s="2106"/>
      <c r="I3" s="2106"/>
      <c r="J3" s="2106"/>
      <c r="K3" s="2106"/>
      <c r="L3" s="2106"/>
      <c r="M3" s="2106"/>
      <c r="N3" s="2106"/>
      <c r="P3" s="258"/>
      <c r="Q3" s="227" t="s">
        <v>798</v>
      </c>
      <c r="R3" s="258"/>
      <c r="AA3" s="101"/>
      <c r="AB3" s="258"/>
      <c r="AC3" s="101"/>
      <c r="AD3" s="2105" t="s">
        <v>732</v>
      </c>
      <c r="AE3" s="2106"/>
      <c r="AF3" s="2106"/>
      <c r="AG3" s="2106"/>
      <c r="AH3" s="2106"/>
      <c r="AI3" s="2106"/>
      <c r="AJ3" s="2106"/>
      <c r="AK3" s="2106"/>
      <c r="AL3" s="2106"/>
    </row>
    <row r="4" spans="2:38" s="101" customFormat="1" ht="17.25" customHeight="1" thickBot="1">
      <c r="B4" s="100"/>
      <c r="C4" s="100"/>
      <c r="D4" s="100"/>
      <c r="E4" s="100"/>
      <c r="F4" s="100"/>
      <c r="G4" s="100"/>
      <c r="H4" s="100"/>
      <c r="I4" s="100"/>
      <c r="J4" s="100"/>
      <c r="L4" s="28"/>
      <c r="P4" s="258"/>
      <c r="Q4" s="271"/>
      <c r="R4" s="258"/>
      <c r="AB4" s="258"/>
      <c r="AD4" s="100"/>
      <c r="AE4" s="100"/>
      <c r="AF4" s="100"/>
      <c r="AG4" s="100"/>
      <c r="AH4" s="100"/>
      <c r="AI4" s="100"/>
      <c r="AJ4" s="100"/>
      <c r="AK4" s="100"/>
      <c r="AL4" s="100"/>
    </row>
    <row r="5" spans="2:38" s="4" customFormat="1" ht="41.25" customHeight="1">
      <c r="B5" s="1973" t="s">
        <v>800</v>
      </c>
      <c r="C5" s="1974" t="s">
        <v>21265</v>
      </c>
      <c r="D5" s="1974"/>
      <c r="E5" s="1974"/>
      <c r="F5" s="1974" t="s">
        <v>21266</v>
      </c>
      <c r="G5" s="1974"/>
      <c r="H5" s="1974" t="s">
        <v>21267</v>
      </c>
      <c r="I5" s="1974" t="s">
        <v>21268</v>
      </c>
      <c r="J5" s="1964"/>
      <c r="L5" s="2045" t="s">
        <v>806</v>
      </c>
      <c r="N5" s="2045" t="s">
        <v>807</v>
      </c>
      <c r="P5" s="240"/>
      <c r="Q5" s="271"/>
      <c r="R5" s="240"/>
      <c r="AB5" s="240"/>
      <c r="AD5" s="1973" t="s">
        <v>800</v>
      </c>
      <c r="AE5" s="1974" t="s">
        <v>21265</v>
      </c>
      <c r="AF5" s="1974"/>
      <c r="AG5" s="1974"/>
      <c r="AH5" s="1974" t="s">
        <v>21266</v>
      </c>
      <c r="AI5" s="1974"/>
      <c r="AJ5" s="1974" t="s">
        <v>21267</v>
      </c>
      <c r="AK5" s="1974" t="s">
        <v>21268</v>
      </c>
      <c r="AL5" s="1964"/>
    </row>
    <row r="6" spans="2:38" s="4" customFormat="1" ht="30" customHeight="1">
      <c r="B6" s="2038"/>
      <c r="C6" s="1857" t="s">
        <v>21269</v>
      </c>
      <c r="D6" s="1857" t="s">
        <v>21270</v>
      </c>
      <c r="E6" s="1857" t="s">
        <v>21271</v>
      </c>
      <c r="F6" s="1857" t="s">
        <v>21272</v>
      </c>
      <c r="G6" s="1857" t="s">
        <v>21273</v>
      </c>
      <c r="H6" s="2036"/>
      <c r="I6" s="1857" t="s">
        <v>21274</v>
      </c>
      <c r="J6" s="1858" t="s">
        <v>21275</v>
      </c>
      <c r="L6" s="2048"/>
      <c r="N6" s="2048"/>
      <c r="P6" s="240"/>
      <c r="Q6" s="271"/>
      <c r="R6" s="240"/>
      <c r="AB6" s="240"/>
      <c r="AD6" s="2038"/>
      <c r="AE6" s="1857" t="s">
        <v>21269</v>
      </c>
      <c r="AF6" s="1857" t="s">
        <v>21270</v>
      </c>
      <c r="AG6" s="1857" t="s">
        <v>21271</v>
      </c>
      <c r="AH6" s="1857" t="s">
        <v>21272</v>
      </c>
      <c r="AI6" s="1857" t="s">
        <v>21273</v>
      </c>
      <c r="AJ6" s="2036"/>
      <c r="AK6" s="1857" t="s">
        <v>21274</v>
      </c>
      <c r="AL6" s="1858" t="s">
        <v>21275</v>
      </c>
    </row>
    <row r="7" spans="2:38" s="4" customFormat="1" ht="15" customHeight="1">
      <c r="B7" s="1859" t="s">
        <v>801</v>
      </c>
      <c r="C7" s="1857" t="s">
        <v>813</v>
      </c>
      <c r="D7" s="1857" t="s">
        <v>813</v>
      </c>
      <c r="E7" s="1857" t="s">
        <v>813</v>
      </c>
      <c r="F7" s="1857" t="s">
        <v>813</v>
      </c>
      <c r="G7" s="1857" t="s">
        <v>813</v>
      </c>
      <c r="H7" s="1857" t="s">
        <v>813</v>
      </c>
      <c r="I7" s="1857" t="s">
        <v>1392</v>
      </c>
      <c r="J7" s="1858" t="s">
        <v>1392</v>
      </c>
      <c r="L7" s="2048"/>
      <c r="N7" s="2048"/>
      <c r="P7" s="240"/>
      <c r="Q7" s="271"/>
      <c r="R7" s="240"/>
      <c r="AB7" s="240"/>
      <c r="AD7" s="1859" t="s">
        <v>801</v>
      </c>
      <c r="AE7" s="1857" t="s">
        <v>813</v>
      </c>
      <c r="AF7" s="1857" t="s">
        <v>813</v>
      </c>
      <c r="AG7" s="1857" t="s">
        <v>813</v>
      </c>
      <c r="AH7" s="1857" t="s">
        <v>813</v>
      </c>
      <c r="AI7" s="1857" t="s">
        <v>813</v>
      </c>
      <c r="AJ7" s="1857" t="s">
        <v>813</v>
      </c>
      <c r="AK7" s="1857" t="s">
        <v>1392</v>
      </c>
      <c r="AL7" s="1858" t="s">
        <v>1392</v>
      </c>
    </row>
    <row r="8" spans="2:38" s="4" customFormat="1" ht="15" customHeight="1" thickBot="1">
      <c r="B8" s="1844" t="s">
        <v>802</v>
      </c>
      <c r="C8" s="1845">
        <v>3</v>
      </c>
      <c r="D8" s="1845">
        <v>3</v>
      </c>
      <c r="E8" s="1845">
        <v>3</v>
      </c>
      <c r="F8" s="1845">
        <v>3</v>
      </c>
      <c r="G8" s="1845">
        <v>3</v>
      </c>
      <c r="H8" s="1845">
        <v>3</v>
      </c>
      <c r="I8" s="1845">
        <v>3</v>
      </c>
      <c r="J8" s="1838">
        <v>3</v>
      </c>
      <c r="L8" s="2047"/>
      <c r="N8" s="2047"/>
      <c r="P8" s="240"/>
      <c r="Q8" s="271"/>
      <c r="R8" s="240"/>
      <c r="S8" s="1957" t="s">
        <v>799</v>
      </c>
      <c r="T8" s="1957"/>
      <c r="U8" s="2081"/>
      <c r="V8" s="2081"/>
      <c r="W8" s="2081"/>
      <c r="X8" s="2081"/>
      <c r="Y8" s="2081"/>
      <c r="Z8" s="2081"/>
      <c r="AA8" s="1623"/>
      <c r="AB8" s="240"/>
      <c r="AD8" s="1844" t="s">
        <v>802</v>
      </c>
      <c r="AE8" s="1845">
        <v>3</v>
      </c>
      <c r="AF8" s="1845">
        <v>3</v>
      </c>
      <c r="AG8" s="1845">
        <v>3</v>
      </c>
      <c r="AH8" s="1845">
        <v>3</v>
      </c>
      <c r="AI8" s="1845">
        <v>3</v>
      </c>
      <c r="AJ8" s="1845">
        <v>3</v>
      </c>
      <c r="AK8" s="1845">
        <v>3</v>
      </c>
      <c r="AL8" s="1838">
        <v>3</v>
      </c>
    </row>
    <row r="9" spans="2:38" s="4" customFormat="1" ht="15" customHeight="1" thickBot="1">
      <c r="B9" s="102"/>
      <c r="C9" s="103"/>
      <c r="D9" s="103"/>
      <c r="E9" s="103"/>
      <c r="F9" s="103"/>
      <c r="G9" s="103"/>
      <c r="H9" s="103"/>
      <c r="I9" s="103"/>
      <c r="J9" s="103"/>
      <c r="P9" s="240"/>
      <c r="Q9" s="271"/>
      <c r="R9" s="240"/>
      <c r="S9" s="267" t="s">
        <v>808</v>
      </c>
      <c r="T9" s="52"/>
      <c r="AB9" s="240"/>
      <c r="AD9" s="102"/>
      <c r="AE9" s="103"/>
      <c r="AF9" s="103"/>
      <c r="AG9" s="103"/>
      <c r="AH9" s="103"/>
      <c r="AI9" s="103"/>
      <c r="AJ9" s="103"/>
      <c r="AK9" s="103"/>
      <c r="AL9" s="103"/>
    </row>
    <row r="10" spans="2:38" s="4" customFormat="1" ht="20.25" customHeight="1" thickBot="1">
      <c r="B10" s="316" t="s">
        <v>21276</v>
      </c>
      <c r="C10" s="11"/>
      <c r="D10" s="104"/>
      <c r="E10" s="103"/>
      <c r="F10" s="103"/>
      <c r="G10" s="103"/>
      <c r="H10" s="103"/>
      <c r="I10" s="103"/>
      <c r="J10" s="103"/>
      <c r="P10" s="240"/>
      <c r="Q10" s="271"/>
      <c r="R10" s="240"/>
      <c r="T10" s="270"/>
      <c r="AB10" s="240"/>
      <c r="AD10" s="316" t="s">
        <v>21276</v>
      </c>
      <c r="AE10" s="11"/>
      <c r="AF10" s="104"/>
      <c r="AG10" s="103"/>
      <c r="AH10" s="103"/>
      <c r="AI10" s="103"/>
      <c r="AJ10" s="103"/>
      <c r="AK10" s="103"/>
      <c r="AL10" s="103"/>
    </row>
    <row r="11" spans="2:38" s="4" customFormat="1" ht="19.5" customHeight="1">
      <c r="B11" s="1849" t="s">
        <v>21277</v>
      </c>
      <c r="C11" s="1710">
        <v>381.25099999999998</v>
      </c>
      <c r="D11" s="1710">
        <v>113.8</v>
      </c>
      <c r="E11" s="1710">
        <v>274.01299999999998</v>
      </c>
      <c r="F11" s="431">
        <f>IFERROR(SUM(C11:E11), 0)</f>
        <v>769.06399999999996</v>
      </c>
      <c r="G11" s="1710">
        <v>-166.334</v>
      </c>
      <c r="H11" s="1710">
        <v>0</v>
      </c>
      <c r="I11" s="1814">
        <v>4.4080000000000001E-2</v>
      </c>
      <c r="J11" s="1815">
        <v>7.7799999999999996E-3</v>
      </c>
      <c r="L11" s="323" t="s">
        <v>21278</v>
      </c>
      <c r="N11" s="808"/>
      <c r="P11" s="240"/>
      <c r="Q11" s="271">
        <f t="shared" ref="Q11:Q16" si="0">IF( SUM( S11:Z11 ) = 0, 0, $S$9 )</f>
        <v>0</v>
      </c>
      <c r="R11" s="240"/>
      <c r="S11" s="273">
        <f t="shared" ref="S11:Z16" si="1" xml:space="preserve"> IF( ISNUMBER(C11), 0, 1 )</f>
        <v>0</v>
      </c>
      <c r="T11" s="273">
        <f t="shared" si="1"/>
        <v>0</v>
      </c>
      <c r="U11" s="273">
        <f t="shared" si="1"/>
        <v>0</v>
      </c>
      <c r="V11" s="270"/>
      <c r="W11" s="273">
        <f t="shared" si="1"/>
        <v>0</v>
      </c>
      <c r="X11" s="273">
        <f t="shared" si="1"/>
        <v>0</v>
      </c>
      <c r="Y11" s="273">
        <f t="shared" si="1"/>
        <v>0</v>
      </c>
      <c r="Z11" s="273">
        <f t="shared" si="1"/>
        <v>0</v>
      </c>
      <c r="AA11" s="270"/>
      <c r="AB11" s="240"/>
      <c r="AD11" s="1849" t="s">
        <v>21277</v>
      </c>
      <c r="AE11" s="607" t="s">
        <v>21279</v>
      </c>
      <c r="AF11" s="607" t="s">
        <v>21280</v>
      </c>
      <c r="AG11" s="607" t="s">
        <v>21281</v>
      </c>
      <c r="AH11" s="1439" t="s">
        <v>21282</v>
      </c>
      <c r="AI11" s="607" t="s">
        <v>21283</v>
      </c>
      <c r="AJ11" s="607" t="s">
        <v>21284</v>
      </c>
      <c r="AK11" s="607" t="s">
        <v>21285</v>
      </c>
      <c r="AL11" s="1169" t="s">
        <v>21286</v>
      </c>
    </row>
    <row r="12" spans="2:38" s="4" customFormat="1" ht="19.5" customHeight="1">
      <c r="B12" s="1848" t="s">
        <v>21287</v>
      </c>
      <c r="C12" s="1797">
        <v>161.69999999999999</v>
      </c>
      <c r="D12" s="1797">
        <v>688.8</v>
      </c>
      <c r="E12" s="1711">
        <v>279.53199999999998</v>
      </c>
      <c r="F12" s="1795">
        <f>IFERROR(SUM(C12:E12), 0)</f>
        <v>1130.0319999999999</v>
      </c>
      <c r="G12" s="1711">
        <v>58.238999999999997</v>
      </c>
      <c r="H12" s="1711">
        <v>0</v>
      </c>
      <c r="I12" s="1816">
        <v>3.6800000000000001E-3</v>
      </c>
      <c r="J12" s="1817">
        <v>1.388E-2</v>
      </c>
      <c r="L12" s="324" t="s">
        <v>21288</v>
      </c>
      <c r="N12" s="809"/>
      <c r="P12" s="240"/>
      <c r="Q12" s="271">
        <f t="shared" si="0"/>
        <v>0</v>
      </c>
      <c r="R12" s="240"/>
      <c r="S12" s="273">
        <f t="shared" si="1"/>
        <v>0</v>
      </c>
      <c r="T12" s="273">
        <f t="shared" si="1"/>
        <v>0</v>
      </c>
      <c r="U12" s="273">
        <f t="shared" si="1"/>
        <v>0</v>
      </c>
      <c r="V12" s="270"/>
      <c r="W12" s="273">
        <f t="shared" si="1"/>
        <v>0</v>
      </c>
      <c r="X12" s="273">
        <f t="shared" si="1"/>
        <v>0</v>
      </c>
      <c r="Y12" s="273">
        <f t="shared" si="1"/>
        <v>0</v>
      </c>
      <c r="Z12" s="273">
        <f t="shared" si="1"/>
        <v>0</v>
      </c>
      <c r="AA12" s="270"/>
      <c r="AB12" s="240"/>
      <c r="AD12" s="1848" t="s">
        <v>21287</v>
      </c>
      <c r="AE12" s="314" t="s">
        <v>21289</v>
      </c>
      <c r="AF12" s="314" t="s">
        <v>21290</v>
      </c>
      <c r="AG12" s="314" t="s">
        <v>21291</v>
      </c>
      <c r="AH12" s="1440" t="s">
        <v>21292</v>
      </c>
      <c r="AI12" s="314" t="s">
        <v>21293</v>
      </c>
      <c r="AJ12" s="314" t="s">
        <v>21294</v>
      </c>
      <c r="AK12" s="314" t="s">
        <v>21295</v>
      </c>
      <c r="AL12" s="319" t="s">
        <v>21296</v>
      </c>
    </row>
    <row r="13" spans="2:38" s="4" customFormat="1" ht="19.5" customHeight="1">
      <c r="B13" s="1848" t="s">
        <v>21297</v>
      </c>
      <c r="C13" s="1797">
        <v>25</v>
      </c>
      <c r="D13" s="1797">
        <v>150</v>
      </c>
      <c r="E13" s="1711">
        <v>541.303</v>
      </c>
      <c r="F13" s="1795">
        <f t="shared" ref="F13:F15" si="2">IFERROR(SUM(C13:E13), 0)</f>
        <v>716.303</v>
      </c>
      <c r="G13" s="1711">
        <v>-664.25300000000004</v>
      </c>
      <c r="H13" s="1711">
        <v>-35.874000000000002</v>
      </c>
      <c r="I13" s="1816">
        <v>2.6669999999999999E-2</v>
      </c>
      <c r="J13" s="1817">
        <v>6.5700000000000003E-3</v>
      </c>
      <c r="L13" s="324" t="s">
        <v>21298</v>
      </c>
      <c r="N13" s="809"/>
      <c r="P13" s="240"/>
      <c r="Q13" s="271">
        <f t="shared" si="0"/>
        <v>0</v>
      </c>
      <c r="R13" s="240"/>
      <c r="S13" s="273">
        <f t="shared" si="1"/>
        <v>0</v>
      </c>
      <c r="T13" s="273">
        <f t="shared" si="1"/>
        <v>0</v>
      </c>
      <c r="U13" s="273">
        <f t="shared" si="1"/>
        <v>0</v>
      </c>
      <c r="V13" s="270"/>
      <c r="W13" s="273">
        <f t="shared" si="1"/>
        <v>0</v>
      </c>
      <c r="X13" s="273">
        <f t="shared" si="1"/>
        <v>0</v>
      </c>
      <c r="Y13" s="273">
        <f t="shared" si="1"/>
        <v>0</v>
      </c>
      <c r="Z13" s="273">
        <f t="shared" si="1"/>
        <v>0</v>
      </c>
      <c r="AA13" s="270"/>
      <c r="AB13" s="240"/>
      <c r="AD13" s="1848" t="s">
        <v>21297</v>
      </c>
      <c r="AE13" s="314" t="s">
        <v>21299</v>
      </c>
      <c r="AF13" s="314" t="s">
        <v>21300</v>
      </c>
      <c r="AG13" s="314" t="s">
        <v>21301</v>
      </c>
      <c r="AH13" s="1440" t="s">
        <v>21302</v>
      </c>
      <c r="AI13" s="314" t="s">
        <v>21303</v>
      </c>
      <c r="AJ13" s="314" t="s">
        <v>21304</v>
      </c>
      <c r="AK13" s="314" t="s">
        <v>21305</v>
      </c>
      <c r="AL13" s="319" t="s">
        <v>21306</v>
      </c>
    </row>
    <row r="14" spans="2:38" s="4" customFormat="1" ht="19.5" customHeight="1">
      <c r="B14" s="1848" t="s">
        <v>21307</v>
      </c>
      <c r="C14" s="1711">
        <v>0</v>
      </c>
      <c r="D14" s="1711">
        <v>0</v>
      </c>
      <c r="E14" s="1711">
        <v>0</v>
      </c>
      <c r="F14" s="1795">
        <f t="shared" si="2"/>
        <v>0</v>
      </c>
      <c r="G14" s="1711">
        <v>0</v>
      </c>
      <c r="H14" s="1711">
        <v>0</v>
      </c>
      <c r="I14" s="1816">
        <v>0</v>
      </c>
      <c r="J14" s="1817">
        <v>0</v>
      </c>
      <c r="L14" s="324" t="s">
        <v>21308</v>
      </c>
      <c r="N14" s="809"/>
      <c r="P14" s="240"/>
      <c r="Q14" s="271">
        <f t="shared" si="0"/>
        <v>0</v>
      </c>
      <c r="R14" s="240"/>
      <c r="S14" s="273">
        <f t="shared" si="1"/>
        <v>0</v>
      </c>
      <c r="T14" s="273">
        <f t="shared" si="1"/>
        <v>0</v>
      </c>
      <c r="U14" s="273">
        <f t="shared" si="1"/>
        <v>0</v>
      </c>
      <c r="V14" s="270"/>
      <c r="W14" s="273">
        <f t="shared" si="1"/>
        <v>0</v>
      </c>
      <c r="X14" s="273">
        <f t="shared" si="1"/>
        <v>0</v>
      </c>
      <c r="Y14" s="273">
        <f t="shared" si="1"/>
        <v>0</v>
      </c>
      <c r="Z14" s="273">
        <f t="shared" si="1"/>
        <v>0</v>
      </c>
      <c r="AA14" s="270"/>
      <c r="AB14" s="240"/>
      <c r="AD14" s="1848" t="s">
        <v>21307</v>
      </c>
      <c r="AE14" s="314" t="s">
        <v>21309</v>
      </c>
      <c r="AF14" s="314" t="s">
        <v>21310</v>
      </c>
      <c r="AG14" s="314" t="s">
        <v>21311</v>
      </c>
      <c r="AH14" s="1440" t="s">
        <v>21312</v>
      </c>
      <c r="AI14" s="314" t="s">
        <v>21313</v>
      </c>
      <c r="AJ14" s="314" t="s">
        <v>21314</v>
      </c>
      <c r="AK14" s="314" t="s">
        <v>21315</v>
      </c>
      <c r="AL14" s="319" t="s">
        <v>21316</v>
      </c>
    </row>
    <row r="15" spans="2:38" s="4" customFormat="1" ht="19.5" customHeight="1">
      <c r="B15" s="1848" t="s">
        <v>21317</v>
      </c>
      <c r="C15" s="1711">
        <v>0</v>
      </c>
      <c r="D15" s="1711">
        <v>0</v>
      </c>
      <c r="E15" s="1711">
        <v>665.85699999999997</v>
      </c>
      <c r="F15" s="1795">
        <f t="shared" si="2"/>
        <v>665.85699999999997</v>
      </c>
      <c r="G15" s="1711">
        <v>-92.155000000000001</v>
      </c>
      <c r="H15" s="1711">
        <v>-20.933</v>
      </c>
      <c r="I15" s="1816">
        <v>8.3700000000000007E-3</v>
      </c>
      <c r="J15" s="1817">
        <v>3.5880000000000002E-2</v>
      </c>
      <c r="L15" s="324" t="s">
        <v>21318</v>
      </c>
      <c r="N15" s="809"/>
      <c r="P15" s="240"/>
      <c r="Q15" s="271">
        <f t="shared" si="0"/>
        <v>0</v>
      </c>
      <c r="R15" s="240"/>
      <c r="S15" s="273">
        <f t="shared" si="1"/>
        <v>0</v>
      </c>
      <c r="T15" s="273">
        <f t="shared" si="1"/>
        <v>0</v>
      </c>
      <c r="U15" s="273">
        <f t="shared" si="1"/>
        <v>0</v>
      </c>
      <c r="V15" s="270"/>
      <c r="W15" s="273">
        <f t="shared" si="1"/>
        <v>0</v>
      </c>
      <c r="X15" s="273">
        <f t="shared" si="1"/>
        <v>0</v>
      </c>
      <c r="Y15" s="273">
        <f t="shared" si="1"/>
        <v>0</v>
      </c>
      <c r="Z15" s="273">
        <f t="shared" si="1"/>
        <v>0</v>
      </c>
      <c r="AA15" s="270"/>
      <c r="AB15" s="240"/>
      <c r="AD15" s="1848" t="s">
        <v>21317</v>
      </c>
      <c r="AE15" s="314" t="s">
        <v>21319</v>
      </c>
      <c r="AF15" s="314" t="s">
        <v>21320</v>
      </c>
      <c r="AG15" s="314" t="s">
        <v>21321</v>
      </c>
      <c r="AH15" s="1440" t="s">
        <v>21322</v>
      </c>
      <c r="AI15" s="314" t="s">
        <v>21323</v>
      </c>
      <c r="AJ15" s="314" t="s">
        <v>21324</v>
      </c>
      <c r="AK15" s="314" t="s">
        <v>21325</v>
      </c>
      <c r="AL15" s="319" t="s">
        <v>21326</v>
      </c>
    </row>
    <row r="16" spans="2:38" s="4" customFormat="1" ht="19.5" customHeight="1">
      <c r="B16" s="1848" t="s">
        <v>21327</v>
      </c>
      <c r="C16" s="1711">
        <v>0</v>
      </c>
      <c r="D16" s="1711">
        <v>0</v>
      </c>
      <c r="E16" s="1711">
        <v>0</v>
      </c>
      <c r="F16" s="1795">
        <f>IFERROR(SUM(C16:E16), 0)</f>
        <v>0</v>
      </c>
      <c r="G16" s="1711">
        <v>0</v>
      </c>
      <c r="H16" s="1711">
        <v>0</v>
      </c>
      <c r="I16" s="1816">
        <v>0</v>
      </c>
      <c r="J16" s="1817">
        <v>0</v>
      </c>
      <c r="L16" s="324" t="s">
        <v>21328</v>
      </c>
      <c r="N16" s="809"/>
      <c r="P16" s="240"/>
      <c r="Q16" s="271">
        <f t="shared" si="0"/>
        <v>0</v>
      </c>
      <c r="R16" s="240"/>
      <c r="S16" s="273">
        <f t="shared" si="1"/>
        <v>0</v>
      </c>
      <c r="T16" s="273">
        <f t="shared" si="1"/>
        <v>0</v>
      </c>
      <c r="U16" s="273">
        <f t="shared" si="1"/>
        <v>0</v>
      </c>
      <c r="V16" s="270"/>
      <c r="W16" s="273">
        <f t="shared" si="1"/>
        <v>0</v>
      </c>
      <c r="X16" s="273">
        <f t="shared" si="1"/>
        <v>0</v>
      </c>
      <c r="Y16" s="273">
        <f t="shared" si="1"/>
        <v>0</v>
      </c>
      <c r="Z16" s="273">
        <f t="shared" si="1"/>
        <v>0</v>
      </c>
      <c r="AA16" s="270"/>
      <c r="AB16" s="240"/>
      <c r="AD16" s="1848" t="s">
        <v>21327</v>
      </c>
      <c r="AE16" s="314" t="s">
        <v>21329</v>
      </c>
      <c r="AF16" s="314" t="s">
        <v>21330</v>
      </c>
      <c r="AG16" s="314" t="s">
        <v>21331</v>
      </c>
      <c r="AH16" s="1440" t="s">
        <v>21332</v>
      </c>
      <c r="AI16" s="314" t="s">
        <v>21333</v>
      </c>
      <c r="AJ16" s="314" t="s">
        <v>21334</v>
      </c>
      <c r="AK16" s="314" t="s">
        <v>21335</v>
      </c>
      <c r="AL16" s="319" t="s">
        <v>21336</v>
      </c>
    </row>
    <row r="17" spans="2:38" s="4" customFormat="1" ht="19.5" customHeight="1" thickBot="1">
      <c r="B17" s="1854" t="s">
        <v>1016</v>
      </c>
      <c r="C17" s="1794">
        <f>IFERROR(SUM(C11:C16), 0)</f>
        <v>567.95100000000002</v>
      </c>
      <c r="D17" s="1794">
        <f t="shared" ref="D17" si="3">IFERROR(SUM(D11:D16), 0)</f>
        <v>952.59999999999991</v>
      </c>
      <c r="E17" s="1794">
        <f>IFERROR(SUM(E11:E16), 0)</f>
        <v>1760.7049999999999</v>
      </c>
      <c r="F17" s="1794">
        <f>IFERROR(SUM(C17:E17), 0)</f>
        <v>3281.2559999999999</v>
      </c>
      <c r="G17" s="1794">
        <f>IFERROR(SUM(G11:G16), 0)</f>
        <v>-864.50300000000004</v>
      </c>
      <c r="H17" s="1794">
        <f>IFERROR(SUM(H11:H16), 0)</f>
        <v>-56.807000000000002</v>
      </c>
      <c r="I17" s="597"/>
      <c r="J17" s="598"/>
      <c r="L17" s="429" t="s">
        <v>21337</v>
      </c>
      <c r="N17" s="810"/>
      <c r="P17" s="240"/>
      <c r="Q17" s="271"/>
      <c r="R17" s="240"/>
      <c r="S17" s="270"/>
      <c r="T17" s="270"/>
      <c r="U17" s="270"/>
      <c r="V17" s="270"/>
      <c r="W17" s="270"/>
      <c r="X17" s="270"/>
      <c r="Y17" s="270"/>
      <c r="Z17" s="270"/>
      <c r="AA17" s="270"/>
      <c r="AB17" s="240"/>
      <c r="AD17" s="1854" t="s">
        <v>1016</v>
      </c>
      <c r="AE17" s="321" t="s">
        <v>21338</v>
      </c>
      <c r="AF17" s="321" t="s">
        <v>21339</v>
      </c>
      <c r="AG17" s="321" t="s">
        <v>21340</v>
      </c>
      <c r="AH17" s="321" t="s">
        <v>21341</v>
      </c>
      <c r="AI17" s="321" t="s">
        <v>21342</v>
      </c>
      <c r="AJ17" s="321" t="s">
        <v>21343</v>
      </c>
      <c r="AK17" s="597"/>
      <c r="AL17" s="598"/>
    </row>
    <row r="18" spans="2:38" s="4" customFormat="1" ht="15" customHeight="1" thickBot="1">
      <c r="B18" s="58"/>
      <c r="C18" s="106"/>
      <c r="D18" s="106"/>
      <c r="E18" s="106"/>
      <c r="F18" s="106"/>
      <c r="G18" s="107"/>
      <c r="H18" s="107"/>
      <c r="I18" s="105"/>
      <c r="J18" s="105"/>
      <c r="L18" s="1591"/>
      <c r="P18" s="240"/>
      <c r="Q18" s="271"/>
      <c r="R18" s="240"/>
      <c r="S18" s="270"/>
      <c r="T18" s="270"/>
      <c r="U18" s="270"/>
      <c r="V18" s="270"/>
      <c r="W18" s="270"/>
      <c r="X18" s="270"/>
      <c r="Y18" s="270"/>
      <c r="Z18" s="270"/>
      <c r="AA18" s="270"/>
      <c r="AB18" s="240"/>
      <c r="AD18" s="58"/>
      <c r="AE18" s="106"/>
      <c r="AF18" s="106"/>
      <c r="AG18" s="106"/>
      <c r="AH18" s="106"/>
      <c r="AI18" s="107"/>
      <c r="AJ18" s="107"/>
      <c r="AK18" s="105"/>
      <c r="AL18" s="105"/>
    </row>
    <row r="19" spans="2:38" s="4" customFormat="1" ht="20.25" customHeight="1" thickBot="1">
      <c r="B19" s="316" t="s">
        <v>21344</v>
      </c>
      <c r="C19" s="107"/>
      <c r="D19" s="107"/>
      <c r="E19" s="107"/>
      <c r="F19" s="107"/>
      <c r="G19" s="107"/>
      <c r="H19" s="107"/>
      <c r="I19" s="105"/>
      <c r="J19" s="105"/>
      <c r="L19" s="1591"/>
      <c r="P19" s="240"/>
      <c r="Q19" s="271"/>
      <c r="R19" s="240"/>
      <c r="S19" s="270"/>
      <c r="T19" s="270"/>
      <c r="U19" s="270"/>
      <c r="V19" s="270"/>
      <c r="W19" s="270"/>
      <c r="X19" s="270"/>
      <c r="Y19" s="270"/>
      <c r="Z19" s="270"/>
      <c r="AA19" s="270"/>
      <c r="AB19" s="240"/>
      <c r="AD19" s="316" t="s">
        <v>21344</v>
      </c>
      <c r="AE19" s="107"/>
      <c r="AF19" s="107"/>
      <c r="AG19" s="107"/>
      <c r="AH19" s="107"/>
      <c r="AI19" s="107"/>
      <c r="AJ19" s="107"/>
      <c r="AK19" s="105"/>
      <c r="AL19" s="105"/>
    </row>
    <row r="20" spans="2:38" s="4" customFormat="1" ht="19.5" customHeight="1">
      <c r="B20" s="1849" t="s">
        <v>21345</v>
      </c>
      <c r="C20" s="1710">
        <v>0</v>
      </c>
      <c r="D20" s="1710">
        <v>0</v>
      </c>
      <c r="E20" s="1710">
        <v>0</v>
      </c>
      <c r="F20" s="431">
        <f>IFERROR(SUM(C20:E20), 0)</f>
        <v>0</v>
      </c>
      <c r="G20" s="801">
        <v>0</v>
      </c>
      <c r="H20" s="801">
        <v>0</v>
      </c>
      <c r="I20" s="599"/>
      <c r="J20" s="600"/>
      <c r="L20" s="323" t="s">
        <v>21346</v>
      </c>
      <c r="N20" s="808"/>
      <c r="P20" s="240"/>
      <c r="Q20" s="271">
        <f>IF( SUM( S20:Z20 ) = 0, 0, $S$9 )</f>
        <v>0</v>
      </c>
      <c r="R20" s="240"/>
      <c r="S20" s="273">
        <f t="shared" ref="S20:X23" si="4" xml:space="preserve"> IF( ISNUMBER(C20), 0, 1 )</f>
        <v>0</v>
      </c>
      <c r="T20" s="273">
        <f t="shared" si="4"/>
        <v>0</v>
      </c>
      <c r="U20" s="273">
        <f t="shared" si="4"/>
        <v>0</v>
      </c>
      <c r="V20" s="270"/>
      <c r="W20" s="273">
        <f t="shared" si="4"/>
        <v>0</v>
      </c>
      <c r="X20" s="273">
        <f t="shared" si="4"/>
        <v>0</v>
      </c>
      <c r="Y20" s="270"/>
      <c r="Z20" s="270"/>
      <c r="AA20" s="270"/>
      <c r="AB20" s="240"/>
      <c r="AD20" s="1849" t="s">
        <v>21345</v>
      </c>
      <c r="AE20" s="607" t="s">
        <v>21347</v>
      </c>
      <c r="AF20" s="318" t="s">
        <v>21348</v>
      </c>
      <c r="AG20" s="318" t="s">
        <v>21349</v>
      </c>
      <c r="AH20" s="1441" t="s">
        <v>21350</v>
      </c>
      <c r="AI20" s="318" t="s">
        <v>21351</v>
      </c>
      <c r="AJ20" s="318" t="s">
        <v>21352</v>
      </c>
      <c r="AK20" s="599"/>
      <c r="AL20" s="600"/>
    </row>
    <row r="21" spans="2:38" s="4" customFormat="1" ht="19.5" customHeight="1">
      <c r="B21" s="1848" t="s">
        <v>21353</v>
      </c>
      <c r="C21" s="1711">
        <v>0</v>
      </c>
      <c r="D21" s="1711">
        <v>0</v>
      </c>
      <c r="E21" s="1711">
        <v>0</v>
      </c>
      <c r="F21" s="1795">
        <f>IFERROR(SUM(C21:E21), 0)</f>
        <v>0</v>
      </c>
      <c r="G21" s="803">
        <v>0</v>
      </c>
      <c r="H21" s="803">
        <v>0</v>
      </c>
      <c r="I21" s="601"/>
      <c r="J21" s="602"/>
      <c r="L21" s="324" t="s">
        <v>21354</v>
      </c>
      <c r="N21" s="809"/>
      <c r="P21" s="240"/>
      <c r="Q21" s="271">
        <f>IF( SUM( S21:Z21 ) = 0, 0, $S$9 )</f>
        <v>0</v>
      </c>
      <c r="R21" s="240"/>
      <c r="S21" s="273">
        <f t="shared" si="4"/>
        <v>0</v>
      </c>
      <c r="T21" s="273">
        <f t="shared" si="4"/>
        <v>0</v>
      </c>
      <c r="U21" s="273">
        <f t="shared" si="4"/>
        <v>0</v>
      </c>
      <c r="V21" s="270"/>
      <c r="W21" s="273">
        <f t="shared" si="4"/>
        <v>0</v>
      </c>
      <c r="X21" s="273">
        <f t="shared" si="4"/>
        <v>0</v>
      </c>
      <c r="Y21" s="270"/>
      <c r="Z21" s="270"/>
      <c r="AA21" s="270"/>
      <c r="AB21" s="240"/>
      <c r="AD21" s="1848" t="s">
        <v>21353</v>
      </c>
      <c r="AE21" s="314" t="s">
        <v>21355</v>
      </c>
      <c r="AF21" s="314" t="s">
        <v>21356</v>
      </c>
      <c r="AG21" s="314" t="s">
        <v>21357</v>
      </c>
      <c r="AH21" s="1440" t="s">
        <v>21358</v>
      </c>
      <c r="AI21" s="314" t="s">
        <v>21359</v>
      </c>
      <c r="AJ21" s="314" t="s">
        <v>21360</v>
      </c>
      <c r="AK21" s="601"/>
      <c r="AL21" s="602"/>
    </row>
    <row r="22" spans="2:38" s="4" customFormat="1" ht="19.5" customHeight="1">
      <c r="B22" s="1848" t="s">
        <v>21361</v>
      </c>
      <c r="C22" s="1711">
        <v>0</v>
      </c>
      <c r="D22" s="1711">
        <v>0</v>
      </c>
      <c r="E22" s="1711">
        <v>0</v>
      </c>
      <c r="F22" s="1795">
        <f>IFERROR(SUM(C22:E22), 0)</f>
        <v>0</v>
      </c>
      <c r="G22" s="803">
        <v>0</v>
      </c>
      <c r="H22" s="803">
        <v>0</v>
      </c>
      <c r="I22" s="601"/>
      <c r="J22" s="602"/>
      <c r="L22" s="324" t="s">
        <v>21362</v>
      </c>
      <c r="N22" s="809"/>
      <c r="P22" s="240"/>
      <c r="Q22" s="271">
        <f>IF( SUM( S22:Z22 ) = 0, 0, $S$9 )</f>
        <v>0</v>
      </c>
      <c r="R22" s="240"/>
      <c r="S22" s="273">
        <f t="shared" si="4"/>
        <v>0</v>
      </c>
      <c r="T22" s="273">
        <f t="shared" si="4"/>
        <v>0</v>
      </c>
      <c r="U22" s="273">
        <f t="shared" si="4"/>
        <v>0</v>
      </c>
      <c r="V22" s="270"/>
      <c r="W22" s="273">
        <f t="shared" si="4"/>
        <v>0</v>
      </c>
      <c r="X22" s="273">
        <f t="shared" si="4"/>
        <v>0</v>
      </c>
      <c r="Y22" s="270"/>
      <c r="Z22" s="270"/>
      <c r="AA22" s="270"/>
      <c r="AB22" s="240"/>
      <c r="AD22" s="1848" t="s">
        <v>21361</v>
      </c>
      <c r="AE22" s="314" t="s">
        <v>21363</v>
      </c>
      <c r="AF22" s="314" t="s">
        <v>21364</v>
      </c>
      <c r="AG22" s="314" t="s">
        <v>21365</v>
      </c>
      <c r="AH22" s="1440" t="s">
        <v>21366</v>
      </c>
      <c r="AI22" s="314" t="s">
        <v>21367</v>
      </c>
      <c r="AJ22" s="314" t="s">
        <v>21368</v>
      </c>
      <c r="AK22" s="601"/>
      <c r="AL22" s="602"/>
    </row>
    <row r="23" spans="2:38" s="4" customFormat="1" ht="19.5" customHeight="1">
      <c r="B23" s="1848" t="s">
        <v>21369</v>
      </c>
      <c r="C23" s="1711">
        <v>0</v>
      </c>
      <c r="D23" s="1711">
        <v>0</v>
      </c>
      <c r="E23" s="1711">
        <v>0</v>
      </c>
      <c r="F23" s="1795">
        <f>IFERROR(SUM(C23:E23), 0)</f>
        <v>0</v>
      </c>
      <c r="G23" s="803">
        <v>0</v>
      </c>
      <c r="H23" s="803">
        <v>0</v>
      </c>
      <c r="I23" s="601"/>
      <c r="J23" s="602"/>
      <c r="L23" s="324" t="s">
        <v>21370</v>
      </c>
      <c r="N23" s="809"/>
      <c r="P23" s="240"/>
      <c r="Q23" s="271">
        <f>IF( SUM( S23:Z23 ) = 0, 0, $S$9 )</f>
        <v>0</v>
      </c>
      <c r="R23" s="240"/>
      <c r="S23" s="273">
        <f t="shared" si="4"/>
        <v>0</v>
      </c>
      <c r="T23" s="273">
        <f t="shared" si="4"/>
        <v>0</v>
      </c>
      <c r="U23" s="273">
        <f t="shared" si="4"/>
        <v>0</v>
      </c>
      <c r="V23" s="270"/>
      <c r="W23" s="273">
        <f t="shared" si="4"/>
        <v>0</v>
      </c>
      <c r="X23" s="273">
        <f t="shared" si="4"/>
        <v>0</v>
      </c>
      <c r="Y23" s="270"/>
      <c r="Z23" s="270"/>
      <c r="AA23" s="270"/>
      <c r="AB23" s="240"/>
      <c r="AD23" s="1848" t="s">
        <v>21369</v>
      </c>
      <c r="AE23" s="314" t="s">
        <v>21371</v>
      </c>
      <c r="AF23" s="314" t="s">
        <v>21372</v>
      </c>
      <c r="AG23" s="314" t="s">
        <v>21373</v>
      </c>
      <c r="AH23" s="1440" t="s">
        <v>21374</v>
      </c>
      <c r="AI23" s="314" t="s">
        <v>21375</v>
      </c>
      <c r="AJ23" s="314" t="s">
        <v>21376</v>
      </c>
      <c r="AK23" s="601"/>
      <c r="AL23" s="602"/>
    </row>
    <row r="24" spans="2:38" s="4" customFormat="1" ht="19.5" customHeight="1" thickBot="1">
      <c r="B24" s="1854" t="s">
        <v>1016</v>
      </c>
      <c r="C24" s="1794">
        <f>IFERROR(SUM(C20:C23), 0)</f>
        <v>0</v>
      </c>
      <c r="D24" s="1794">
        <f>IFERROR(SUM(D20:D23), 0)</f>
        <v>0</v>
      </c>
      <c r="E24" s="1794">
        <f>IFERROR(SUM(E20:E23), 0)</f>
        <v>0</v>
      </c>
      <c r="F24" s="1794">
        <f>IFERROR(SUM(C24:E24), 0)</f>
        <v>0</v>
      </c>
      <c r="G24" s="1794">
        <f>IFERROR(SUM(G20:G23), 0)</f>
        <v>0</v>
      </c>
      <c r="H24" s="1794">
        <f>IFERROR(SUM(H20:H23), 0)</f>
        <v>0</v>
      </c>
      <c r="I24" s="597"/>
      <c r="J24" s="598"/>
      <c r="L24" s="325" t="s">
        <v>21377</v>
      </c>
      <c r="N24" s="810"/>
      <c r="P24" s="240"/>
      <c r="Q24" s="271"/>
      <c r="R24" s="240"/>
      <c r="AB24" s="240"/>
      <c r="AD24" s="1854" t="s">
        <v>1016</v>
      </c>
      <c r="AE24" s="321" t="s">
        <v>21378</v>
      </c>
      <c r="AF24" s="321" t="s">
        <v>21379</v>
      </c>
      <c r="AG24" s="321" t="s">
        <v>21380</v>
      </c>
      <c r="AH24" s="321" t="s">
        <v>21381</v>
      </c>
      <c r="AI24" s="321" t="s">
        <v>21382</v>
      </c>
      <c r="AJ24" s="321" t="s">
        <v>21383</v>
      </c>
      <c r="AK24" s="597"/>
      <c r="AL24" s="598"/>
    </row>
    <row r="25" spans="2:38" s="4" customFormat="1" ht="15" customHeight="1" thickBot="1">
      <c r="B25" s="102"/>
      <c r="C25" s="107"/>
      <c r="D25" s="107"/>
      <c r="E25" s="107"/>
      <c r="F25" s="107"/>
      <c r="G25" s="107"/>
      <c r="H25" s="107"/>
      <c r="I25" s="105"/>
      <c r="J25" s="105"/>
      <c r="P25" s="240"/>
      <c r="Q25" s="271"/>
      <c r="R25" s="240"/>
      <c r="AB25" s="240"/>
      <c r="AD25" s="102"/>
      <c r="AE25" s="107"/>
      <c r="AF25" s="107"/>
      <c r="AG25" s="107"/>
      <c r="AH25" s="107"/>
      <c r="AI25" s="107"/>
      <c r="AJ25" s="107"/>
      <c r="AK25" s="105"/>
      <c r="AL25" s="105"/>
    </row>
    <row r="26" spans="2:38" s="4" customFormat="1" ht="20.25" customHeight="1" thickBot="1">
      <c r="B26" s="316" t="s">
        <v>21384</v>
      </c>
      <c r="C26" s="107"/>
      <c r="D26" s="107"/>
      <c r="E26" s="107"/>
      <c r="F26" s="107"/>
      <c r="G26" s="107"/>
      <c r="H26" s="107"/>
      <c r="I26" s="105"/>
      <c r="J26" s="105"/>
      <c r="L26" s="1591"/>
      <c r="P26" s="240"/>
      <c r="Q26" s="271"/>
      <c r="R26" s="240"/>
      <c r="AB26" s="240"/>
      <c r="AD26" s="316" t="s">
        <v>21384</v>
      </c>
      <c r="AE26" s="107"/>
      <c r="AF26" s="107"/>
      <c r="AG26" s="107"/>
      <c r="AH26" s="107"/>
      <c r="AI26" s="107"/>
      <c r="AJ26" s="107"/>
      <c r="AK26" s="105"/>
      <c r="AL26" s="105"/>
    </row>
    <row r="27" spans="2:38" s="4" customFormat="1" ht="19.5" customHeight="1">
      <c r="B27" s="1849" t="s">
        <v>21385</v>
      </c>
      <c r="C27" s="1710">
        <v>389.822</v>
      </c>
      <c r="D27" s="1710">
        <v>210.77</v>
      </c>
      <c r="E27" s="1710">
        <v>144.31899999999999</v>
      </c>
      <c r="F27" s="431">
        <f>IFERROR(SUM(C27:E27), 0)</f>
        <v>744.91099999999994</v>
      </c>
      <c r="G27" s="1710">
        <v>116.402</v>
      </c>
      <c r="H27" s="1710">
        <v>0</v>
      </c>
      <c r="I27" s="1814">
        <v>2.8129999999999999E-2</v>
      </c>
      <c r="J27" s="1815">
        <v>4.5679999999999998E-2</v>
      </c>
      <c r="L27" s="323" t="s">
        <v>21386</v>
      </c>
      <c r="N27" s="808"/>
      <c r="P27" s="240"/>
      <c r="Q27" s="271">
        <f>IF( SUM( S27:Z27 ) = 0, 0, $S$9 )</f>
        <v>0</v>
      </c>
      <c r="R27" s="240"/>
      <c r="S27" s="273">
        <f t="shared" ref="S27:X30" si="5" xml:space="preserve"> IF( ISNUMBER(C27), 0, 1 )</f>
        <v>0</v>
      </c>
      <c r="T27" s="273">
        <f t="shared" si="5"/>
        <v>0</v>
      </c>
      <c r="U27" s="273">
        <f t="shared" si="5"/>
        <v>0</v>
      </c>
      <c r="V27" s="270"/>
      <c r="W27" s="273">
        <f t="shared" si="5"/>
        <v>0</v>
      </c>
      <c r="X27" s="273">
        <f t="shared" si="5"/>
        <v>0</v>
      </c>
      <c r="Y27" s="270"/>
      <c r="Z27" s="270"/>
      <c r="AA27" s="270"/>
      <c r="AB27" s="240"/>
      <c r="AD27" s="1849" t="s">
        <v>21385</v>
      </c>
      <c r="AE27" s="607" t="s">
        <v>21387</v>
      </c>
      <c r="AF27" s="318" t="s">
        <v>21388</v>
      </c>
      <c r="AG27" s="318" t="s">
        <v>21389</v>
      </c>
      <c r="AH27" s="1441" t="s">
        <v>21390</v>
      </c>
      <c r="AI27" s="318" t="s">
        <v>21391</v>
      </c>
      <c r="AJ27" s="318" t="s">
        <v>21392</v>
      </c>
      <c r="AK27" s="599"/>
      <c r="AL27" s="600"/>
    </row>
    <row r="28" spans="2:38" s="4" customFormat="1" ht="19.5" customHeight="1">
      <c r="B28" s="1848" t="s">
        <v>21393</v>
      </c>
      <c r="C28" s="1711">
        <v>0</v>
      </c>
      <c r="D28" s="1711">
        <v>0</v>
      </c>
      <c r="E28" s="1711">
        <v>0</v>
      </c>
      <c r="F28" s="1795">
        <f>IFERROR(SUM(C28:E28), 0)</f>
        <v>0</v>
      </c>
      <c r="G28" s="1711">
        <v>0</v>
      </c>
      <c r="H28" s="1711">
        <v>0</v>
      </c>
      <c r="I28" s="1816">
        <v>0</v>
      </c>
      <c r="J28" s="1817">
        <v>0</v>
      </c>
      <c r="L28" s="324" t="s">
        <v>21394</v>
      </c>
      <c r="N28" s="809"/>
      <c r="P28" s="240"/>
      <c r="Q28" s="271">
        <f>IF( SUM( S28:Z28 ) = 0, 0, $S$9 )</f>
        <v>0</v>
      </c>
      <c r="R28" s="240"/>
      <c r="S28" s="273">
        <f t="shared" si="5"/>
        <v>0</v>
      </c>
      <c r="T28" s="273">
        <f t="shared" si="5"/>
        <v>0</v>
      </c>
      <c r="U28" s="273">
        <f t="shared" si="5"/>
        <v>0</v>
      </c>
      <c r="V28" s="270"/>
      <c r="W28" s="273">
        <f t="shared" si="5"/>
        <v>0</v>
      </c>
      <c r="X28" s="273">
        <f t="shared" si="5"/>
        <v>0</v>
      </c>
      <c r="Y28" s="270"/>
      <c r="Z28" s="270"/>
      <c r="AA28" s="270"/>
      <c r="AB28" s="240"/>
      <c r="AD28" s="1848" t="s">
        <v>21393</v>
      </c>
      <c r="AE28" s="314" t="s">
        <v>21395</v>
      </c>
      <c r="AF28" s="314" t="s">
        <v>21396</v>
      </c>
      <c r="AG28" s="314" t="s">
        <v>21397</v>
      </c>
      <c r="AH28" s="1440" t="s">
        <v>21398</v>
      </c>
      <c r="AI28" s="314" t="s">
        <v>21399</v>
      </c>
      <c r="AJ28" s="314" t="s">
        <v>21400</v>
      </c>
      <c r="AK28" s="601"/>
      <c r="AL28" s="602"/>
    </row>
    <row r="29" spans="2:38" s="4" customFormat="1" ht="19.5" customHeight="1">
      <c r="B29" s="1848" t="s">
        <v>21401</v>
      </c>
      <c r="C29" s="1711">
        <v>0</v>
      </c>
      <c r="D29" s="1711">
        <v>0</v>
      </c>
      <c r="E29" s="1797">
        <v>101.23</v>
      </c>
      <c r="F29" s="1795">
        <f>IFERROR(SUM(C29:E29), 0)</f>
        <v>101.23</v>
      </c>
      <c r="G29" s="1797">
        <v>-15.17</v>
      </c>
      <c r="H29" s="1711">
        <v>0</v>
      </c>
      <c r="I29" s="1816">
        <v>1.9599999999999999E-2</v>
      </c>
      <c r="J29" s="1817">
        <v>8.5299999999999994E-3</v>
      </c>
      <c r="L29" s="324" t="s">
        <v>21402</v>
      </c>
      <c r="N29" s="809"/>
      <c r="P29" s="240"/>
      <c r="Q29" s="271">
        <f>IF( SUM( S29:Z29 ) = 0, 0, $S$9 )</f>
        <v>0</v>
      </c>
      <c r="R29" s="240"/>
      <c r="S29" s="273">
        <f t="shared" si="5"/>
        <v>0</v>
      </c>
      <c r="T29" s="273">
        <f t="shared" si="5"/>
        <v>0</v>
      </c>
      <c r="U29" s="273">
        <f t="shared" si="5"/>
        <v>0</v>
      </c>
      <c r="V29" s="270"/>
      <c r="W29" s="273">
        <f t="shared" si="5"/>
        <v>0</v>
      </c>
      <c r="X29" s="273">
        <f t="shared" si="5"/>
        <v>0</v>
      </c>
      <c r="Y29" s="270"/>
      <c r="Z29" s="270"/>
      <c r="AA29" s="270"/>
      <c r="AB29" s="240"/>
      <c r="AD29" s="1848" t="s">
        <v>21401</v>
      </c>
      <c r="AE29" s="314" t="s">
        <v>21403</v>
      </c>
      <c r="AF29" s="314" t="s">
        <v>21404</v>
      </c>
      <c r="AG29" s="314" t="s">
        <v>21405</v>
      </c>
      <c r="AH29" s="1440" t="s">
        <v>21406</v>
      </c>
      <c r="AI29" s="314" t="s">
        <v>21407</v>
      </c>
      <c r="AJ29" s="314" t="s">
        <v>21408</v>
      </c>
      <c r="AK29" s="601"/>
      <c r="AL29" s="602"/>
    </row>
    <row r="30" spans="2:38" s="4" customFormat="1" ht="19.5" customHeight="1">
      <c r="B30" s="1848" t="s">
        <v>21409</v>
      </c>
      <c r="C30" s="1711">
        <v>0</v>
      </c>
      <c r="D30" s="1711">
        <v>0</v>
      </c>
      <c r="E30" s="1711">
        <v>0</v>
      </c>
      <c r="F30" s="1795">
        <f>IFERROR(SUM(C30:E30), 0)</f>
        <v>0</v>
      </c>
      <c r="G30" s="1711">
        <v>0</v>
      </c>
      <c r="H30" s="1711">
        <v>0</v>
      </c>
      <c r="I30" s="1816">
        <v>0</v>
      </c>
      <c r="J30" s="1817">
        <v>0</v>
      </c>
      <c r="L30" s="324" t="s">
        <v>21410</v>
      </c>
      <c r="N30" s="809"/>
      <c r="P30" s="240"/>
      <c r="Q30" s="271">
        <f>IF( SUM( S30:Z30 ) = 0, 0, $S$9 )</f>
        <v>0</v>
      </c>
      <c r="R30" s="240"/>
      <c r="S30" s="273">
        <f t="shared" si="5"/>
        <v>0</v>
      </c>
      <c r="T30" s="273">
        <f t="shared" si="5"/>
        <v>0</v>
      </c>
      <c r="U30" s="273">
        <f t="shared" si="5"/>
        <v>0</v>
      </c>
      <c r="V30" s="270"/>
      <c r="W30" s="273">
        <f t="shared" si="5"/>
        <v>0</v>
      </c>
      <c r="X30" s="273">
        <f t="shared" si="5"/>
        <v>0</v>
      </c>
      <c r="Y30" s="270"/>
      <c r="Z30" s="270"/>
      <c r="AA30" s="270"/>
      <c r="AB30" s="240"/>
      <c r="AD30" s="1848" t="s">
        <v>21409</v>
      </c>
      <c r="AE30" s="314" t="s">
        <v>21411</v>
      </c>
      <c r="AF30" s="314" t="s">
        <v>21412</v>
      </c>
      <c r="AG30" s="314" t="s">
        <v>21413</v>
      </c>
      <c r="AH30" s="1440" t="s">
        <v>21414</v>
      </c>
      <c r="AI30" s="314" t="s">
        <v>21415</v>
      </c>
      <c r="AJ30" s="314" t="s">
        <v>21416</v>
      </c>
      <c r="AK30" s="601"/>
      <c r="AL30" s="602"/>
    </row>
    <row r="31" spans="2:38" s="4" customFormat="1" ht="19.5" customHeight="1" thickBot="1">
      <c r="B31" s="1854" t="s">
        <v>1016</v>
      </c>
      <c r="C31" s="1794">
        <f>IFERROR(SUM(C27:C30), 0)</f>
        <v>389.822</v>
      </c>
      <c r="D31" s="1794">
        <f>IFERROR(SUM(D27:D30), 0)</f>
        <v>210.77</v>
      </c>
      <c r="E31" s="1794">
        <f>IFERROR(SUM(E27:E30), 0)</f>
        <v>245.54899999999998</v>
      </c>
      <c r="F31" s="1794">
        <f>IFERROR(SUM(C31:E31), 0)</f>
        <v>846.14099999999996</v>
      </c>
      <c r="G31" s="1794">
        <f>IFERROR(SUM(G27:G30), 0)</f>
        <v>101.232</v>
      </c>
      <c r="H31" s="1794">
        <f>IFERROR(SUM(H27:H30), 0)</f>
        <v>0</v>
      </c>
      <c r="I31" s="597"/>
      <c r="J31" s="598"/>
      <c r="L31" s="325" t="s">
        <v>21417</v>
      </c>
      <c r="N31" s="810"/>
      <c r="P31" s="240"/>
      <c r="Q31" s="271"/>
      <c r="R31" s="240"/>
      <c r="AB31" s="240"/>
      <c r="AD31" s="1854" t="s">
        <v>1016</v>
      </c>
      <c r="AE31" s="321" t="s">
        <v>21418</v>
      </c>
      <c r="AF31" s="321" t="s">
        <v>21419</v>
      </c>
      <c r="AG31" s="321" t="s">
        <v>21420</v>
      </c>
      <c r="AH31" s="321" t="s">
        <v>21421</v>
      </c>
      <c r="AI31" s="321" t="s">
        <v>21422</v>
      </c>
      <c r="AJ31" s="321" t="s">
        <v>21423</v>
      </c>
      <c r="AK31" s="597"/>
      <c r="AL31" s="598"/>
    </row>
    <row r="32" spans="2:38" s="4" customFormat="1" ht="15" customHeight="1" thickBot="1">
      <c r="B32" s="102"/>
      <c r="C32" s="107"/>
      <c r="D32" s="107"/>
      <c r="E32" s="107"/>
      <c r="F32" s="107"/>
      <c r="G32" s="107"/>
      <c r="H32" s="107"/>
      <c r="I32" s="105"/>
      <c r="J32" s="105"/>
      <c r="P32" s="240"/>
      <c r="Q32" s="271"/>
      <c r="R32" s="240"/>
      <c r="AB32" s="240"/>
      <c r="AD32" s="102"/>
      <c r="AE32" s="107"/>
      <c r="AF32" s="107"/>
      <c r="AG32" s="107"/>
      <c r="AH32" s="107"/>
      <c r="AI32" s="107"/>
      <c r="AJ32" s="107"/>
      <c r="AK32" s="105"/>
      <c r="AL32" s="105"/>
    </row>
    <row r="33" spans="2:36" s="4" customFormat="1" ht="20.25" customHeight="1" thickBot="1">
      <c r="B33" s="316" t="s">
        <v>21424</v>
      </c>
      <c r="C33" s="107"/>
      <c r="D33" s="107"/>
      <c r="E33" s="107"/>
      <c r="F33" s="107"/>
      <c r="G33" s="107"/>
      <c r="H33" s="107"/>
      <c r="I33" s="105"/>
      <c r="J33" s="105"/>
      <c r="L33" s="1591"/>
      <c r="P33" s="240"/>
      <c r="Q33" s="271"/>
      <c r="R33" s="240"/>
      <c r="AB33" s="240"/>
      <c r="AD33" s="316" t="s">
        <v>21424</v>
      </c>
      <c r="AE33" s="107"/>
      <c r="AF33" s="107"/>
      <c r="AG33" s="107"/>
      <c r="AH33" s="107"/>
      <c r="AI33" s="107"/>
      <c r="AJ33" s="107"/>
    </row>
    <row r="34" spans="2:36" s="4" customFormat="1" ht="19.5" customHeight="1">
      <c r="B34" s="1849" t="s">
        <v>21425</v>
      </c>
      <c r="C34" s="1710">
        <v>0</v>
      </c>
      <c r="D34" s="1710">
        <v>0</v>
      </c>
      <c r="E34" s="1710">
        <v>0</v>
      </c>
      <c r="F34" s="431">
        <f>IFERROR(SUM(C34:E34), 0)</f>
        <v>0</v>
      </c>
      <c r="G34" s="1710">
        <v>0</v>
      </c>
      <c r="H34" s="1710">
        <v>0</v>
      </c>
      <c r="I34" s="1710">
        <v>0</v>
      </c>
      <c r="J34" s="1708">
        <v>0</v>
      </c>
      <c r="L34" s="323" t="s">
        <v>21426</v>
      </c>
      <c r="N34" s="836"/>
      <c r="P34" s="240"/>
      <c r="Q34" s="271">
        <f t="shared" ref="Q34:Q40" si="6">IF( SUM( S34:Z34 ) = 0, 0, $S$9 )</f>
        <v>0</v>
      </c>
      <c r="R34" s="240"/>
      <c r="S34" s="273">
        <f t="shared" ref="S34:X40" si="7" xml:space="preserve"> IF( ISNUMBER(C34), 0, 1 )</f>
        <v>0</v>
      </c>
      <c r="T34" s="273">
        <f t="shared" si="7"/>
        <v>0</v>
      </c>
      <c r="U34" s="273">
        <f t="shared" si="7"/>
        <v>0</v>
      </c>
      <c r="V34" s="270"/>
      <c r="W34" s="273">
        <f t="shared" si="7"/>
        <v>0</v>
      </c>
      <c r="X34" s="273">
        <f t="shared" si="7"/>
        <v>0</v>
      </c>
      <c r="Y34" s="270"/>
      <c r="Z34" s="270"/>
      <c r="AA34" s="270"/>
      <c r="AB34" s="240"/>
      <c r="AD34" s="1849" t="s">
        <v>21425</v>
      </c>
      <c r="AE34" s="607" t="s">
        <v>21427</v>
      </c>
      <c r="AF34" s="318" t="s">
        <v>21428</v>
      </c>
      <c r="AG34" s="318" t="s">
        <v>21429</v>
      </c>
      <c r="AH34" s="1441" t="s">
        <v>21430</v>
      </c>
      <c r="AI34" s="318" t="s">
        <v>21431</v>
      </c>
      <c r="AJ34" s="318" t="s">
        <v>21432</v>
      </c>
    </row>
    <row r="35" spans="2:36" s="4" customFormat="1" ht="19.5" customHeight="1">
      <c r="B35" s="1848" t="s">
        <v>21433</v>
      </c>
      <c r="C35" s="1711">
        <v>0</v>
      </c>
      <c r="D35" s="1711">
        <v>0</v>
      </c>
      <c r="E35" s="1711">
        <v>0</v>
      </c>
      <c r="F35" s="1795">
        <f>IFERROR(SUM(C35:E35), 0)</f>
        <v>0</v>
      </c>
      <c r="G35" s="1711">
        <v>0</v>
      </c>
      <c r="H35" s="1711">
        <v>0</v>
      </c>
      <c r="I35" s="1711">
        <v>0</v>
      </c>
      <c r="J35" s="1700">
        <v>0</v>
      </c>
      <c r="L35" s="324" t="s">
        <v>21434</v>
      </c>
      <c r="N35" s="837"/>
      <c r="P35" s="240"/>
      <c r="Q35" s="271">
        <f t="shared" si="6"/>
        <v>0</v>
      </c>
      <c r="R35" s="240"/>
      <c r="S35" s="273">
        <f t="shared" si="7"/>
        <v>0</v>
      </c>
      <c r="T35" s="273">
        <f t="shared" si="7"/>
        <v>0</v>
      </c>
      <c r="U35" s="273">
        <f t="shared" si="7"/>
        <v>0</v>
      </c>
      <c r="V35" s="270"/>
      <c r="W35" s="273">
        <f t="shared" si="7"/>
        <v>0</v>
      </c>
      <c r="X35" s="273">
        <f t="shared" si="7"/>
        <v>0</v>
      </c>
      <c r="Y35" s="270"/>
      <c r="Z35" s="270"/>
      <c r="AA35" s="270"/>
      <c r="AB35" s="240"/>
      <c r="AD35" s="1848" t="s">
        <v>21433</v>
      </c>
      <c r="AE35" s="314" t="s">
        <v>21435</v>
      </c>
      <c r="AF35" s="314" t="s">
        <v>21436</v>
      </c>
      <c r="AG35" s="314" t="s">
        <v>21437</v>
      </c>
      <c r="AH35" s="1440" t="s">
        <v>21438</v>
      </c>
      <c r="AI35" s="314" t="s">
        <v>21439</v>
      </c>
      <c r="AJ35" s="314" t="s">
        <v>21440</v>
      </c>
    </row>
    <row r="36" spans="2:36" s="4" customFormat="1" ht="19.5" customHeight="1">
      <c r="B36" s="1848" t="s">
        <v>21441</v>
      </c>
      <c r="C36" s="1711">
        <v>0</v>
      </c>
      <c r="D36" s="1711">
        <v>0</v>
      </c>
      <c r="E36" s="1711">
        <v>0</v>
      </c>
      <c r="F36" s="1795">
        <f t="shared" ref="F36:F38" si="8">IFERROR(SUM(C36:E36), 0)</f>
        <v>0</v>
      </c>
      <c r="G36" s="1711">
        <v>0</v>
      </c>
      <c r="H36" s="1711">
        <v>0</v>
      </c>
      <c r="I36" s="1711">
        <v>0</v>
      </c>
      <c r="J36" s="1700">
        <v>0</v>
      </c>
      <c r="L36" s="324" t="s">
        <v>21442</v>
      </c>
      <c r="N36" s="837"/>
      <c r="P36" s="240"/>
      <c r="Q36" s="271">
        <f t="shared" si="6"/>
        <v>0</v>
      </c>
      <c r="R36" s="240"/>
      <c r="S36" s="273">
        <f t="shared" si="7"/>
        <v>0</v>
      </c>
      <c r="T36" s="273">
        <f t="shared" si="7"/>
        <v>0</v>
      </c>
      <c r="U36" s="273">
        <f t="shared" si="7"/>
        <v>0</v>
      </c>
      <c r="V36" s="270"/>
      <c r="W36" s="273">
        <f t="shared" si="7"/>
        <v>0</v>
      </c>
      <c r="X36" s="273">
        <f t="shared" si="7"/>
        <v>0</v>
      </c>
      <c r="Y36" s="270"/>
      <c r="Z36" s="270"/>
      <c r="AA36" s="270"/>
      <c r="AB36" s="240"/>
      <c r="AD36" s="1848" t="s">
        <v>21441</v>
      </c>
      <c r="AE36" s="314" t="s">
        <v>21443</v>
      </c>
      <c r="AF36" s="314" t="s">
        <v>21444</v>
      </c>
      <c r="AG36" s="314" t="s">
        <v>21445</v>
      </c>
      <c r="AH36" s="1440" t="s">
        <v>21446</v>
      </c>
      <c r="AI36" s="314" t="s">
        <v>21447</v>
      </c>
      <c r="AJ36" s="314" t="s">
        <v>21448</v>
      </c>
    </row>
    <row r="37" spans="2:36" s="4" customFormat="1" ht="19.5" customHeight="1">
      <c r="B37" s="1848" t="s">
        <v>21449</v>
      </c>
      <c r="C37" s="1711">
        <v>0</v>
      </c>
      <c r="D37" s="1711">
        <v>0</v>
      </c>
      <c r="E37" s="1711">
        <v>0</v>
      </c>
      <c r="F37" s="1795">
        <f t="shared" si="8"/>
        <v>0</v>
      </c>
      <c r="G37" s="1711">
        <v>0</v>
      </c>
      <c r="H37" s="1711">
        <v>0</v>
      </c>
      <c r="I37" s="1711">
        <v>0</v>
      </c>
      <c r="J37" s="1700">
        <v>0</v>
      </c>
      <c r="L37" s="324" t="s">
        <v>21450</v>
      </c>
      <c r="M37" s="56"/>
      <c r="N37" s="837"/>
      <c r="O37" s="56"/>
      <c r="P37" s="249"/>
      <c r="Q37" s="271">
        <f t="shared" si="6"/>
        <v>0</v>
      </c>
      <c r="R37" s="240"/>
      <c r="S37" s="273">
        <f t="shared" si="7"/>
        <v>0</v>
      </c>
      <c r="T37" s="273">
        <f t="shared" si="7"/>
        <v>0</v>
      </c>
      <c r="U37" s="273">
        <f t="shared" si="7"/>
        <v>0</v>
      </c>
      <c r="V37" s="270"/>
      <c r="W37" s="273">
        <f t="shared" si="7"/>
        <v>0</v>
      </c>
      <c r="X37" s="273">
        <f t="shared" si="7"/>
        <v>0</v>
      </c>
      <c r="Y37" s="270"/>
      <c r="Z37" s="270"/>
      <c r="AA37" s="270"/>
      <c r="AB37" s="240"/>
      <c r="AD37" s="1848" t="s">
        <v>21449</v>
      </c>
      <c r="AE37" s="314" t="s">
        <v>21451</v>
      </c>
      <c r="AF37" s="314" t="s">
        <v>21452</v>
      </c>
      <c r="AG37" s="314" t="s">
        <v>21453</v>
      </c>
      <c r="AH37" s="1440" t="s">
        <v>21454</v>
      </c>
      <c r="AI37" s="314" t="s">
        <v>21455</v>
      </c>
      <c r="AJ37" s="314" t="s">
        <v>21456</v>
      </c>
    </row>
    <row r="38" spans="2:36" s="4" customFormat="1" ht="19.5" customHeight="1">
      <c r="B38" s="1848" t="s">
        <v>21457</v>
      </c>
      <c r="C38" s="1711">
        <v>0</v>
      </c>
      <c r="D38" s="1711">
        <v>0</v>
      </c>
      <c r="E38" s="1711">
        <v>0</v>
      </c>
      <c r="F38" s="1795">
        <f t="shared" si="8"/>
        <v>0</v>
      </c>
      <c r="G38" s="1711">
        <v>0</v>
      </c>
      <c r="H38" s="1711">
        <v>0</v>
      </c>
      <c r="I38" s="1711">
        <v>0</v>
      </c>
      <c r="J38" s="1700">
        <v>0</v>
      </c>
      <c r="L38" s="324" t="s">
        <v>21458</v>
      </c>
      <c r="M38" s="56"/>
      <c r="N38" s="837"/>
      <c r="O38" s="56"/>
      <c r="P38" s="249"/>
      <c r="Q38" s="271">
        <f t="shared" si="6"/>
        <v>0</v>
      </c>
      <c r="R38" s="240"/>
      <c r="S38" s="273">
        <f t="shared" si="7"/>
        <v>0</v>
      </c>
      <c r="T38" s="273">
        <f t="shared" si="7"/>
        <v>0</v>
      </c>
      <c r="U38" s="273">
        <f t="shared" si="7"/>
        <v>0</v>
      </c>
      <c r="V38" s="270"/>
      <c r="W38" s="273">
        <f t="shared" si="7"/>
        <v>0</v>
      </c>
      <c r="X38" s="273">
        <f t="shared" si="7"/>
        <v>0</v>
      </c>
      <c r="Y38" s="270"/>
      <c r="Z38" s="270"/>
      <c r="AA38" s="270"/>
      <c r="AB38" s="240"/>
      <c r="AD38" s="1848" t="s">
        <v>21457</v>
      </c>
      <c r="AE38" s="314" t="s">
        <v>21459</v>
      </c>
      <c r="AF38" s="314" t="s">
        <v>21460</v>
      </c>
      <c r="AG38" s="314" t="s">
        <v>21461</v>
      </c>
      <c r="AH38" s="1440" t="s">
        <v>21462</v>
      </c>
      <c r="AI38" s="314" t="s">
        <v>21463</v>
      </c>
      <c r="AJ38" s="314" t="s">
        <v>21464</v>
      </c>
    </row>
    <row r="39" spans="2:36" s="4" customFormat="1" ht="19.5" customHeight="1">
      <c r="B39" s="1848" t="s">
        <v>21465</v>
      </c>
      <c r="C39" s="1711">
        <v>0</v>
      </c>
      <c r="D39" s="1711">
        <v>0</v>
      </c>
      <c r="E39" s="1711">
        <v>0</v>
      </c>
      <c r="F39" s="1795">
        <f>IFERROR(SUM(C39:E39), 0)</f>
        <v>0</v>
      </c>
      <c r="G39" s="1711">
        <v>0</v>
      </c>
      <c r="H39" s="1711">
        <v>0</v>
      </c>
      <c r="I39" s="1711">
        <v>0</v>
      </c>
      <c r="J39" s="1700">
        <v>0</v>
      </c>
      <c r="L39" s="324" t="s">
        <v>21466</v>
      </c>
      <c r="M39" s="56"/>
      <c r="N39" s="837"/>
      <c r="O39" s="56"/>
      <c r="P39" s="249"/>
      <c r="Q39" s="271">
        <f t="shared" si="6"/>
        <v>0</v>
      </c>
      <c r="R39" s="240"/>
      <c r="S39" s="273">
        <f t="shared" si="7"/>
        <v>0</v>
      </c>
      <c r="T39" s="273">
        <f t="shared" si="7"/>
        <v>0</v>
      </c>
      <c r="U39" s="273">
        <f t="shared" si="7"/>
        <v>0</v>
      </c>
      <c r="V39" s="270"/>
      <c r="W39" s="273">
        <f t="shared" si="7"/>
        <v>0</v>
      </c>
      <c r="X39" s="273">
        <f t="shared" si="7"/>
        <v>0</v>
      </c>
      <c r="Y39" s="270"/>
      <c r="Z39" s="270"/>
      <c r="AA39" s="270"/>
      <c r="AB39" s="240"/>
      <c r="AD39" s="1848" t="s">
        <v>21465</v>
      </c>
      <c r="AE39" s="314" t="s">
        <v>21467</v>
      </c>
      <c r="AF39" s="314" t="s">
        <v>21468</v>
      </c>
      <c r="AG39" s="314" t="s">
        <v>21469</v>
      </c>
      <c r="AH39" s="1440" t="s">
        <v>21470</v>
      </c>
      <c r="AI39" s="314" t="s">
        <v>21471</v>
      </c>
      <c r="AJ39" s="314" t="s">
        <v>21472</v>
      </c>
    </row>
    <row r="40" spans="2:36" s="4" customFormat="1" ht="19.5" customHeight="1">
      <c r="B40" s="1848" t="s">
        <v>21473</v>
      </c>
      <c r="C40" s="1711">
        <v>0</v>
      </c>
      <c r="D40" s="1711">
        <v>0</v>
      </c>
      <c r="E40" s="1711">
        <v>0</v>
      </c>
      <c r="F40" s="1795">
        <f>IFERROR(SUM(C40:E40), 0)</f>
        <v>0</v>
      </c>
      <c r="G40" s="1711">
        <v>0</v>
      </c>
      <c r="H40" s="1711">
        <v>0</v>
      </c>
      <c r="I40" s="1711">
        <v>0</v>
      </c>
      <c r="J40" s="1700">
        <v>0</v>
      </c>
      <c r="L40" s="324" t="s">
        <v>21474</v>
      </c>
      <c r="N40" s="837"/>
      <c r="P40" s="240"/>
      <c r="Q40" s="271">
        <f t="shared" si="6"/>
        <v>0</v>
      </c>
      <c r="R40" s="240"/>
      <c r="S40" s="273">
        <f t="shared" si="7"/>
        <v>0</v>
      </c>
      <c r="T40" s="273">
        <f t="shared" si="7"/>
        <v>0</v>
      </c>
      <c r="U40" s="273">
        <f t="shared" si="7"/>
        <v>0</v>
      </c>
      <c r="V40" s="270"/>
      <c r="W40" s="273">
        <f t="shared" si="7"/>
        <v>0</v>
      </c>
      <c r="X40" s="273">
        <f t="shared" si="7"/>
        <v>0</v>
      </c>
      <c r="Y40" s="270"/>
      <c r="Z40" s="270"/>
      <c r="AA40" s="270"/>
      <c r="AB40" s="240"/>
      <c r="AD40" s="1848" t="s">
        <v>21473</v>
      </c>
      <c r="AE40" s="314" t="s">
        <v>21475</v>
      </c>
      <c r="AF40" s="314" t="s">
        <v>21476</v>
      </c>
      <c r="AG40" s="314" t="s">
        <v>21477</v>
      </c>
      <c r="AH40" s="1440" t="s">
        <v>21478</v>
      </c>
      <c r="AI40" s="314" t="s">
        <v>21479</v>
      </c>
      <c r="AJ40" s="314" t="s">
        <v>21480</v>
      </c>
    </row>
    <row r="41" spans="2:36" s="4" customFormat="1" ht="19.5" customHeight="1" thickBot="1">
      <c r="B41" s="1854" t="s">
        <v>1016</v>
      </c>
      <c r="C41" s="1794">
        <f>IFERROR(SUM(C34:C40), 0)</f>
        <v>0</v>
      </c>
      <c r="D41" s="1794">
        <f>IFERROR(SUM(D34:D40), 0)</f>
        <v>0</v>
      </c>
      <c r="E41" s="1794">
        <f>IFERROR(SUM(E34:E40), 0)</f>
        <v>0</v>
      </c>
      <c r="F41" s="1794">
        <f t="shared" ref="F41" si="9">IFERROR(SUM(F34:F40), 0)</f>
        <v>0</v>
      </c>
      <c r="G41" s="1794">
        <f>IFERROR(SUM(G34:G40), 0)</f>
        <v>0</v>
      </c>
      <c r="H41" s="1794">
        <f>IFERROR(SUM(H34:H40), 0)</f>
        <v>0</v>
      </c>
      <c r="I41" s="597"/>
      <c r="J41" s="598"/>
      <c r="L41" s="325" t="s">
        <v>21481</v>
      </c>
      <c r="N41" s="838"/>
      <c r="P41" s="240"/>
      <c r="Q41" s="271"/>
      <c r="R41" s="240"/>
      <c r="AB41" s="240"/>
      <c r="AD41" s="1854" t="s">
        <v>1016</v>
      </c>
      <c r="AE41" s="321" t="s">
        <v>21482</v>
      </c>
      <c r="AF41" s="321" t="s">
        <v>21483</v>
      </c>
      <c r="AG41" s="321" t="s">
        <v>21484</v>
      </c>
      <c r="AH41" s="321" t="s">
        <v>21485</v>
      </c>
      <c r="AI41" s="321" t="s">
        <v>21486</v>
      </c>
      <c r="AJ41" s="321" t="s">
        <v>21487</v>
      </c>
    </row>
    <row r="42" spans="2:36" s="4" customFormat="1" ht="15" customHeight="1" thickBot="1">
      <c r="B42" s="102"/>
      <c r="C42" s="108"/>
      <c r="D42" s="108"/>
      <c r="E42" s="108"/>
      <c r="F42" s="108"/>
      <c r="G42" s="108"/>
      <c r="H42" s="108"/>
      <c r="I42" s="105"/>
      <c r="J42" s="105"/>
      <c r="L42" s="13"/>
      <c r="P42" s="240"/>
      <c r="Q42" s="271"/>
      <c r="R42" s="240"/>
      <c r="AB42" s="240"/>
      <c r="AD42" s="102"/>
      <c r="AE42" s="108"/>
      <c r="AF42" s="108"/>
      <c r="AG42" s="108"/>
      <c r="AH42" s="108"/>
      <c r="AI42" s="108"/>
      <c r="AJ42" s="108"/>
    </row>
    <row r="43" spans="2:36" s="4" customFormat="1" ht="20.25" customHeight="1" thickBot="1">
      <c r="B43" s="316" t="s">
        <v>21488</v>
      </c>
      <c r="C43" s="107"/>
      <c r="D43" s="107"/>
      <c r="E43" s="107"/>
      <c r="F43" s="107"/>
      <c r="G43" s="107"/>
      <c r="H43" s="107"/>
      <c r="I43" s="105"/>
      <c r="J43" s="105"/>
      <c r="L43" s="13"/>
      <c r="P43" s="240"/>
      <c r="Q43" s="271"/>
      <c r="R43" s="240"/>
      <c r="AB43" s="240"/>
      <c r="AD43" s="316" t="s">
        <v>21488</v>
      </c>
      <c r="AE43" s="107"/>
      <c r="AF43" s="107"/>
      <c r="AG43" s="107"/>
      <c r="AH43" s="107"/>
      <c r="AI43" s="107"/>
      <c r="AJ43" s="107"/>
    </row>
    <row r="44" spans="2:36" s="109" customFormat="1" ht="19.5" customHeight="1" thickBot="1">
      <c r="B44" s="1852" t="s">
        <v>21488</v>
      </c>
      <c r="C44" s="1743">
        <v>19.523</v>
      </c>
      <c r="D44" s="1743">
        <v>114.194</v>
      </c>
      <c r="E44" s="1813">
        <v>581.29999999999995</v>
      </c>
      <c r="F44" s="409">
        <f>IFERROR(SUM(C44:E44), 0)</f>
        <v>715.01699999999994</v>
      </c>
      <c r="G44" s="1743">
        <v>-68.787000000000006</v>
      </c>
      <c r="H44" s="1743">
        <v>0</v>
      </c>
      <c r="I44" s="603"/>
      <c r="J44" s="604"/>
      <c r="K44" s="4"/>
      <c r="L44" s="488" t="s">
        <v>21489</v>
      </c>
      <c r="N44" s="830"/>
      <c r="P44" s="259"/>
      <c r="Q44" s="271">
        <f>IF( SUM( S44:Z44 ) = 0, 0, $S$9 )</f>
        <v>0</v>
      </c>
      <c r="R44" s="259"/>
      <c r="S44" s="273">
        <f t="shared" ref="S44:U44" si="10" xml:space="preserve"> IF( ISNUMBER(C44), 0, 1 )</f>
        <v>0</v>
      </c>
      <c r="T44" s="273">
        <f t="shared" si="10"/>
        <v>0</v>
      </c>
      <c r="U44" s="273">
        <f t="shared" si="10"/>
        <v>0</v>
      </c>
      <c r="V44" s="270"/>
      <c r="W44" s="273">
        <f xml:space="preserve"> IF( ISNUMBER(G44), 0, 1 )</f>
        <v>0</v>
      </c>
      <c r="X44" s="273">
        <f xml:space="preserve"> IF( ISNUMBER(H44), 0, 1 )</f>
        <v>0</v>
      </c>
      <c r="Y44" s="270"/>
      <c r="Z44" s="270"/>
      <c r="AA44" s="270"/>
      <c r="AB44" s="259"/>
      <c r="AD44" s="1852" t="s">
        <v>21488</v>
      </c>
      <c r="AE44" s="418" t="s">
        <v>21490</v>
      </c>
      <c r="AF44" s="390" t="s">
        <v>21491</v>
      </c>
      <c r="AG44" s="390" t="s">
        <v>21492</v>
      </c>
      <c r="AH44" s="1442" t="s">
        <v>21493</v>
      </c>
      <c r="AI44" s="390" t="s">
        <v>21494</v>
      </c>
      <c r="AJ44" s="390" t="s">
        <v>21495</v>
      </c>
    </row>
    <row r="45" spans="2:36" s="4" customFormat="1" ht="15" customHeight="1" thickBot="1">
      <c r="B45" s="49"/>
      <c r="C45" s="110"/>
      <c r="D45" s="110"/>
      <c r="E45" s="110"/>
      <c r="F45" s="110"/>
      <c r="G45" s="110"/>
      <c r="H45" s="110"/>
      <c r="I45" s="105"/>
      <c r="J45" s="105"/>
      <c r="L45" s="13"/>
      <c r="P45" s="240"/>
      <c r="Q45" s="271"/>
      <c r="R45" s="240"/>
      <c r="AB45" s="240"/>
      <c r="AD45" s="49"/>
      <c r="AE45" s="110"/>
      <c r="AF45" s="110"/>
      <c r="AG45" s="110"/>
      <c r="AH45" s="110"/>
      <c r="AI45" s="110"/>
      <c r="AJ45" s="110"/>
    </row>
    <row r="46" spans="2:36" s="109" customFormat="1" ht="19.5" customHeight="1" thickBot="1">
      <c r="B46" s="1852" t="s">
        <v>21496</v>
      </c>
      <c r="C46" s="409">
        <f t="shared" ref="C46:H46" si="11">IFERROR(SUM(C17,C24,C31,C41,C44), 0)</f>
        <v>977.29600000000005</v>
      </c>
      <c r="D46" s="409">
        <f t="shared" si="11"/>
        <v>1277.5639999999999</v>
      </c>
      <c r="E46" s="409">
        <f t="shared" si="11"/>
        <v>2587.5540000000001</v>
      </c>
      <c r="F46" s="409">
        <f t="shared" si="11"/>
        <v>4842.4139999999998</v>
      </c>
      <c r="G46" s="409">
        <f t="shared" si="11"/>
        <v>-832.05800000000011</v>
      </c>
      <c r="H46" s="409">
        <f t="shared" si="11"/>
        <v>-56.807000000000002</v>
      </c>
      <c r="I46" s="605"/>
      <c r="J46" s="606"/>
      <c r="L46" s="488" t="s">
        <v>21497</v>
      </c>
      <c r="N46" s="830"/>
      <c r="P46" s="259"/>
      <c r="Q46" s="271"/>
      <c r="R46" s="259"/>
      <c r="AB46" s="259"/>
      <c r="AD46" s="1852" t="s">
        <v>21496</v>
      </c>
      <c r="AE46" s="409" t="s">
        <v>21498</v>
      </c>
      <c r="AF46" s="394" t="s">
        <v>21499</v>
      </c>
      <c r="AG46" s="394" t="s">
        <v>21500</v>
      </c>
      <c r="AH46" s="394" t="s">
        <v>21501</v>
      </c>
      <c r="AI46" s="394" t="s">
        <v>21502</v>
      </c>
      <c r="AJ46" s="394" t="s">
        <v>21503</v>
      </c>
    </row>
    <row r="47" spans="2:36" s="4" customFormat="1" ht="7.5" customHeight="1">
      <c r="B47" s="41"/>
      <c r="L47" s="51"/>
      <c r="AD47" s="41"/>
    </row>
  </sheetData>
  <mergeCells count="15">
    <mergeCell ref="L5:L8"/>
    <mergeCell ref="B3:N3"/>
    <mergeCell ref="B5:B6"/>
    <mergeCell ref="N5:N8"/>
    <mergeCell ref="AD5:AD6"/>
    <mergeCell ref="AD3:AL3"/>
    <mergeCell ref="C5:E5"/>
    <mergeCell ref="F5:G5"/>
    <mergeCell ref="H5:H6"/>
    <mergeCell ref="I5:J5"/>
    <mergeCell ref="S8:Z8"/>
    <mergeCell ref="AH5:AI5"/>
    <mergeCell ref="AK5:AL5"/>
    <mergeCell ref="AJ5:AJ6"/>
    <mergeCell ref="AE5:AG5"/>
  </mergeCells>
  <conditionalFormatting sqref="Q4:Q46">
    <cfRule type="cellIs" dxfId="49" priority="1" operator="equal">
      <formula>0</formula>
    </cfRule>
  </conditionalFormatting>
  <dataValidations count="1">
    <dataValidation type="custom" allowBlank="1" showErrorMessage="1" errorTitle="Input Error" error="Please enter a numeric value." sqref="G20:H23" xr:uid="{00000000-0002-0000-2400-000000000000}">
      <formula1>ISNUMBER(G20)</formula1>
    </dataValidation>
  </dataValidations>
  <pageMargins left="0.7" right="0.7" top="0.75" bottom="0.75" header="0.3" footer="0.3"/>
  <pageSetup paperSize="8" scale="79" fitToHeight="0" orientation="portrait" r:id="rId1"/>
  <headerFooter>
    <oddHeader>&amp;L&amp;F&amp;CSheet: &amp;A&amp;ROFFICIAL</oddHeader>
    <oddFooter>&amp;LPrinted on: &amp;D at &amp;T&amp;CPage &amp;P of &amp;N&amp;ROfwat</oddFooter>
  </headerFooter>
  <ignoredErrors>
    <ignoredError sqref="F17 F24 F31"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8">
    <pageSetUpPr fitToPage="1"/>
  </sheetPr>
  <dimension ref="A1:CF36"/>
  <sheetViews>
    <sheetView showFormulas="1" showGridLines="0" topLeftCell="C4" zoomScale="80" zoomScaleNormal="80" zoomScaleSheetLayoutView="100" workbookViewId="0">
      <selection activeCell="E20" sqref="E20:I20"/>
    </sheetView>
  </sheetViews>
  <sheetFormatPr defaultColWidth="9" defaultRowHeight="15.75"/>
  <cols>
    <col min="1" max="1" width="1.625" style="264" customWidth="1"/>
    <col min="2" max="2" width="36.125" style="263" customWidth="1"/>
    <col min="3" max="3" width="7" style="263" customWidth="1"/>
    <col min="4" max="4" width="5.5" style="263" customWidth="1"/>
    <col min="5" max="10" width="12.5" style="263" customWidth="1"/>
    <col min="11" max="11" width="1.625" style="263" customWidth="1"/>
    <col min="12" max="12" width="12.5" style="285" customWidth="1"/>
    <col min="13" max="13" width="1.625" style="265" customWidth="1"/>
    <col min="14" max="14" width="33.625" style="265" customWidth="1"/>
    <col min="15" max="15" width="1.625" style="265" customWidth="1"/>
    <col min="16" max="16" width="1.625" style="284" customWidth="1"/>
    <col min="17" max="17" width="25" style="264" customWidth="1"/>
    <col min="18" max="18" width="1.625" style="264" customWidth="1"/>
    <col min="19" max="23" width="4.875" style="264" hidden="1" customWidth="1"/>
    <col min="24" max="24" width="1.625" style="264" hidden="1" customWidth="1"/>
    <col min="25" max="25" width="1.625" style="264" customWidth="1"/>
    <col min="26" max="26" width="36.125" style="264" customWidth="1"/>
    <col min="27" max="32" width="12.5" style="264" customWidth="1"/>
    <col min="33" max="34" width="1.625" style="264" customWidth="1"/>
    <col min="35" max="84" width="9" style="264"/>
    <col min="85" max="16384" width="9" style="263"/>
  </cols>
  <sheetData>
    <row r="1" spans="2:32" s="282" customFormat="1" ht="29.25" customHeight="1">
      <c r="B1" s="1958" t="s">
        <v>21504</v>
      </c>
      <c r="C1" s="1958"/>
      <c r="D1" s="1958"/>
      <c r="E1" s="1958"/>
      <c r="F1" s="1958"/>
      <c r="G1" s="1958"/>
      <c r="H1" s="1958"/>
      <c r="I1" s="1958"/>
      <c r="J1" s="1958"/>
      <c r="K1" s="175"/>
      <c r="L1" s="1836"/>
      <c r="M1" s="1880"/>
      <c r="N1" s="1880"/>
      <c r="O1" s="1880"/>
      <c r="P1" s="286"/>
      <c r="Q1" s="109"/>
      <c r="R1" s="259"/>
      <c r="S1" s="109"/>
      <c r="T1" s="109"/>
      <c r="U1" s="109"/>
      <c r="V1" s="109"/>
      <c r="W1" s="109"/>
      <c r="X1" s="259"/>
      <c r="Y1" s="109"/>
      <c r="Z1" s="1958" t="s">
        <v>21504</v>
      </c>
      <c r="AA1" s="1958"/>
      <c r="AB1" s="1958"/>
      <c r="AC1" s="1958"/>
      <c r="AD1" s="1958"/>
      <c r="AE1" s="1958"/>
      <c r="AF1" s="1958"/>
    </row>
    <row r="2" spans="2:32" s="282" customFormat="1" ht="29.25" customHeight="1">
      <c r="B2" s="1958" t="str">
        <f>Validation!B4</f>
        <v>Anglian Water</v>
      </c>
      <c r="C2" s="1958"/>
      <c r="D2" s="1958"/>
      <c r="E2" s="1958"/>
      <c r="F2" s="1958"/>
      <c r="G2" s="1958"/>
      <c r="H2" s="1958"/>
      <c r="I2" s="14"/>
      <c r="J2" s="14"/>
      <c r="K2" s="14"/>
      <c r="L2" s="14"/>
      <c r="M2" s="14"/>
      <c r="N2" s="14"/>
      <c r="O2" s="14"/>
      <c r="P2" s="286"/>
      <c r="Q2" s="109"/>
      <c r="R2" s="259"/>
      <c r="S2" s="109"/>
      <c r="T2" s="109"/>
      <c r="U2" s="109"/>
      <c r="V2" s="109"/>
      <c r="W2" s="109"/>
      <c r="X2" s="259"/>
      <c r="Y2" s="109"/>
      <c r="Z2" s="1958" t="str">
        <f>Validation!B4</f>
        <v>Anglian Water</v>
      </c>
      <c r="AA2" s="1958"/>
      <c r="AB2" s="1958"/>
      <c r="AC2" s="1958"/>
      <c r="AD2" s="1958"/>
      <c r="AE2" s="1958"/>
      <c r="AF2" s="1958"/>
    </row>
    <row r="3" spans="2:32" s="32" customFormat="1" ht="45" customHeight="1">
      <c r="B3" s="2067" t="s">
        <v>734</v>
      </c>
      <c r="C3" s="2067"/>
      <c r="D3" s="2067"/>
      <c r="E3" s="2067"/>
      <c r="F3" s="2067"/>
      <c r="G3" s="2067"/>
      <c r="H3" s="2067"/>
      <c r="I3" s="2067"/>
      <c r="J3" s="2067"/>
      <c r="K3" s="2067"/>
      <c r="L3" s="2067"/>
      <c r="M3" s="2067"/>
      <c r="N3" s="2067"/>
      <c r="O3" s="27"/>
      <c r="P3" s="244"/>
      <c r="Q3" s="362" t="s">
        <v>798</v>
      </c>
      <c r="R3" s="245"/>
      <c r="S3" s="4"/>
      <c r="T3" s="4"/>
      <c r="U3" s="4"/>
      <c r="V3" s="4"/>
      <c r="W3" s="4"/>
      <c r="X3" s="240"/>
      <c r="Y3" s="4"/>
      <c r="Z3" s="2067" t="s">
        <v>734</v>
      </c>
      <c r="AA3" s="2067"/>
      <c r="AB3" s="2067"/>
      <c r="AC3" s="2067"/>
      <c r="AD3" s="2067"/>
      <c r="AE3" s="2067"/>
      <c r="AF3" s="2067"/>
    </row>
    <row r="4" spans="2:32" s="32" customFormat="1" ht="15" customHeight="1" thickBot="1">
      <c r="B4" s="97"/>
      <c r="C4" s="97"/>
      <c r="D4" s="97"/>
      <c r="E4" s="97"/>
      <c r="F4" s="97"/>
      <c r="G4" s="97"/>
      <c r="H4" s="97"/>
      <c r="I4" s="97"/>
      <c r="J4" s="97"/>
      <c r="K4" s="47"/>
      <c r="L4" s="85"/>
      <c r="M4" s="27"/>
      <c r="N4" s="27"/>
      <c r="O4" s="27"/>
      <c r="P4" s="244"/>
      <c r="Q4" s="3"/>
      <c r="R4" s="245"/>
      <c r="S4" s="4"/>
      <c r="T4" s="4"/>
      <c r="U4" s="4"/>
      <c r="V4" s="4"/>
      <c r="W4" s="4"/>
      <c r="X4" s="240"/>
      <c r="Y4" s="4"/>
      <c r="Z4" s="97"/>
      <c r="AA4" s="97"/>
      <c r="AB4" s="97"/>
      <c r="AC4" s="97"/>
      <c r="AD4" s="97"/>
      <c r="AE4" s="97"/>
      <c r="AF4" s="97"/>
    </row>
    <row r="5" spans="2:32" s="32" customFormat="1" ht="21.75" customHeight="1">
      <c r="B5" s="1973" t="s">
        <v>800</v>
      </c>
      <c r="C5" s="1974" t="s">
        <v>801</v>
      </c>
      <c r="D5" s="1974" t="s">
        <v>802</v>
      </c>
      <c r="E5" s="1974" t="s">
        <v>1737</v>
      </c>
      <c r="F5" s="2103" t="s">
        <v>2738</v>
      </c>
      <c r="G5" s="2103"/>
      <c r="H5" s="2103"/>
      <c r="I5" s="2103"/>
      <c r="J5" s="2108" t="s">
        <v>1016</v>
      </c>
      <c r="K5" s="47"/>
      <c r="L5" s="2045" t="s">
        <v>806</v>
      </c>
      <c r="M5" s="11"/>
      <c r="N5" s="2045" t="s">
        <v>807</v>
      </c>
      <c r="O5" s="11"/>
      <c r="P5" s="244"/>
      <c r="Q5" s="3"/>
      <c r="R5" s="245"/>
      <c r="S5" s="4"/>
      <c r="T5" s="4"/>
      <c r="U5" s="4"/>
      <c r="V5" s="4"/>
      <c r="W5" s="4"/>
      <c r="X5" s="240"/>
      <c r="Y5" s="4"/>
      <c r="Z5" s="1973" t="s">
        <v>800</v>
      </c>
      <c r="AA5" s="1974" t="s">
        <v>1737</v>
      </c>
      <c r="AB5" s="2103" t="s">
        <v>2738</v>
      </c>
      <c r="AC5" s="2103"/>
      <c r="AD5" s="2103"/>
      <c r="AE5" s="2103"/>
      <c r="AF5" s="2108" t="s">
        <v>1016</v>
      </c>
    </row>
    <row r="6" spans="2:32" s="32" customFormat="1" ht="37.5" customHeight="1" thickBot="1">
      <c r="B6" s="2107"/>
      <c r="C6" s="2080"/>
      <c r="D6" s="2080"/>
      <c r="E6" s="1976"/>
      <c r="F6" s="1875" t="s">
        <v>21505</v>
      </c>
      <c r="G6" s="1875" t="s">
        <v>20649</v>
      </c>
      <c r="H6" s="1875" t="s">
        <v>20650</v>
      </c>
      <c r="I6" s="1875" t="s">
        <v>20651</v>
      </c>
      <c r="J6" s="2099"/>
      <c r="K6" s="47"/>
      <c r="L6" s="2047"/>
      <c r="M6" s="11"/>
      <c r="N6" s="2047"/>
      <c r="O6" s="11"/>
      <c r="P6" s="244"/>
      <c r="Q6" s="255"/>
      <c r="R6" s="246"/>
      <c r="S6" s="4"/>
      <c r="T6" s="4"/>
      <c r="U6" s="4"/>
      <c r="V6" s="4"/>
      <c r="W6" s="4"/>
      <c r="X6" s="240"/>
      <c r="Y6" s="4"/>
      <c r="Z6" s="2107"/>
      <c r="AA6" s="1976"/>
      <c r="AB6" s="1875" t="s">
        <v>21505</v>
      </c>
      <c r="AC6" s="1875" t="s">
        <v>20649</v>
      </c>
      <c r="AD6" s="1875" t="s">
        <v>20650</v>
      </c>
      <c r="AE6" s="1875" t="s">
        <v>20651</v>
      </c>
      <c r="AF6" s="2099"/>
    </row>
    <row r="7" spans="2:32" s="32" customFormat="1" ht="15" customHeight="1" thickBot="1">
      <c r="B7" s="75"/>
      <c r="C7" s="75"/>
      <c r="D7" s="75"/>
      <c r="E7" s="47"/>
      <c r="F7" s="47"/>
      <c r="G7" s="47"/>
      <c r="H7" s="47"/>
      <c r="I7" s="47"/>
      <c r="J7" s="95"/>
      <c r="K7" s="47"/>
      <c r="L7" s="95"/>
      <c r="M7" s="29"/>
      <c r="N7" s="29"/>
      <c r="O7" s="29"/>
      <c r="P7" s="244"/>
      <c r="Q7" s="3"/>
      <c r="R7" s="245"/>
      <c r="S7" s="1957" t="s">
        <v>799</v>
      </c>
      <c r="T7" s="2081"/>
      <c r="U7" s="2081"/>
      <c r="V7" s="2081"/>
      <c r="W7" s="2081"/>
      <c r="X7" s="1663"/>
      <c r="Y7" s="1623"/>
      <c r="Z7" s="75"/>
      <c r="AA7" s="47"/>
      <c r="AB7" s="47"/>
      <c r="AC7" s="47"/>
      <c r="AD7" s="47"/>
      <c r="AE7" s="47"/>
      <c r="AF7" s="95"/>
    </row>
    <row r="8" spans="2:32" s="32" customFormat="1" ht="20.25" customHeight="1" thickBot="1">
      <c r="B8" s="316" t="s">
        <v>2052</v>
      </c>
      <c r="C8" s="238"/>
      <c r="D8" s="238"/>
      <c r="E8" s="11"/>
      <c r="F8" s="11"/>
      <c r="G8" s="11"/>
      <c r="H8" s="75"/>
      <c r="I8" s="75"/>
      <c r="J8" s="47"/>
      <c r="K8" s="47"/>
      <c r="L8" s="76"/>
      <c r="M8" s="59"/>
      <c r="N8" s="59"/>
      <c r="O8" s="59"/>
      <c r="P8" s="244"/>
      <c r="Q8" s="3"/>
      <c r="R8" s="245"/>
      <c r="S8" s="267" t="s">
        <v>808</v>
      </c>
      <c r="T8" s="52"/>
      <c r="U8" s="52"/>
      <c r="V8" s="52"/>
      <c r="W8" s="52"/>
      <c r="X8" s="242"/>
      <c r="Y8" s="52"/>
      <c r="Z8" s="328" t="s">
        <v>2052</v>
      </c>
      <c r="AA8" s="11"/>
      <c r="AB8" s="11"/>
      <c r="AC8" s="11"/>
      <c r="AD8" s="75"/>
      <c r="AE8" s="75"/>
      <c r="AF8" s="47"/>
    </row>
    <row r="9" spans="2:32" s="32" customFormat="1" ht="33" customHeight="1">
      <c r="B9" s="326" t="s">
        <v>1839</v>
      </c>
      <c r="C9" s="317" t="s">
        <v>813</v>
      </c>
      <c r="D9" s="317">
        <v>3</v>
      </c>
      <c r="E9" s="1710">
        <v>8.5990000000000002</v>
      </c>
      <c r="F9" s="1710">
        <v>4.3529999999999998</v>
      </c>
      <c r="G9" s="1710">
        <v>0.24099999999999999</v>
      </c>
      <c r="H9" s="1710">
        <v>8.0670000000000002</v>
      </c>
      <c r="I9" s="1710">
        <v>15.677</v>
      </c>
      <c r="J9" s="432">
        <f>IFERROR(SUM(E9:I9), 0)</f>
        <v>36.936999999999998</v>
      </c>
      <c r="K9" s="47"/>
      <c r="L9" s="323" t="s">
        <v>21506</v>
      </c>
      <c r="M9" s="230"/>
      <c r="N9" s="831"/>
      <c r="O9" s="230"/>
      <c r="P9" s="244"/>
      <c r="Q9" s="271">
        <f t="shared" ref="Q9:Q15" si="0">IF( SUM( S9:W9 ) = 0, 0, $S$8 )</f>
        <v>0</v>
      </c>
      <c r="R9" s="245"/>
      <c r="S9" s="273">
        <f t="shared" ref="S9:W15" si="1" xml:space="preserve"> IF( ISNUMBER(E9), 0, 1 )</f>
        <v>0</v>
      </c>
      <c r="T9" s="273">
        <f t="shared" si="1"/>
        <v>0</v>
      </c>
      <c r="U9" s="273">
        <f t="shared" si="1"/>
        <v>0</v>
      </c>
      <c r="V9" s="273">
        <f t="shared" si="1"/>
        <v>0</v>
      </c>
      <c r="W9" s="273">
        <f t="shared" si="1"/>
        <v>0</v>
      </c>
      <c r="X9" s="240"/>
      <c r="Y9" s="4"/>
      <c r="Z9" s="1363" t="s">
        <v>1839</v>
      </c>
      <c r="AA9" s="1413" t="s">
        <v>21507</v>
      </c>
      <c r="AB9" s="1414" t="s">
        <v>21508</v>
      </c>
      <c r="AC9" s="1414" t="s">
        <v>21509</v>
      </c>
      <c r="AD9" s="1414" t="s">
        <v>21510</v>
      </c>
      <c r="AE9" s="1414" t="s">
        <v>21511</v>
      </c>
      <c r="AF9" s="1415" t="s">
        <v>21512</v>
      </c>
    </row>
    <row r="10" spans="2:32" s="32" customFormat="1" ht="33" customHeight="1">
      <c r="B10" s="327" t="s">
        <v>1847</v>
      </c>
      <c r="C10" s="313" t="s">
        <v>813</v>
      </c>
      <c r="D10" s="313">
        <v>3</v>
      </c>
      <c r="E10" s="1711">
        <v>-0.122</v>
      </c>
      <c r="F10" s="1711">
        <v>-3.6999999999999998E-2</v>
      </c>
      <c r="G10" s="1711">
        <v>-7.0000000000000001E-3</v>
      </c>
      <c r="H10" s="1711">
        <v>-0.16300000000000001</v>
      </c>
      <c r="I10" s="1711">
        <v>-0.317</v>
      </c>
      <c r="J10" s="433">
        <f>IFERROR(SUM(E10:I10), 0)</f>
        <v>-0.64600000000000002</v>
      </c>
      <c r="K10" s="47"/>
      <c r="L10" s="324" t="s">
        <v>21513</v>
      </c>
      <c r="M10" s="230"/>
      <c r="N10" s="832"/>
      <c r="O10" s="230"/>
      <c r="P10" s="244"/>
      <c r="Q10" s="271">
        <f t="shared" si="0"/>
        <v>0</v>
      </c>
      <c r="R10" s="245"/>
      <c r="S10" s="273">
        <f t="shared" si="1"/>
        <v>0</v>
      </c>
      <c r="T10" s="273">
        <f t="shared" si="1"/>
        <v>0</v>
      </c>
      <c r="U10" s="273">
        <f t="shared" si="1"/>
        <v>0</v>
      </c>
      <c r="V10" s="273">
        <f t="shared" si="1"/>
        <v>0</v>
      </c>
      <c r="W10" s="273">
        <f t="shared" si="1"/>
        <v>0</v>
      </c>
      <c r="X10" s="240"/>
      <c r="Y10" s="4"/>
      <c r="Z10" s="1364" t="s">
        <v>1847</v>
      </c>
      <c r="AA10" s="330" t="s">
        <v>21514</v>
      </c>
      <c r="AB10" s="1408" t="s">
        <v>21515</v>
      </c>
      <c r="AC10" s="1408" t="s">
        <v>21516</v>
      </c>
      <c r="AD10" s="1408" t="s">
        <v>21517</v>
      </c>
      <c r="AE10" s="1408" t="s">
        <v>21518</v>
      </c>
      <c r="AF10" s="1416" t="s">
        <v>21519</v>
      </c>
    </row>
    <row r="11" spans="2:32" s="32" customFormat="1" ht="33" customHeight="1">
      <c r="B11" s="327" t="s">
        <v>21520</v>
      </c>
      <c r="C11" s="313" t="s">
        <v>813</v>
      </c>
      <c r="D11" s="313">
        <v>3</v>
      </c>
      <c r="E11" s="1711">
        <v>0</v>
      </c>
      <c r="F11" s="1711">
        <v>0</v>
      </c>
      <c r="G11" s="1711">
        <v>0</v>
      </c>
      <c r="H11" s="1711">
        <v>2.17</v>
      </c>
      <c r="I11" s="1711">
        <v>0.14000000000000001</v>
      </c>
      <c r="J11" s="433">
        <f t="shared" ref="J11:J14" si="2">IFERROR(SUM(E11:I11), 0)</f>
        <v>2.31</v>
      </c>
      <c r="K11" s="47"/>
      <c r="L11" s="324" t="s">
        <v>21521</v>
      </c>
      <c r="M11" s="230"/>
      <c r="N11" s="832"/>
      <c r="O11" s="230"/>
      <c r="P11" s="244"/>
      <c r="Q11" s="271">
        <f t="shared" si="0"/>
        <v>0</v>
      </c>
      <c r="R11" s="245"/>
      <c r="S11" s="273">
        <f t="shared" si="1"/>
        <v>0</v>
      </c>
      <c r="T11" s="273">
        <f t="shared" si="1"/>
        <v>0</v>
      </c>
      <c r="U11" s="273">
        <f t="shared" si="1"/>
        <v>0</v>
      </c>
      <c r="V11" s="273">
        <f t="shared" si="1"/>
        <v>0</v>
      </c>
      <c r="W11" s="273">
        <f t="shared" si="1"/>
        <v>0</v>
      </c>
      <c r="X11" s="240"/>
      <c r="Y11" s="4"/>
      <c r="Z11" s="1364" t="s">
        <v>21520</v>
      </c>
      <c r="AA11" s="330" t="s">
        <v>21522</v>
      </c>
      <c r="AB11" s="1408" t="s">
        <v>21523</v>
      </c>
      <c r="AC11" s="1408" t="s">
        <v>21524</v>
      </c>
      <c r="AD11" s="1408" t="s">
        <v>21525</v>
      </c>
      <c r="AE11" s="1408" t="s">
        <v>21526</v>
      </c>
      <c r="AF11" s="1416" t="s">
        <v>21527</v>
      </c>
    </row>
    <row r="12" spans="2:32" s="32" customFormat="1" ht="33" customHeight="1">
      <c r="B12" s="327" t="s">
        <v>21528</v>
      </c>
      <c r="C12" s="313" t="s">
        <v>813</v>
      </c>
      <c r="D12" s="313">
        <v>3</v>
      </c>
      <c r="E12" s="1711">
        <v>0</v>
      </c>
      <c r="F12" s="1711">
        <v>0</v>
      </c>
      <c r="G12" s="1711">
        <v>0</v>
      </c>
      <c r="H12" s="1711">
        <v>0</v>
      </c>
      <c r="I12" s="1711">
        <v>32.82</v>
      </c>
      <c r="J12" s="433">
        <f t="shared" si="2"/>
        <v>32.82</v>
      </c>
      <c r="K12" s="47"/>
      <c r="L12" s="324" t="s">
        <v>21529</v>
      </c>
      <c r="M12" s="230"/>
      <c r="N12" s="832"/>
      <c r="O12" s="230"/>
      <c r="P12" s="244"/>
      <c r="Q12" s="271">
        <f t="shared" si="0"/>
        <v>0</v>
      </c>
      <c r="R12" s="245"/>
      <c r="S12" s="273">
        <f t="shared" si="1"/>
        <v>0</v>
      </c>
      <c r="T12" s="273">
        <f t="shared" si="1"/>
        <v>0</v>
      </c>
      <c r="U12" s="273">
        <f t="shared" si="1"/>
        <v>0</v>
      </c>
      <c r="V12" s="273">
        <f t="shared" si="1"/>
        <v>0</v>
      </c>
      <c r="W12" s="273">
        <f t="shared" si="1"/>
        <v>0</v>
      </c>
      <c r="X12" s="240"/>
      <c r="Y12" s="4"/>
      <c r="Z12" s="1364" t="s">
        <v>21528</v>
      </c>
      <c r="AA12" s="330" t="s">
        <v>21530</v>
      </c>
      <c r="AB12" s="1408" t="s">
        <v>21531</v>
      </c>
      <c r="AC12" s="1408" t="s">
        <v>21532</v>
      </c>
      <c r="AD12" s="1408" t="s">
        <v>21533</v>
      </c>
      <c r="AE12" s="1408" t="s">
        <v>21534</v>
      </c>
      <c r="AF12" s="1416" t="s">
        <v>21535</v>
      </c>
    </row>
    <row r="13" spans="2:32" s="32" customFormat="1" ht="33" customHeight="1">
      <c r="B13" s="327" t="s">
        <v>21536</v>
      </c>
      <c r="C13" s="313" t="s">
        <v>813</v>
      </c>
      <c r="D13" s="313">
        <v>3</v>
      </c>
      <c r="E13" s="1711">
        <v>0</v>
      </c>
      <c r="F13" s="1711">
        <v>0</v>
      </c>
      <c r="G13" s="1711">
        <v>0</v>
      </c>
      <c r="H13" s="1711">
        <v>0</v>
      </c>
      <c r="I13" s="1711">
        <v>0</v>
      </c>
      <c r="J13" s="433">
        <f t="shared" si="2"/>
        <v>0</v>
      </c>
      <c r="K13" s="47"/>
      <c r="L13" s="324" t="s">
        <v>21537</v>
      </c>
      <c r="M13" s="230"/>
      <c r="N13" s="832"/>
      <c r="O13" s="230"/>
      <c r="P13" s="244"/>
      <c r="Q13" s="271">
        <f t="shared" si="0"/>
        <v>0</v>
      </c>
      <c r="R13" s="245"/>
      <c r="S13" s="273">
        <f t="shared" si="1"/>
        <v>0</v>
      </c>
      <c r="T13" s="273">
        <f t="shared" si="1"/>
        <v>0</v>
      </c>
      <c r="U13" s="273">
        <f t="shared" si="1"/>
        <v>0</v>
      </c>
      <c r="V13" s="273">
        <f t="shared" si="1"/>
        <v>0</v>
      </c>
      <c r="W13" s="273">
        <f t="shared" si="1"/>
        <v>0</v>
      </c>
      <c r="X13" s="240"/>
      <c r="Y13" s="4"/>
      <c r="Z13" s="1364" t="s">
        <v>21536</v>
      </c>
      <c r="AA13" s="330" t="s">
        <v>21538</v>
      </c>
      <c r="AB13" s="1408" t="s">
        <v>21539</v>
      </c>
      <c r="AC13" s="1408" t="s">
        <v>21540</v>
      </c>
      <c r="AD13" s="1408" t="s">
        <v>21541</v>
      </c>
      <c r="AE13" s="1408" t="s">
        <v>21542</v>
      </c>
      <c r="AF13" s="1416" t="s">
        <v>21543</v>
      </c>
    </row>
    <row r="14" spans="2:32" s="32" customFormat="1" ht="33" customHeight="1">
      <c r="B14" s="327" t="s">
        <v>1887</v>
      </c>
      <c r="C14" s="313" t="s">
        <v>813</v>
      </c>
      <c r="D14" s="313">
        <v>3</v>
      </c>
      <c r="E14" s="1711">
        <v>12.632</v>
      </c>
      <c r="F14" s="1711">
        <v>2.6720000000000002</v>
      </c>
      <c r="G14" s="1711">
        <v>6.8000000000000005E-2</v>
      </c>
      <c r="H14" s="1711">
        <v>26.109000000000002</v>
      </c>
      <c r="I14" s="1711">
        <v>67.566999999999993</v>
      </c>
      <c r="J14" s="433">
        <f t="shared" si="2"/>
        <v>109.048</v>
      </c>
      <c r="K14" s="47"/>
      <c r="L14" s="324" t="s">
        <v>21544</v>
      </c>
      <c r="M14" s="230"/>
      <c r="N14" s="832"/>
      <c r="O14" s="230"/>
      <c r="P14" s="244"/>
      <c r="Q14" s="271">
        <f t="shared" si="0"/>
        <v>0</v>
      </c>
      <c r="R14" s="245"/>
      <c r="S14" s="273">
        <f t="shared" si="1"/>
        <v>0</v>
      </c>
      <c r="T14" s="273">
        <f t="shared" si="1"/>
        <v>0</v>
      </c>
      <c r="U14" s="273">
        <f t="shared" si="1"/>
        <v>0</v>
      </c>
      <c r="V14" s="273">
        <f t="shared" si="1"/>
        <v>0</v>
      </c>
      <c r="W14" s="273">
        <f t="shared" si="1"/>
        <v>0</v>
      </c>
      <c r="X14" s="240"/>
      <c r="Y14" s="4"/>
      <c r="Z14" s="1364" t="s">
        <v>1887</v>
      </c>
      <c r="AA14" s="330" t="s">
        <v>21545</v>
      </c>
      <c r="AB14" s="1408" t="s">
        <v>21546</v>
      </c>
      <c r="AC14" s="1408" t="s">
        <v>21547</v>
      </c>
      <c r="AD14" s="1408" t="s">
        <v>21548</v>
      </c>
      <c r="AE14" s="1408" t="s">
        <v>21549</v>
      </c>
      <c r="AF14" s="1416" t="s">
        <v>21550</v>
      </c>
    </row>
    <row r="15" spans="2:32" s="32" customFormat="1" ht="33" customHeight="1" thickBot="1">
      <c r="B15" s="1850" t="s">
        <v>1895</v>
      </c>
      <c r="C15" s="320" t="s">
        <v>813</v>
      </c>
      <c r="D15" s="320">
        <v>3</v>
      </c>
      <c r="E15" s="1706">
        <v>2.5449999999999999</v>
      </c>
      <c r="F15" s="1706">
        <v>0.43099999999999999</v>
      </c>
      <c r="G15" s="1706">
        <v>0</v>
      </c>
      <c r="H15" s="1706">
        <v>5.9130000000000003</v>
      </c>
      <c r="I15" s="1706">
        <v>31.241</v>
      </c>
      <c r="J15" s="329">
        <f>IFERROR(SUM(E15:I15), 0)</f>
        <v>40.129999999999995</v>
      </c>
      <c r="K15" s="47"/>
      <c r="L15" s="325" t="s">
        <v>21551</v>
      </c>
      <c r="M15" s="230"/>
      <c r="N15" s="833"/>
      <c r="O15" s="230"/>
      <c r="P15" s="244"/>
      <c r="Q15" s="271">
        <f t="shared" si="0"/>
        <v>0</v>
      </c>
      <c r="R15" s="245"/>
      <c r="S15" s="273">
        <f t="shared" si="1"/>
        <v>0</v>
      </c>
      <c r="T15" s="273">
        <f t="shared" si="1"/>
        <v>0</v>
      </c>
      <c r="U15" s="273">
        <f t="shared" si="1"/>
        <v>0</v>
      </c>
      <c r="V15" s="273">
        <f t="shared" si="1"/>
        <v>0</v>
      </c>
      <c r="W15" s="273">
        <f t="shared" si="1"/>
        <v>0</v>
      </c>
      <c r="X15" s="240"/>
      <c r="Y15" s="4"/>
      <c r="Z15" s="1365" t="s">
        <v>1895</v>
      </c>
      <c r="AA15" s="1417" t="s">
        <v>21552</v>
      </c>
      <c r="AB15" s="1418" t="s">
        <v>21553</v>
      </c>
      <c r="AC15" s="1418" t="s">
        <v>21554</v>
      </c>
      <c r="AD15" s="1418" t="s">
        <v>21555</v>
      </c>
      <c r="AE15" s="1418" t="s">
        <v>21556</v>
      </c>
      <c r="AF15" s="1419" t="s">
        <v>21557</v>
      </c>
    </row>
    <row r="16" spans="2:32" s="32" customFormat="1" ht="15" customHeight="1" thickBot="1">
      <c r="B16" s="89"/>
      <c r="C16" s="89"/>
      <c r="D16" s="89"/>
      <c r="E16" s="95"/>
      <c r="F16" s="95"/>
      <c r="G16" s="95"/>
      <c r="H16" s="95"/>
      <c r="I16" s="95"/>
      <c r="J16" s="95"/>
      <c r="K16" s="47"/>
      <c r="L16" s="98"/>
      <c r="M16" s="31"/>
      <c r="N16" s="31"/>
      <c r="O16" s="31"/>
      <c r="P16" s="244"/>
      <c r="Q16" s="271"/>
      <c r="R16" s="245"/>
      <c r="S16" s="270"/>
      <c r="T16" s="270"/>
      <c r="U16" s="270"/>
      <c r="V16" s="270"/>
      <c r="W16" s="270"/>
      <c r="X16" s="240"/>
      <c r="Y16" s="4"/>
      <c r="Z16" s="89"/>
      <c r="AA16" s="95"/>
      <c r="AB16" s="95"/>
      <c r="AC16" s="95"/>
      <c r="AD16" s="95"/>
      <c r="AE16" s="95"/>
      <c r="AF16" s="95"/>
    </row>
    <row r="17" spans="2:32" s="32" customFormat="1" ht="20.25" customHeight="1" thickBot="1">
      <c r="B17" s="316" t="s">
        <v>21558</v>
      </c>
      <c r="C17" s="238"/>
      <c r="D17" s="238"/>
      <c r="E17" s="11"/>
      <c r="F17" s="11"/>
      <c r="G17" s="11"/>
      <c r="H17" s="75"/>
      <c r="I17" s="75"/>
      <c r="J17" s="47"/>
      <c r="K17" s="47"/>
      <c r="L17" s="76"/>
      <c r="M17" s="59"/>
      <c r="N17" s="59"/>
      <c r="O17" s="59"/>
      <c r="P17" s="244"/>
      <c r="Q17" s="271"/>
      <c r="R17" s="245"/>
      <c r="S17" s="270"/>
      <c r="T17" s="270"/>
      <c r="U17" s="270"/>
      <c r="V17" s="270"/>
      <c r="W17" s="270"/>
      <c r="X17" s="240"/>
      <c r="Y17" s="4"/>
      <c r="Z17" s="316" t="s">
        <v>21558</v>
      </c>
      <c r="AA17" s="11"/>
      <c r="AB17" s="11"/>
      <c r="AC17" s="11"/>
      <c r="AD17" s="75"/>
      <c r="AE17" s="75"/>
      <c r="AF17" s="47"/>
    </row>
    <row r="18" spans="2:32" s="32" customFormat="1" ht="33" customHeight="1">
      <c r="B18" s="326" t="s">
        <v>21559</v>
      </c>
      <c r="C18" s="317" t="s">
        <v>813</v>
      </c>
      <c r="D18" s="317">
        <v>3</v>
      </c>
      <c r="E18" s="1710">
        <v>0</v>
      </c>
      <c r="F18" s="1710">
        <v>0</v>
      </c>
      <c r="G18" s="1710">
        <v>0</v>
      </c>
      <c r="H18" s="1710">
        <v>0</v>
      </c>
      <c r="I18" s="1710">
        <v>0</v>
      </c>
      <c r="J18" s="432">
        <f>IFERROR(SUM(E18:I18), 0)</f>
        <v>0</v>
      </c>
      <c r="K18" s="47"/>
      <c r="L18" s="323" t="s">
        <v>21560</v>
      </c>
      <c r="M18" s="230"/>
      <c r="N18" s="831"/>
      <c r="O18" s="230"/>
      <c r="P18" s="244"/>
      <c r="Q18" s="271">
        <f>IF( SUM( S18:W18 ) = 0, 0, $S$8 )</f>
        <v>0</v>
      </c>
      <c r="R18" s="245"/>
      <c r="S18" s="273">
        <f t="shared" ref="S18:W20" si="3" xml:space="preserve"> IF( ISNUMBER(E18), 0, 1 )</f>
        <v>0</v>
      </c>
      <c r="T18" s="273">
        <f t="shared" si="3"/>
        <v>0</v>
      </c>
      <c r="U18" s="273">
        <f t="shared" si="3"/>
        <v>0</v>
      </c>
      <c r="V18" s="273">
        <f t="shared" si="3"/>
        <v>0</v>
      </c>
      <c r="W18" s="273">
        <f t="shared" si="3"/>
        <v>0</v>
      </c>
      <c r="X18" s="240"/>
      <c r="Y18" s="4"/>
      <c r="Z18" s="326" t="s">
        <v>21559</v>
      </c>
      <c r="AA18" s="318" t="s">
        <v>21561</v>
      </c>
      <c r="AB18" s="1407" t="s">
        <v>21562</v>
      </c>
      <c r="AC18" s="331" t="s">
        <v>21563</v>
      </c>
      <c r="AD18" s="318" t="s">
        <v>21564</v>
      </c>
      <c r="AE18" s="318" t="s">
        <v>21565</v>
      </c>
      <c r="AF18" s="1366" t="s">
        <v>21566</v>
      </c>
    </row>
    <row r="19" spans="2:32" s="32" customFormat="1" ht="33" customHeight="1">
      <c r="B19" s="327" t="s">
        <v>21567</v>
      </c>
      <c r="C19" s="313" t="s">
        <v>813</v>
      </c>
      <c r="D19" s="313">
        <v>3</v>
      </c>
      <c r="E19" s="1711">
        <v>0</v>
      </c>
      <c r="F19" s="1711">
        <v>0</v>
      </c>
      <c r="G19" s="1711">
        <v>0</v>
      </c>
      <c r="H19" s="1711">
        <v>0</v>
      </c>
      <c r="I19" s="1711">
        <v>0</v>
      </c>
      <c r="J19" s="433">
        <f>IFERROR(SUM(E19:I19), 0)</f>
        <v>0</v>
      </c>
      <c r="K19" s="47"/>
      <c r="L19" s="324" t="s">
        <v>21568</v>
      </c>
      <c r="M19" s="230"/>
      <c r="N19" s="832"/>
      <c r="O19" s="230"/>
      <c r="P19" s="244"/>
      <c r="Q19" s="271">
        <f>IF( SUM( S19:W19 ) = 0, 0, $S$8 )</f>
        <v>0</v>
      </c>
      <c r="R19" s="245"/>
      <c r="S19" s="273">
        <f t="shared" si="3"/>
        <v>0</v>
      </c>
      <c r="T19" s="273">
        <f t="shared" si="3"/>
        <v>0</v>
      </c>
      <c r="U19" s="273">
        <f t="shared" si="3"/>
        <v>0</v>
      </c>
      <c r="V19" s="273">
        <f t="shared" si="3"/>
        <v>0</v>
      </c>
      <c r="W19" s="273">
        <f t="shared" si="3"/>
        <v>0</v>
      </c>
      <c r="X19" s="240"/>
      <c r="Y19" s="4"/>
      <c r="Z19" s="327" t="s">
        <v>21567</v>
      </c>
      <c r="AA19" s="314" t="s">
        <v>21569</v>
      </c>
      <c r="AB19" s="1408" t="s">
        <v>21570</v>
      </c>
      <c r="AC19" s="330" t="s">
        <v>21571</v>
      </c>
      <c r="AD19" s="314" t="s">
        <v>21572</v>
      </c>
      <c r="AE19" s="314" t="s">
        <v>21573</v>
      </c>
      <c r="AF19" s="1367" t="s">
        <v>21574</v>
      </c>
    </row>
    <row r="20" spans="2:32" s="32" customFormat="1" ht="33" customHeight="1" thickBot="1">
      <c r="B20" s="1850" t="s">
        <v>21575</v>
      </c>
      <c r="C20" s="320" t="s">
        <v>813</v>
      </c>
      <c r="D20" s="320">
        <v>3</v>
      </c>
      <c r="E20" s="1706">
        <v>9.8689999999999998</v>
      </c>
      <c r="F20" s="1706">
        <v>0</v>
      </c>
      <c r="G20" s="1706">
        <v>0</v>
      </c>
      <c r="H20" s="1706">
        <v>0.50700000000000001</v>
      </c>
      <c r="I20" s="1706">
        <v>0</v>
      </c>
      <c r="J20" s="329">
        <f>IFERROR(SUM(E20:I20), 0)</f>
        <v>10.375999999999999</v>
      </c>
      <c r="K20" s="47"/>
      <c r="L20" s="325" t="s">
        <v>21576</v>
      </c>
      <c r="M20" s="230"/>
      <c r="N20" s="833"/>
      <c r="O20" s="230"/>
      <c r="P20" s="244"/>
      <c r="Q20" s="271">
        <f>IF( SUM( S20:W20 ) = 0, 0, $S$8 )</f>
        <v>0</v>
      </c>
      <c r="R20" s="245"/>
      <c r="S20" s="273">
        <f t="shared" si="3"/>
        <v>0</v>
      </c>
      <c r="T20" s="273">
        <f t="shared" si="3"/>
        <v>0</v>
      </c>
      <c r="U20" s="273">
        <f t="shared" si="3"/>
        <v>0</v>
      </c>
      <c r="V20" s="273">
        <f t="shared" si="3"/>
        <v>0</v>
      </c>
      <c r="W20" s="273">
        <f t="shared" si="3"/>
        <v>0</v>
      </c>
      <c r="X20" s="240"/>
      <c r="Y20" s="4"/>
      <c r="Z20" s="1850" t="s">
        <v>21575</v>
      </c>
      <c r="AA20" s="430" t="s">
        <v>21577</v>
      </c>
      <c r="AB20" s="1412" t="s">
        <v>21578</v>
      </c>
      <c r="AC20" s="434" t="s">
        <v>21579</v>
      </c>
      <c r="AD20" s="430" t="s">
        <v>21580</v>
      </c>
      <c r="AE20" s="430" t="s">
        <v>21581</v>
      </c>
      <c r="AF20" s="1368" t="s">
        <v>21582</v>
      </c>
    </row>
    <row r="21" spans="2:32" s="32" customFormat="1" ht="15" customHeight="1" thickBot="1">
      <c r="B21" s="75"/>
      <c r="C21" s="75"/>
      <c r="D21" s="75"/>
      <c r="E21" s="47"/>
      <c r="F21" s="47"/>
      <c r="G21" s="47"/>
      <c r="H21" s="47"/>
      <c r="I21" s="47"/>
      <c r="J21" s="95"/>
      <c r="K21" s="47"/>
      <c r="L21" s="95"/>
      <c r="M21" s="29"/>
      <c r="N21" s="29"/>
      <c r="O21" s="29"/>
      <c r="P21" s="244"/>
      <c r="Q21" s="271"/>
      <c r="R21" s="245"/>
      <c r="S21" s="270"/>
      <c r="T21" s="270"/>
      <c r="U21" s="270"/>
      <c r="V21" s="270"/>
      <c r="W21" s="270"/>
      <c r="X21" s="240"/>
      <c r="Y21" s="4"/>
      <c r="Z21" s="75"/>
      <c r="AA21" s="47"/>
      <c r="AB21" s="47"/>
      <c r="AC21" s="47"/>
      <c r="AD21" s="47"/>
      <c r="AE21" s="47"/>
      <c r="AF21" s="95"/>
    </row>
    <row r="22" spans="2:32" s="32" customFormat="1" ht="20.25" customHeight="1" thickBot="1">
      <c r="B22" s="316" t="s">
        <v>1887</v>
      </c>
      <c r="C22" s="238"/>
      <c r="D22" s="238"/>
      <c r="E22" s="11"/>
      <c r="F22" s="11"/>
      <c r="G22" s="11"/>
      <c r="H22" s="75"/>
      <c r="I22" s="75"/>
      <c r="J22" s="47"/>
      <c r="K22" s="47"/>
      <c r="L22" s="76"/>
      <c r="M22" s="59"/>
      <c r="N22" s="59"/>
      <c r="O22" s="59"/>
      <c r="P22" s="244"/>
      <c r="Q22" s="271"/>
      <c r="R22" s="245"/>
      <c r="S22" s="270"/>
      <c r="T22" s="270"/>
      <c r="U22" s="270"/>
      <c r="V22" s="270"/>
      <c r="W22" s="270"/>
      <c r="X22" s="240"/>
      <c r="Y22" s="4"/>
      <c r="Z22" s="316" t="s">
        <v>1887</v>
      </c>
      <c r="AA22" s="11"/>
      <c r="AB22" s="11"/>
      <c r="AC22" s="11"/>
      <c r="AD22" s="75"/>
      <c r="AE22" s="75"/>
      <c r="AF22" s="47"/>
    </row>
    <row r="23" spans="2:32" s="32" customFormat="1" ht="33" customHeight="1">
      <c r="B23" s="326" t="s">
        <v>21583</v>
      </c>
      <c r="C23" s="317" t="s">
        <v>813</v>
      </c>
      <c r="D23" s="317">
        <v>3</v>
      </c>
      <c r="E23" s="1710">
        <v>0</v>
      </c>
      <c r="F23" s="1710">
        <v>0</v>
      </c>
      <c r="G23" s="1710">
        <v>0</v>
      </c>
      <c r="H23" s="1710">
        <v>0</v>
      </c>
      <c r="I23" s="1710">
        <v>1.89</v>
      </c>
      <c r="J23" s="432">
        <f>IFERROR(SUM(E23:I23), 0)</f>
        <v>1.89</v>
      </c>
      <c r="K23" s="47"/>
      <c r="L23" s="323" t="s">
        <v>21584</v>
      </c>
      <c r="M23" s="230"/>
      <c r="N23" s="831"/>
      <c r="O23" s="230"/>
      <c r="P23" s="244"/>
      <c r="Q23" s="271">
        <f>IF( SUM( S23:W23 ) = 0, 0, $S$8 )</f>
        <v>0</v>
      </c>
      <c r="R23" s="245"/>
      <c r="S23" s="273">
        <f t="shared" ref="S23:W25" si="4" xml:space="preserve"> IF( ISNUMBER(E23), 0, 1 )</f>
        <v>0</v>
      </c>
      <c r="T23" s="273">
        <f t="shared" si="4"/>
        <v>0</v>
      </c>
      <c r="U23" s="273">
        <f t="shared" si="4"/>
        <v>0</v>
      </c>
      <c r="V23" s="273">
        <f t="shared" si="4"/>
        <v>0</v>
      </c>
      <c r="W23" s="273">
        <f t="shared" si="4"/>
        <v>0</v>
      </c>
      <c r="X23" s="240"/>
      <c r="Y23" s="4"/>
      <c r="Z23" s="326" t="s">
        <v>21583</v>
      </c>
      <c r="AA23" s="318" t="s">
        <v>21585</v>
      </c>
      <c r="AB23" s="1407" t="s">
        <v>21586</v>
      </c>
      <c r="AC23" s="331" t="s">
        <v>21587</v>
      </c>
      <c r="AD23" s="318" t="s">
        <v>21588</v>
      </c>
      <c r="AE23" s="318" t="s">
        <v>21589</v>
      </c>
      <c r="AF23" s="1366" t="s">
        <v>21590</v>
      </c>
    </row>
    <row r="24" spans="2:32" s="32" customFormat="1" ht="33" customHeight="1">
      <c r="B24" s="327" t="s">
        <v>21591</v>
      </c>
      <c r="C24" s="313" t="s">
        <v>813</v>
      </c>
      <c r="D24" s="313">
        <v>3</v>
      </c>
      <c r="E24" s="1711">
        <v>0</v>
      </c>
      <c r="F24" s="1711">
        <v>0</v>
      </c>
      <c r="G24" s="1711">
        <v>0</v>
      </c>
      <c r="H24" s="1711">
        <v>0</v>
      </c>
      <c r="I24" s="1711">
        <v>0</v>
      </c>
      <c r="J24" s="433">
        <f>IFERROR(SUM(E24:I24), 0)</f>
        <v>0</v>
      </c>
      <c r="K24" s="47"/>
      <c r="L24" s="324" t="s">
        <v>21592</v>
      </c>
      <c r="M24" s="230"/>
      <c r="N24" s="832"/>
      <c r="O24" s="230"/>
      <c r="P24" s="244"/>
      <c r="Q24" s="271">
        <f>IF( SUM( S24:W24 ) = 0, 0, $S$8 )</f>
        <v>0</v>
      </c>
      <c r="R24" s="245"/>
      <c r="S24" s="273">
        <f t="shared" si="4"/>
        <v>0</v>
      </c>
      <c r="T24" s="273">
        <f t="shared" si="4"/>
        <v>0</v>
      </c>
      <c r="U24" s="273">
        <f t="shared" si="4"/>
        <v>0</v>
      </c>
      <c r="V24" s="273">
        <f t="shared" si="4"/>
        <v>0</v>
      </c>
      <c r="W24" s="273">
        <f t="shared" si="4"/>
        <v>0</v>
      </c>
      <c r="X24" s="240"/>
      <c r="Y24" s="4"/>
      <c r="Z24" s="327" t="s">
        <v>21591</v>
      </c>
      <c r="AA24" s="330" t="s">
        <v>21593</v>
      </c>
      <c r="AB24" s="330" t="s">
        <v>21594</v>
      </c>
      <c r="AC24" s="330" t="s">
        <v>21595</v>
      </c>
      <c r="AD24" s="330" t="s">
        <v>21596</v>
      </c>
      <c r="AE24" s="330" t="s">
        <v>21597</v>
      </c>
      <c r="AF24" s="1367" t="s">
        <v>21598</v>
      </c>
    </row>
    <row r="25" spans="2:32" s="32" customFormat="1" ht="33" customHeight="1" thickBot="1">
      <c r="B25" s="1850" t="s">
        <v>21599</v>
      </c>
      <c r="C25" s="320" t="s">
        <v>813</v>
      </c>
      <c r="D25" s="320">
        <v>3</v>
      </c>
      <c r="E25" s="1706">
        <v>0</v>
      </c>
      <c r="F25" s="1706">
        <v>0</v>
      </c>
      <c r="G25" s="1706">
        <v>0</v>
      </c>
      <c r="H25" s="1706">
        <v>0</v>
      </c>
      <c r="I25" s="1706">
        <v>0</v>
      </c>
      <c r="J25" s="329">
        <f>IFERROR(SUM(E25:I25), 0)</f>
        <v>0</v>
      </c>
      <c r="K25" s="47"/>
      <c r="L25" s="325" t="s">
        <v>21600</v>
      </c>
      <c r="M25" s="230"/>
      <c r="N25" s="833"/>
      <c r="O25" s="230"/>
      <c r="P25" s="244"/>
      <c r="Q25" s="271">
        <f>IF( SUM( S25:W25 ) = 0, 0, $S$8 )</f>
        <v>0</v>
      </c>
      <c r="R25" s="245"/>
      <c r="S25" s="273">
        <f t="shared" si="4"/>
        <v>0</v>
      </c>
      <c r="T25" s="273">
        <f t="shared" si="4"/>
        <v>0</v>
      </c>
      <c r="U25" s="273">
        <f t="shared" si="4"/>
        <v>0</v>
      </c>
      <c r="V25" s="273">
        <f t="shared" si="4"/>
        <v>0</v>
      </c>
      <c r="W25" s="273">
        <f t="shared" si="4"/>
        <v>0</v>
      </c>
      <c r="X25" s="240"/>
      <c r="Y25" s="4"/>
      <c r="Z25" s="1850" t="s">
        <v>21599</v>
      </c>
      <c r="AA25" s="430" t="s">
        <v>21601</v>
      </c>
      <c r="AB25" s="1412" t="s">
        <v>21602</v>
      </c>
      <c r="AC25" s="434" t="s">
        <v>21603</v>
      </c>
      <c r="AD25" s="430" t="s">
        <v>21604</v>
      </c>
      <c r="AE25" s="430" t="s">
        <v>21605</v>
      </c>
      <c r="AF25" s="1368" t="s">
        <v>21606</v>
      </c>
    </row>
    <row r="26" spans="2:32" s="32" customFormat="1" ht="15" customHeight="1" thickBot="1">
      <c r="B26" s="19"/>
      <c r="C26" s="19"/>
      <c r="D26" s="19"/>
      <c r="E26" s="8"/>
      <c r="F26" s="8"/>
      <c r="G26" s="8"/>
      <c r="H26" s="8"/>
      <c r="I26" s="8"/>
      <c r="J26" s="8"/>
      <c r="K26" s="47"/>
      <c r="L26" s="7"/>
      <c r="M26" s="230"/>
      <c r="N26" s="230"/>
      <c r="O26" s="230"/>
      <c r="P26" s="244"/>
      <c r="Q26" s="271"/>
      <c r="R26" s="245"/>
      <c r="S26" s="270"/>
      <c r="T26" s="270"/>
      <c r="U26" s="270"/>
      <c r="V26" s="270"/>
      <c r="W26" s="270"/>
      <c r="X26" s="240"/>
      <c r="Y26" s="4"/>
      <c r="Z26" s="19"/>
      <c r="AA26" s="8"/>
      <c r="AB26" s="8"/>
      <c r="AC26" s="8"/>
      <c r="AD26" s="8"/>
      <c r="AE26" s="8"/>
      <c r="AF26" s="8"/>
    </row>
    <row r="27" spans="2:32" s="32" customFormat="1" ht="33" customHeight="1" thickBot="1">
      <c r="B27" s="1866" t="s">
        <v>1903</v>
      </c>
      <c r="C27" s="389" t="s">
        <v>813</v>
      </c>
      <c r="D27" s="389">
        <v>3</v>
      </c>
      <c r="E27" s="409">
        <f>IFERROR(SUM(E9:E15,E18:E20,E23:E25), 0)</f>
        <v>33.523000000000003</v>
      </c>
      <c r="F27" s="409">
        <f t="shared" ref="F27:I27" si="5">IFERROR(SUM(F9:F15,F18:F20,F23:F25), 0)</f>
        <v>7.4189999999999996</v>
      </c>
      <c r="G27" s="409">
        <f t="shared" si="5"/>
        <v>0.30199999999999999</v>
      </c>
      <c r="H27" s="409">
        <f t="shared" si="5"/>
        <v>42.603000000000002</v>
      </c>
      <c r="I27" s="409">
        <f t="shared" si="5"/>
        <v>149.01799999999997</v>
      </c>
      <c r="J27" s="405">
        <f>IFERROR(SUM(J9:J15,J18:J20,J23:J25), 0)</f>
        <v>232.86499999999998</v>
      </c>
      <c r="K27" s="47"/>
      <c r="L27" s="488" t="s">
        <v>21607</v>
      </c>
      <c r="M27" s="230"/>
      <c r="N27" s="834"/>
      <c r="O27" s="230"/>
      <c r="P27" s="244"/>
      <c r="Q27" s="271">
        <f>IF( SUM( S27:W27 ) = 0, 0, $S$8 )</f>
        <v>0</v>
      </c>
      <c r="R27" s="245"/>
      <c r="S27" s="270"/>
      <c r="T27" s="270"/>
      <c r="U27" s="270"/>
      <c r="V27" s="270"/>
      <c r="W27" s="270"/>
      <c r="X27" s="240"/>
      <c r="Y27" s="4"/>
      <c r="Z27" s="1866" t="s">
        <v>1903</v>
      </c>
      <c r="AA27" s="416" t="s">
        <v>21608</v>
      </c>
      <c r="AB27" s="416" t="s">
        <v>21609</v>
      </c>
      <c r="AC27" s="416" t="s">
        <v>21610</v>
      </c>
      <c r="AD27" s="416" t="s">
        <v>21611</v>
      </c>
      <c r="AE27" s="416" t="s">
        <v>21612</v>
      </c>
      <c r="AF27" s="760" t="s">
        <v>21613</v>
      </c>
    </row>
    <row r="28" spans="2:32" s="32" customFormat="1" ht="15" customHeight="1" thickBot="1">
      <c r="B28" s="19"/>
      <c r="C28" s="19"/>
      <c r="D28" s="19"/>
      <c r="E28" s="8"/>
      <c r="F28" s="8"/>
      <c r="G28" s="8"/>
      <c r="H28" s="8"/>
      <c r="I28" s="8"/>
      <c r="J28" s="8"/>
      <c r="K28" s="47"/>
      <c r="L28" s="7"/>
      <c r="M28" s="230"/>
      <c r="N28" s="230"/>
      <c r="O28" s="230"/>
      <c r="P28" s="244"/>
      <c r="Q28" s="271"/>
      <c r="R28" s="245"/>
      <c r="S28" s="270"/>
      <c r="T28" s="270"/>
      <c r="U28" s="270"/>
      <c r="V28" s="270"/>
      <c r="W28" s="270"/>
      <c r="X28" s="240"/>
      <c r="Y28" s="4"/>
      <c r="Z28" s="19"/>
      <c r="AA28" s="8"/>
      <c r="AB28" s="8"/>
      <c r="AC28" s="8"/>
      <c r="AD28" s="8"/>
      <c r="AE28" s="8"/>
      <c r="AF28" s="8"/>
    </row>
    <row r="29" spans="2:32" s="32" customFormat="1" ht="20.25" customHeight="1" thickBot="1">
      <c r="B29" s="316" t="s">
        <v>1286</v>
      </c>
      <c r="C29" s="238"/>
      <c r="D29" s="238"/>
      <c r="E29" s="11"/>
      <c r="F29" s="11"/>
      <c r="G29" s="11"/>
      <c r="H29" s="75"/>
      <c r="I29" s="75"/>
      <c r="J29" s="47"/>
      <c r="K29" s="47"/>
      <c r="L29" s="76"/>
      <c r="M29" s="59"/>
      <c r="N29" s="59"/>
      <c r="O29" s="59"/>
      <c r="P29" s="244"/>
      <c r="Q29" s="271"/>
      <c r="R29" s="245"/>
      <c r="S29" s="270"/>
      <c r="T29" s="270"/>
      <c r="U29" s="270"/>
      <c r="V29" s="270"/>
      <c r="W29" s="270"/>
      <c r="X29" s="240"/>
      <c r="Y29" s="4"/>
      <c r="Z29" s="316" t="s">
        <v>1286</v>
      </c>
      <c r="AA29" s="11"/>
      <c r="AB29" s="11"/>
      <c r="AC29" s="11"/>
      <c r="AD29" s="75"/>
      <c r="AE29" s="75"/>
      <c r="AF29" s="47"/>
    </row>
    <row r="30" spans="2:32" s="32" customFormat="1" ht="33" customHeight="1">
      <c r="B30" s="326" t="s">
        <v>21614</v>
      </c>
      <c r="C30" s="317" t="s">
        <v>813</v>
      </c>
      <c r="D30" s="317">
        <v>3</v>
      </c>
      <c r="E30" s="1710">
        <v>0.26800000000000002</v>
      </c>
      <c r="F30" s="1710">
        <v>0.34699999999999998</v>
      </c>
      <c r="G30" s="1710">
        <v>0</v>
      </c>
      <c r="H30" s="1710">
        <v>0</v>
      </c>
      <c r="I30" s="1710">
        <v>6.8259999999999996</v>
      </c>
      <c r="J30" s="432">
        <f>IFERROR(SUM(E30:I30), 0)</f>
        <v>7.4409999999999998</v>
      </c>
      <c r="K30" s="47"/>
      <c r="L30" s="323" t="s">
        <v>21615</v>
      </c>
      <c r="M30" s="230"/>
      <c r="N30" s="831"/>
      <c r="O30" s="230"/>
      <c r="P30" s="244"/>
      <c r="Q30" s="271">
        <f>IF( SUM( S30:W30 ) = 0, 0, $S$8 )</f>
        <v>0</v>
      </c>
      <c r="R30" s="245"/>
      <c r="S30" s="273">
        <f t="shared" ref="S30:W31" si="6" xml:space="preserve"> IF( ISNUMBER(E30), 0, 1 )</f>
        <v>0</v>
      </c>
      <c r="T30" s="273">
        <f t="shared" si="6"/>
        <v>0</v>
      </c>
      <c r="U30" s="273">
        <f t="shared" si="6"/>
        <v>0</v>
      </c>
      <c r="V30" s="273">
        <f t="shared" si="6"/>
        <v>0</v>
      </c>
      <c r="W30" s="273">
        <f t="shared" si="6"/>
        <v>0</v>
      </c>
      <c r="X30" s="240"/>
      <c r="Y30" s="4"/>
      <c r="Z30" s="326" t="s">
        <v>21614</v>
      </c>
      <c r="AA30" s="786" t="s">
        <v>21616</v>
      </c>
      <c r="AB30" s="318" t="s">
        <v>21617</v>
      </c>
      <c r="AC30" s="318" t="s">
        <v>21618</v>
      </c>
      <c r="AD30" s="318" t="s">
        <v>21619</v>
      </c>
      <c r="AE30" s="318" t="s">
        <v>21620</v>
      </c>
      <c r="AF30" s="396" t="s">
        <v>21621</v>
      </c>
    </row>
    <row r="31" spans="2:32" s="32" customFormat="1" ht="33" customHeight="1">
      <c r="B31" s="327" t="s">
        <v>21622</v>
      </c>
      <c r="C31" s="313" t="s">
        <v>813</v>
      </c>
      <c r="D31" s="313">
        <v>3</v>
      </c>
      <c r="E31" s="1711">
        <v>5.7350000000000003</v>
      </c>
      <c r="F31" s="1711">
        <v>0.376</v>
      </c>
      <c r="G31" s="1711">
        <v>0.53300000000000003</v>
      </c>
      <c r="H31" s="1711">
        <v>14.37</v>
      </c>
      <c r="I31" s="1711">
        <v>28.024999999999999</v>
      </c>
      <c r="J31" s="433">
        <f>IFERROR(SUM(E31:I31), 0)</f>
        <v>49.039000000000001</v>
      </c>
      <c r="K31" s="47"/>
      <c r="L31" s="324" t="s">
        <v>21623</v>
      </c>
      <c r="M31" s="230"/>
      <c r="N31" s="832"/>
      <c r="O31" s="230"/>
      <c r="P31" s="244"/>
      <c r="Q31" s="271">
        <f>IF( SUM( S31:W31 ) = 0, 0, $S$8 )</f>
        <v>0</v>
      </c>
      <c r="R31" s="245"/>
      <c r="S31" s="273">
        <f t="shared" si="6"/>
        <v>0</v>
      </c>
      <c r="T31" s="273">
        <f t="shared" si="6"/>
        <v>0</v>
      </c>
      <c r="U31" s="273">
        <f t="shared" si="6"/>
        <v>0</v>
      </c>
      <c r="V31" s="273">
        <f t="shared" si="6"/>
        <v>0</v>
      </c>
      <c r="W31" s="273">
        <f t="shared" si="6"/>
        <v>0</v>
      </c>
      <c r="X31" s="240"/>
      <c r="Y31" s="4"/>
      <c r="Z31" s="327" t="s">
        <v>21622</v>
      </c>
      <c r="AA31" s="773" t="s">
        <v>21624</v>
      </c>
      <c r="AB31" s="314" t="s">
        <v>21625</v>
      </c>
      <c r="AC31" s="314" t="s">
        <v>21626</v>
      </c>
      <c r="AD31" s="314" t="s">
        <v>21627</v>
      </c>
      <c r="AE31" s="314" t="s">
        <v>21628</v>
      </c>
      <c r="AF31" s="397" t="s">
        <v>21629</v>
      </c>
    </row>
    <row r="32" spans="2:32" s="32" customFormat="1" ht="33" customHeight="1" thickBot="1">
      <c r="B32" s="1850" t="s">
        <v>21630</v>
      </c>
      <c r="C32" s="320" t="s">
        <v>813</v>
      </c>
      <c r="D32" s="320">
        <v>3</v>
      </c>
      <c r="E32" s="1794">
        <f>IFERROR(SUM(E30:E31), 0)</f>
        <v>6.0030000000000001</v>
      </c>
      <c r="F32" s="1794">
        <f>IFERROR(SUM(F30:F31), 0)</f>
        <v>0.72299999999999998</v>
      </c>
      <c r="G32" s="1794">
        <f>IFERROR(SUM(G30:G31), 0)</f>
        <v>0.53300000000000003</v>
      </c>
      <c r="H32" s="1794">
        <f>IFERROR(SUM(H30:H31), 0)</f>
        <v>14.37</v>
      </c>
      <c r="I32" s="1794">
        <f>IFERROR(SUM(I30:I31), 0)</f>
        <v>34.850999999999999</v>
      </c>
      <c r="J32" s="329">
        <f>IFERROR(SUM(E32:I32), 0)</f>
        <v>56.48</v>
      </c>
      <c r="K32" s="47"/>
      <c r="L32" s="325" t="s">
        <v>21631</v>
      </c>
      <c r="M32" s="230"/>
      <c r="N32" s="833"/>
      <c r="O32" s="230"/>
      <c r="P32" s="244"/>
      <c r="Q32" s="271"/>
      <c r="R32" s="245"/>
      <c r="S32" s="270"/>
      <c r="T32" s="270"/>
      <c r="U32" s="270"/>
      <c r="V32" s="270"/>
      <c r="W32" s="270"/>
      <c r="X32" s="240"/>
      <c r="Y32" s="4"/>
      <c r="Z32" s="1850" t="s">
        <v>21630</v>
      </c>
      <c r="AA32" s="434" t="s">
        <v>21632</v>
      </c>
      <c r="AB32" s="434" t="s">
        <v>21633</v>
      </c>
      <c r="AC32" s="434" t="s">
        <v>21634</v>
      </c>
      <c r="AD32" s="434" t="s">
        <v>21635</v>
      </c>
      <c r="AE32" s="434" t="s">
        <v>21636</v>
      </c>
      <c r="AF32" s="435" t="s">
        <v>21637</v>
      </c>
    </row>
    <row r="33" spans="2:32" s="32" customFormat="1" ht="15" customHeight="1" thickBot="1">
      <c r="B33" s="19"/>
      <c r="C33" s="19"/>
      <c r="D33" s="19"/>
      <c r="E33" s="8"/>
      <c r="F33" s="8"/>
      <c r="G33" s="8"/>
      <c r="H33" s="8"/>
      <c r="I33" s="8"/>
      <c r="J33" s="8"/>
      <c r="K33" s="47"/>
      <c r="L33" s="7"/>
      <c r="M33" s="230"/>
      <c r="N33" s="230"/>
      <c r="O33" s="230"/>
      <c r="P33" s="244"/>
      <c r="Q33" s="271"/>
      <c r="R33" s="245"/>
      <c r="S33" s="270"/>
      <c r="T33" s="270"/>
      <c r="U33" s="270"/>
      <c r="V33" s="270"/>
      <c r="W33" s="270"/>
      <c r="X33" s="240"/>
      <c r="Y33" s="4"/>
      <c r="Z33" s="19"/>
      <c r="AA33" s="8"/>
      <c r="AB33" s="8"/>
      <c r="AC33" s="8"/>
      <c r="AD33" s="8"/>
      <c r="AE33" s="8"/>
      <c r="AF33" s="8"/>
    </row>
    <row r="34" spans="2:32" s="32" customFormat="1" ht="20.25" customHeight="1" thickBot="1">
      <c r="B34" s="328" t="s">
        <v>21638</v>
      </c>
      <c r="C34" s="238"/>
      <c r="D34" s="238"/>
      <c r="E34" s="8"/>
      <c r="F34" s="8"/>
      <c r="G34" s="8"/>
      <c r="H34" s="8"/>
      <c r="I34" s="8"/>
      <c r="J34" s="8"/>
      <c r="K34" s="47"/>
      <c r="L34" s="7"/>
      <c r="M34" s="230"/>
      <c r="N34" s="230"/>
      <c r="O34" s="230"/>
      <c r="P34" s="244"/>
      <c r="Q34" s="271"/>
      <c r="R34" s="245"/>
      <c r="S34" s="270"/>
      <c r="T34" s="270"/>
      <c r="U34" s="270"/>
      <c r="V34" s="270"/>
      <c r="W34" s="270"/>
      <c r="X34" s="240"/>
      <c r="Y34" s="4"/>
      <c r="Z34" s="328" t="s">
        <v>21638</v>
      </c>
      <c r="AA34" s="8"/>
      <c r="AB34" s="8"/>
      <c r="AC34" s="8"/>
      <c r="AD34" s="8"/>
      <c r="AE34" s="8"/>
      <c r="AF34" s="8"/>
    </row>
    <row r="35" spans="2:32" ht="33" customHeight="1" thickBot="1">
      <c r="B35" s="1866" t="s">
        <v>21639</v>
      </c>
      <c r="C35" s="389" t="s">
        <v>1430</v>
      </c>
      <c r="D35" s="389">
        <v>0</v>
      </c>
      <c r="E35" s="806">
        <v>0</v>
      </c>
      <c r="F35" s="806">
        <v>0</v>
      </c>
      <c r="G35" s="806">
        <v>0</v>
      </c>
      <c r="H35" s="806">
        <v>0</v>
      </c>
      <c r="I35" s="806">
        <v>32514</v>
      </c>
      <c r="J35" s="405">
        <f>IFERROR(SUM(E35:I35), 0)</f>
        <v>32514</v>
      </c>
      <c r="K35" s="47"/>
      <c r="L35" s="488" t="s">
        <v>21640</v>
      </c>
      <c r="M35" s="230"/>
      <c r="N35" s="834"/>
      <c r="O35" s="230"/>
      <c r="P35" s="244"/>
      <c r="Q35" s="271">
        <f>IF( SUM( S35:W35 ) = 0, 0, $S$8 )</f>
        <v>0</v>
      </c>
      <c r="R35" s="243"/>
      <c r="S35" s="273">
        <f xml:space="preserve"> IF( ISNUMBER(E35), 0, 1 )</f>
        <v>0</v>
      </c>
      <c r="T35" s="273">
        <f xml:space="preserve"> IF( ISNUMBER(F35), 0, 1 )</f>
        <v>0</v>
      </c>
      <c r="U35" s="273">
        <f xml:space="preserve"> IF( ISNUMBER(G35), 0, 1 )</f>
        <v>0</v>
      </c>
      <c r="V35" s="273">
        <f xml:space="preserve"> IF( ISNUMBER(H35), 0, 1 )</f>
        <v>0</v>
      </c>
      <c r="W35" s="273">
        <f xml:space="preserve"> IF( ISNUMBER(I35), 0, 1 )</f>
        <v>0</v>
      </c>
      <c r="X35" s="1636"/>
      <c r="Y35" s="1592"/>
      <c r="Z35" s="1866" t="s">
        <v>21639</v>
      </c>
      <c r="AA35" s="416" t="s">
        <v>21641</v>
      </c>
      <c r="AB35" s="416" t="s">
        <v>21642</v>
      </c>
      <c r="AC35" s="416" t="s">
        <v>21643</v>
      </c>
      <c r="AD35" s="416" t="s">
        <v>21644</v>
      </c>
      <c r="AE35" s="416" t="s">
        <v>21645</v>
      </c>
      <c r="AF35" s="760" t="s">
        <v>21646</v>
      </c>
    </row>
    <row r="36" spans="2:32" ht="18.75" customHeight="1">
      <c r="B36" s="19"/>
      <c r="C36" s="19"/>
      <c r="D36" s="19"/>
      <c r="E36" s="8"/>
      <c r="F36" s="8"/>
      <c r="G36" s="8"/>
      <c r="H36" s="8"/>
      <c r="I36" s="8"/>
      <c r="J36" s="8" t="s">
        <v>2125</v>
      </c>
      <c r="K36" s="47"/>
      <c r="L36" s="7"/>
      <c r="M36" s="230"/>
      <c r="N36" s="230"/>
      <c r="O36" s="230"/>
      <c r="P36" s="33"/>
      <c r="Q36" s="5"/>
      <c r="R36" s="5"/>
      <c r="S36" s="1592"/>
      <c r="T36" s="1592"/>
      <c r="U36" s="1592"/>
      <c r="V36" s="1592"/>
      <c r="W36" s="1592"/>
      <c r="X36" s="1592"/>
      <c r="Y36" s="1592"/>
      <c r="Z36" s="19"/>
      <c r="AA36" s="8"/>
      <c r="AB36" s="8"/>
      <c r="AC36" s="8"/>
      <c r="AD36" s="8"/>
      <c r="AE36" s="8"/>
      <c r="AF36" s="8"/>
    </row>
  </sheetData>
  <mergeCells count="19">
    <mergeCell ref="S7:W7"/>
    <mergeCell ref="AA5:AA6"/>
    <mergeCell ref="AB5:AE5"/>
    <mergeCell ref="Z5:Z6"/>
    <mergeCell ref="B1:J1"/>
    <mergeCell ref="Z1:AF1"/>
    <mergeCell ref="B5:B6"/>
    <mergeCell ref="C5:C6"/>
    <mergeCell ref="D5:D6"/>
    <mergeCell ref="E5:E6"/>
    <mergeCell ref="F5:I5"/>
    <mergeCell ref="J5:J6"/>
    <mergeCell ref="L5:L6"/>
    <mergeCell ref="AF5:AF6"/>
    <mergeCell ref="Z2:AF2"/>
    <mergeCell ref="B2:H2"/>
    <mergeCell ref="B3:N3"/>
    <mergeCell ref="N5:N6"/>
    <mergeCell ref="Z3:AF3"/>
  </mergeCells>
  <conditionalFormatting sqref="Q9:Q35">
    <cfRule type="cellIs" dxfId="48" priority="1" operator="equal">
      <formula>0</formula>
    </cfRule>
  </conditionalFormatting>
  <dataValidations count="1">
    <dataValidation type="custom" allowBlank="1" showErrorMessage="1" errorTitle="Input Error" error="Please input a numeric value." sqref="E35:I35" xr:uid="{00000000-0002-0000-2500-000000000000}">
      <formula1>ISNUMBER(E29)</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ignoredErrors>
    <ignoredError sqref="J10:J15 J18:J20 J23:J25"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9">
    <pageSetUpPr fitToPage="1"/>
  </sheetPr>
  <dimension ref="B1:AR37"/>
  <sheetViews>
    <sheetView showFormulas="1" showGridLines="0" topLeftCell="G16" zoomScale="80" zoomScaleNormal="80" zoomScaleSheetLayoutView="100" workbookViewId="0">
      <selection activeCell="G40" sqref="G40"/>
    </sheetView>
  </sheetViews>
  <sheetFormatPr defaultColWidth="9" defaultRowHeight="15.75"/>
  <cols>
    <col min="1" max="1" width="1.625" style="264" customWidth="1"/>
    <col min="2" max="2" width="36.125" style="281" customWidth="1"/>
    <col min="3" max="4" width="5.5" style="264" customWidth="1"/>
    <col min="5" max="13" width="12.5" style="264" customWidth="1"/>
    <col min="14" max="14" width="1.625" style="264" customWidth="1"/>
    <col min="15" max="15" width="12.5" style="265" customWidth="1"/>
    <col min="16" max="16" width="1.625" style="284" customWidth="1"/>
    <col min="17" max="17" width="33.875" style="284" customWidth="1"/>
    <col min="18" max="18" width="1.625" style="284" customWidth="1"/>
    <col min="19" max="19" width="1.625" style="264" customWidth="1"/>
    <col min="20" max="20" width="25" style="264" customWidth="1"/>
    <col min="21" max="21" width="1.625" style="264" customWidth="1"/>
    <col min="22" max="29" width="4.125" style="264" hidden="1" customWidth="1"/>
    <col min="30" max="30" width="1.625" style="264" hidden="1" customWidth="1"/>
    <col min="31" max="31" width="1.625" style="264" customWidth="1"/>
    <col min="32" max="32" width="36.125" style="264" customWidth="1"/>
    <col min="33" max="41" width="12.5" style="264" customWidth="1"/>
    <col min="42" max="42" width="1.625" style="264" customWidth="1"/>
    <col min="43" max="16384" width="9" style="264"/>
  </cols>
  <sheetData>
    <row r="1" spans="2:44" s="282" customFormat="1" ht="29.25" customHeight="1">
      <c r="B1" s="2115" t="s">
        <v>21647</v>
      </c>
      <c r="C1" s="2115"/>
      <c r="D1" s="2115"/>
      <c r="E1" s="2115"/>
      <c r="F1" s="2115"/>
      <c r="G1" s="2115"/>
      <c r="H1" s="2115"/>
      <c r="I1" s="2115"/>
      <c r="J1" s="2115"/>
      <c r="K1" s="2115"/>
      <c r="L1" s="2115"/>
      <c r="M1" s="2115"/>
      <c r="N1" s="2115"/>
      <c r="O1" s="1876"/>
      <c r="P1" s="86"/>
      <c r="Q1" s="86"/>
      <c r="R1" s="86"/>
      <c r="S1" s="259"/>
      <c r="T1" s="109"/>
      <c r="U1" s="259"/>
      <c r="V1" s="109"/>
      <c r="W1" s="109"/>
      <c r="X1" s="109"/>
      <c r="Y1" s="109"/>
      <c r="Z1" s="109"/>
      <c r="AA1" s="109"/>
      <c r="AB1" s="109"/>
      <c r="AC1" s="109"/>
      <c r="AD1" s="259"/>
      <c r="AE1" s="109"/>
      <c r="AF1" s="2115" t="s">
        <v>21647</v>
      </c>
      <c r="AG1" s="2115"/>
      <c r="AH1" s="2115"/>
      <c r="AI1" s="2115"/>
      <c r="AJ1" s="2115"/>
      <c r="AK1" s="2115"/>
      <c r="AL1" s="2115"/>
      <c r="AM1" s="2115"/>
      <c r="AN1" s="2115"/>
      <c r="AO1" s="2115"/>
      <c r="AP1" s="109"/>
      <c r="AQ1" s="109"/>
      <c r="AR1" s="109"/>
    </row>
    <row r="2" spans="2:44" s="282" customFormat="1" ht="29.25" customHeight="1">
      <c r="B2" s="2115" t="str">
        <f>Validation!B4</f>
        <v>Anglian Water</v>
      </c>
      <c r="C2" s="2115"/>
      <c r="D2" s="2115"/>
      <c r="E2" s="2115"/>
      <c r="F2" s="2115"/>
      <c r="G2" s="2115"/>
      <c r="H2" s="2115"/>
      <c r="I2" s="2115"/>
      <c r="J2" s="2115"/>
      <c r="K2" s="2115"/>
      <c r="L2" s="2115"/>
      <c r="M2" s="2115"/>
      <c r="N2" s="2115"/>
      <c r="O2" s="283"/>
      <c r="P2" s="86"/>
      <c r="Q2" s="86"/>
      <c r="R2" s="86"/>
      <c r="S2" s="259"/>
      <c r="T2" s="109"/>
      <c r="U2" s="259"/>
      <c r="V2" s="109"/>
      <c r="W2" s="109"/>
      <c r="X2" s="109"/>
      <c r="Y2" s="109"/>
      <c r="Z2" s="109"/>
      <c r="AA2" s="109"/>
      <c r="AB2" s="109"/>
      <c r="AC2" s="109"/>
      <c r="AD2" s="259"/>
      <c r="AE2" s="109"/>
      <c r="AF2" s="2115" t="str">
        <f>Validation!B4</f>
        <v>Anglian Water</v>
      </c>
      <c r="AG2" s="2115"/>
      <c r="AH2" s="2115"/>
      <c r="AI2" s="2115"/>
      <c r="AJ2" s="2115"/>
      <c r="AK2" s="2115"/>
      <c r="AL2" s="2115"/>
      <c r="AM2" s="2115"/>
      <c r="AN2" s="2115"/>
      <c r="AO2" s="2115"/>
      <c r="AP2" s="2115"/>
      <c r="AQ2" s="2115"/>
      <c r="AR2" s="2115"/>
    </row>
    <row r="3" spans="2:44" s="263" customFormat="1" ht="46.5" customHeight="1">
      <c r="B3" s="2067" t="s">
        <v>736</v>
      </c>
      <c r="C3" s="2067"/>
      <c r="D3" s="2067"/>
      <c r="E3" s="2067"/>
      <c r="F3" s="2067"/>
      <c r="G3" s="2067"/>
      <c r="H3" s="2067"/>
      <c r="I3" s="2067"/>
      <c r="J3" s="2067"/>
      <c r="K3" s="2067"/>
      <c r="L3" s="2067"/>
      <c r="M3" s="2067"/>
      <c r="N3" s="2067"/>
      <c r="O3" s="2067"/>
      <c r="P3" s="2067"/>
      <c r="Q3" s="2067"/>
      <c r="R3" s="86"/>
      <c r="S3" s="243"/>
      <c r="T3" s="362" t="s">
        <v>798</v>
      </c>
      <c r="U3" s="1636"/>
      <c r="V3" s="1592"/>
      <c r="W3" s="1592"/>
      <c r="X3" s="1592"/>
      <c r="Y3" s="1592"/>
      <c r="Z3" s="1592"/>
      <c r="AA3" s="1592"/>
      <c r="AB3" s="1592"/>
      <c r="AC3" s="1592"/>
      <c r="AD3" s="1636"/>
      <c r="AE3" s="1592"/>
      <c r="AF3" s="2116" t="s">
        <v>736</v>
      </c>
      <c r="AG3" s="2116"/>
      <c r="AH3" s="2116"/>
      <c r="AI3" s="2116"/>
      <c r="AJ3" s="2116"/>
      <c r="AK3" s="2116"/>
      <c r="AL3" s="2116"/>
      <c r="AM3" s="2116"/>
      <c r="AN3" s="2116"/>
      <c r="AO3" s="2116"/>
      <c r="AP3" s="1592"/>
      <c r="AQ3" s="1592"/>
      <c r="AR3" s="1592"/>
    </row>
    <row r="4" spans="2:44" s="263" customFormat="1" ht="15" customHeight="1" thickBot="1">
      <c r="B4" s="57"/>
      <c r="C4" s="57"/>
      <c r="D4" s="57"/>
      <c r="E4" s="57"/>
      <c r="F4" s="57"/>
      <c r="G4" s="57"/>
      <c r="H4" s="57"/>
      <c r="I4" s="87"/>
      <c r="J4" s="87"/>
      <c r="K4" s="87"/>
      <c r="L4" s="87"/>
      <c r="M4" s="87"/>
      <c r="N4" s="60"/>
      <c r="O4" s="85"/>
      <c r="P4" s="86"/>
      <c r="Q4" s="86"/>
      <c r="R4" s="86"/>
      <c r="S4" s="243"/>
      <c r="T4" s="1592"/>
      <c r="U4" s="1636"/>
      <c r="V4" s="1592"/>
      <c r="W4" s="1592"/>
      <c r="X4" s="1592"/>
      <c r="Y4" s="1592"/>
      <c r="Z4" s="1592"/>
      <c r="AA4" s="1592"/>
      <c r="AB4" s="1592"/>
      <c r="AC4" s="1592"/>
      <c r="AD4" s="1636"/>
      <c r="AE4" s="1592"/>
      <c r="AF4" s="57"/>
      <c r="AG4" s="57"/>
      <c r="AH4" s="57"/>
      <c r="AI4" s="57"/>
      <c r="AJ4" s="57"/>
      <c r="AK4" s="87"/>
      <c r="AL4" s="87"/>
      <c r="AM4" s="87"/>
      <c r="AN4" s="87"/>
      <c r="AO4" s="87"/>
      <c r="AP4" s="1592"/>
      <c r="AQ4" s="1592"/>
      <c r="AR4" s="1592"/>
    </row>
    <row r="5" spans="2:44" s="263" customFormat="1" ht="18" customHeight="1">
      <c r="B5" s="2109" t="s">
        <v>800</v>
      </c>
      <c r="C5" s="2103" t="s">
        <v>801</v>
      </c>
      <c r="D5" s="2103" t="s">
        <v>802</v>
      </c>
      <c r="E5" s="2076" t="s">
        <v>21648</v>
      </c>
      <c r="F5" s="2076"/>
      <c r="G5" s="2076"/>
      <c r="H5" s="2076"/>
      <c r="I5" s="2076"/>
      <c r="J5" s="2076"/>
      <c r="K5" s="2076"/>
      <c r="L5" s="2076"/>
      <c r="M5" s="2077"/>
      <c r="N5" s="60"/>
      <c r="O5" s="2112" t="s">
        <v>806</v>
      </c>
      <c r="P5" s="86"/>
      <c r="Q5" s="2078" t="s">
        <v>807</v>
      </c>
      <c r="R5" s="86"/>
      <c r="S5" s="243"/>
      <c r="T5" s="1592"/>
      <c r="U5" s="1636"/>
      <c r="V5" s="1592"/>
      <c r="W5" s="1592"/>
      <c r="X5" s="1592"/>
      <c r="Y5" s="1592"/>
      <c r="Z5" s="1592"/>
      <c r="AA5" s="1592"/>
      <c r="AB5" s="1592"/>
      <c r="AC5" s="1592"/>
      <c r="AD5" s="1636"/>
      <c r="AE5" s="1592"/>
      <c r="AF5" s="2109" t="s">
        <v>800</v>
      </c>
      <c r="AG5" s="2076" t="s">
        <v>21648</v>
      </c>
      <c r="AH5" s="2076"/>
      <c r="AI5" s="2076"/>
      <c r="AJ5" s="2076"/>
      <c r="AK5" s="2076"/>
      <c r="AL5" s="2076"/>
      <c r="AM5" s="2076"/>
      <c r="AN5" s="2076"/>
      <c r="AO5" s="2077"/>
      <c r="AP5" s="1592"/>
      <c r="AQ5" s="1592"/>
      <c r="AR5" s="1592"/>
    </row>
    <row r="6" spans="2:44" s="263" customFormat="1" ht="18" customHeight="1">
      <c r="B6" s="2110"/>
      <c r="C6" s="2104"/>
      <c r="D6" s="2104"/>
      <c r="E6" s="2100" t="s">
        <v>21649</v>
      </c>
      <c r="F6" s="2100"/>
      <c r="G6" s="2100"/>
      <c r="H6" s="2100"/>
      <c r="I6" s="2100"/>
      <c r="J6" s="2096" t="s">
        <v>1740</v>
      </c>
      <c r="K6" s="2096"/>
      <c r="L6" s="2096"/>
      <c r="M6" s="2098" t="s">
        <v>1016</v>
      </c>
      <c r="N6" s="60"/>
      <c r="O6" s="2113"/>
      <c r="P6" s="86"/>
      <c r="Q6" s="2046"/>
      <c r="R6" s="86"/>
      <c r="S6" s="243"/>
      <c r="T6" s="1592"/>
      <c r="U6" s="1636"/>
      <c r="V6" s="1592"/>
      <c r="W6" s="1592"/>
      <c r="X6" s="1592"/>
      <c r="Y6" s="1592"/>
      <c r="Z6" s="1592"/>
      <c r="AA6" s="1592"/>
      <c r="AB6" s="1592"/>
      <c r="AC6" s="1592"/>
      <c r="AD6" s="1636"/>
      <c r="AE6" s="1592"/>
      <c r="AF6" s="2110"/>
      <c r="AG6" s="2100" t="s">
        <v>21649</v>
      </c>
      <c r="AH6" s="2100"/>
      <c r="AI6" s="2100"/>
      <c r="AJ6" s="2100"/>
      <c r="AK6" s="2100"/>
      <c r="AL6" s="2096" t="s">
        <v>1740</v>
      </c>
      <c r="AM6" s="2096"/>
      <c r="AN6" s="2096"/>
      <c r="AO6" s="2098" t="s">
        <v>1016</v>
      </c>
      <c r="AP6" s="1592"/>
      <c r="AQ6" s="1592"/>
      <c r="AR6" s="1592"/>
    </row>
    <row r="7" spans="2:44" s="32" customFormat="1" ht="45" customHeight="1" thickBot="1">
      <c r="B7" s="2111"/>
      <c r="C7" s="2080"/>
      <c r="D7" s="2080"/>
      <c r="E7" s="1875" t="s">
        <v>20823</v>
      </c>
      <c r="F7" s="1875" t="s">
        <v>20824</v>
      </c>
      <c r="G7" s="1875" t="s">
        <v>20825</v>
      </c>
      <c r="H7" s="1875" t="s">
        <v>20826</v>
      </c>
      <c r="I7" s="1875" t="s">
        <v>21123</v>
      </c>
      <c r="J7" s="1875" t="s">
        <v>21650</v>
      </c>
      <c r="K7" s="1875" t="s">
        <v>21651</v>
      </c>
      <c r="L7" s="1875" t="s">
        <v>21652</v>
      </c>
      <c r="M7" s="2099"/>
      <c r="N7" s="61"/>
      <c r="O7" s="2114"/>
      <c r="P7" s="88"/>
      <c r="Q7" s="2079"/>
      <c r="R7" s="88"/>
      <c r="S7" s="245"/>
      <c r="T7" s="255"/>
      <c r="U7" s="240"/>
      <c r="V7" s="4"/>
      <c r="W7" s="4"/>
      <c r="X7" s="4"/>
      <c r="Y7" s="4"/>
      <c r="Z7" s="4"/>
      <c r="AA7" s="4"/>
      <c r="AB7" s="4"/>
      <c r="AC7" s="4"/>
      <c r="AD7" s="240"/>
      <c r="AE7" s="4"/>
      <c r="AF7" s="2111"/>
      <c r="AG7" s="1875" t="s">
        <v>20823</v>
      </c>
      <c r="AH7" s="1875" t="s">
        <v>20824</v>
      </c>
      <c r="AI7" s="1875" t="s">
        <v>20825</v>
      </c>
      <c r="AJ7" s="1875" t="s">
        <v>20826</v>
      </c>
      <c r="AK7" s="1875" t="s">
        <v>21123</v>
      </c>
      <c r="AL7" s="1875" t="s">
        <v>21650</v>
      </c>
      <c r="AM7" s="1875" t="s">
        <v>21651</v>
      </c>
      <c r="AN7" s="1875" t="s">
        <v>21652</v>
      </c>
      <c r="AO7" s="2099"/>
      <c r="AP7" s="4"/>
      <c r="AQ7" s="4"/>
      <c r="AR7" s="4"/>
    </row>
    <row r="8" spans="2:44" s="32" customFormat="1" ht="15" customHeight="1" thickBot="1">
      <c r="B8" s="89"/>
      <c r="C8" s="89"/>
      <c r="D8" s="89"/>
      <c r="E8" s="89"/>
      <c r="F8" s="89"/>
      <c r="G8" s="89"/>
      <c r="H8" s="89"/>
      <c r="I8" s="47"/>
      <c r="J8" s="47"/>
      <c r="K8" s="47"/>
      <c r="L8" s="47"/>
      <c r="M8" s="47"/>
      <c r="N8" s="61"/>
      <c r="O8" s="90"/>
      <c r="P8" s="91"/>
      <c r="Q8" s="1548"/>
      <c r="R8" s="91"/>
      <c r="S8" s="245"/>
      <c r="T8" s="4"/>
      <c r="U8" s="240"/>
      <c r="V8" s="1957" t="s">
        <v>799</v>
      </c>
      <c r="W8" s="2081"/>
      <c r="X8" s="2081"/>
      <c r="Y8" s="2081"/>
      <c r="Z8" s="2081"/>
      <c r="AA8" s="2081"/>
      <c r="AB8" s="2081"/>
      <c r="AC8" s="2081"/>
      <c r="AD8" s="240"/>
      <c r="AE8" s="4"/>
      <c r="AF8" s="89"/>
      <c r="AG8" s="89"/>
      <c r="AH8" s="89"/>
      <c r="AI8" s="89"/>
      <c r="AJ8" s="89"/>
      <c r="AK8" s="47"/>
      <c r="AL8" s="47"/>
      <c r="AM8" s="47"/>
      <c r="AN8" s="47"/>
      <c r="AO8" s="47"/>
      <c r="AP8" s="4"/>
      <c r="AQ8" s="4"/>
      <c r="AR8" s="4"/>
    </row>
    <row r="9" spans="2:44" s="32" customFormat="1" ht="21" customHeight="1" thickBot="1">
      <c r="B9" s="328" t="s">
        <v>2052</v>
      </c>
      <c r="C9" s="238"/>
      <c r="D9" s="238"/>
      <c r="E9" s="92"/>
      <c r="F9" s="92"/>
      <c r="G9" s="92"/>
      <c r="H9" s="92"/>
      <c r="I9" s="93"/>
      <c r="J9" s="93"/>
      <c r="K9" s="93"/>
      <c r="L9" s="75"/>
      <c r="M9" s="75"/>
      <c r="N9" s="47"/>
      <c r="O9" s="47"/>
      <c r="P9" s="86"/>
      <c r="Q9" s="1549"/>
      <c r="R9" s="86"/>
      <c r="S9" s="244"/>
      <c r="T9" s="4"/>
      <c r="U9" s="240"/>
      <c r="V9" s="267" t="s">
        <v>808</v>
      </c>
      <c r="W9" s="4"/>
      <c r="X9" s="4"/>
      <c r="Y9" s="4"/>
      <c r="Z9" s="4"/>
      <c r="AA9" s="4"/>
      <c r="AB9" s="4"/>
      <c r="AC9" s="4"/>
      <c r="AD9" s="240"/>
      <c r="AE9" s="4"/>
      <c r="AF9" s="316" t="s">
        <v>2052</v>
      </c>
      <c r="AG9" s="92"/>
      <c r="AH9" s="92"/>
      <c r="AI9" s="92"/>
      <c r="AJ9" s="92"/>
      <c r="AK9" s="93"/>
      <c r="AL9" s="93"/>
      <c r="AM9" s="93"/>
      <c r="AN9" s="75"/>
      <c r="AO9" s="75"/>
      <c r="AP9" s="4"/>
      <c r="AQ9" s="4"/>
      <c r="AR9" s="4"/>
    </row>
    <row r="10" spans="2:44" s="32" customFormat="1" ht="33" customHeight="1">
      <c r="B10" s="326" t="s">
        <v>1839</v>
      </c>
      <c r="C10" s="317" t="s">
        <v>813</v>
      </c>
      <c r="D10" s="317">
        <v>3</v>
      </c>
      <c r="E10" s="1710">
        <v>8.4890000000000008</v>
      </c>
      <c r="F10" s="1710">
        <v>3.0579999999999998</v>
      </c>
      <c r="G10" s="1710">
        <v>1.3</v>
      </c>
      <c r="H10" s="1710">
        <v>27.539000000000001</v>
      </c>
      <c r="I10" s="1710">
        <v>1.7090000000000001</v>
      </c>
      <c r="J10" s="1710">
        <v>3.0000000000000001E-3</v>
      </c>
      <c r="K10" s="1710">
        <v>-0.99199999999999999</v>
      </c>
      <c r="L10" s="1710">
        <v>0</v>
      </c>
      <c r="M10" s="432">
        <f>IFERROR(SUM(E10:L10), 0)</f>
        <v>41.106000000000009</v>
      </c>
      <c r="N10" s="94"/>
      <c r="O10" s="761" t="s">
        <v>21653</v>
      </c>
      <c r="P10" s="86"/>
      <c r="Q10" s="1550"/>
      <c r="R10" s="86"/>
      <c r="S10" s="244"/>
      <c r="T10" s="271">
        <f>IF( SUM( V10:AC10 ) = 0, 0, $V$9 )</f>
        <v>0</v>
      </c>
      <c r="U10" s="240"/>
      <c r="V10" s="273">
        <f xml:space="preserve"> IF( ISNUMBER(E10), 0, 1 )</f>
        <v>0</v>
      </c>
      <c r="W10" s="273">
        <f t="shared" ref="W10:W16" si="0" xml:space="preserve"> IF( ISNUMBER(F10), 0, 1 )</f>
        <v>0</v>
      </c>
      <c r="X10" s="273">
        <f t="shared" ref="X10:X16" si="1" xml:space="preserve"> IF( ISNUMBER(G10), 0, 1 )</f>
        <v>0</v>
      </c>
      <c r="Y10" s="273">
        <f t="shared" ref="Y10:Y16" si="2" xml:space="preserve"> IF( ISNUMBER(H10), 0, 1 )</f>
        <v>0</v>
      </c>
      <c r="Z10" s="273">
        <f t="shared" ref="Z10:Z16" si="3" xml:space="preserve"> IF( ISNUMBER(I10), 0, 1 )</f>
        <v>0</v>
      </c>
      <c r="AA10" s="273">
        <f t="shared" ref="AA10:AA16" si="4" xml:space="preserve"> IF( ISNUMBER(J10), 0, 1 )</f>
        <v>0</v>
      </c>
      <c r="AB10" s="273">
        <f t="shared" ref="AB10:AB16" si="5" xml:space="preserve"> IF( ISNUMBER(K10), 0, 1 )</f>
        <v>0</v>
      </c>
      <c r="AC10" s="273">
        <f t="shared" ref="AC10:AC16" si="6" xml:space="preserve"> IF( ISNUMBER(L10), 0, 1 )</f>
        <v>0</v>
      </c>
      <c r="AD10" s="240"/>
      <c r="AE10" s="4"/>
      <c r="AF10" s="326" t="s">
        <v>1839</v>
      </c>
      <c r="AG10" s="1407" t="s">
        <v>21654</v>
      </c>
      <c r="AH10" s="1407" t="s">
        <v>21655</v>
      </c>
      <c r="AI10" s="1407" t="s">
        <v>21656</v>
      </c>
      <c r="AJ10" s="1407" t="s">
        <v>21657</v>
      </c>
      <c r="AK10" s="1407" t="s">
        <v>21658</v>
      </c>
      <c r="AL10" s="1407" t="s">
        <v>21659</v>
      </c>
      <c r="AM10" s="1407" t="s">
        <v>21660</v>
      </c>
      <c r="AN10" s="1407" t="s">
        <v>21661</v>
      </c>
      <c r="AO10" s="1410" t="s">
        <v>21662</v>
      </c>
      <c r="AP10" s="4"/>
      <c r="AQ10" s="4"/>
      <c r="AR10" s="4"/>
    </row>
    <row r="11" spans="2:44" s="32" customFormat="1" ht="33" customHeight="1">
      <c r="B11" s="327" t="s">
        <v>1847</v>
      </c>
      <c r="C11" s="313" t="s">
        <v>813</v>
      </c>
      <c r="D11" s="313">
        <v>3</v>
      </c>
      <c r="E11" s="1711">
        <v>-6.3E-2</v>
      </c>
      <c r="F11" s="1711">
        <v>-2.3E-2</v>
      </c>
      <c r="G11" s="1711">
        <v>-0.01</v>
      </c>
      <c r="H11" s="1711">
        <v>-0.379</v>
      </c>
      <c r="I11" s="1711">
        <v>0</v>
      </c>
      <c r="J11" s="1711">
        <v>0</v>
      </c>
      <c r="K11" s="1711">
        <v>-6.7569999999999997</v>
      </c>
      <c r="L11" s="1711">
        <v>-2.2000000000000002</v>
      </c>
      <c r="M11" s="433">
        <f t="shared" ref="M11:M16" si="7">IFERROR(SUM(E11:L11), 0)</f>
        <v>-9.4319999999999986</v>
      </c>
      <c r="N11" s="94"/>
      <c r="O11" s="762" t="s">
        <v>21663</v>
      </c>
      <c r="P11" s="86"/>
      <c r="Q11" s="1551"/>
      <c r="R11" s="86"/>
      <c r="S11" s="244"/>
      <c r="T11" s="271">
        <f t="shared" ref="T11:T16" si="8">IF( SUM( V11:AC11 ) = 0, 0, $V$9 )</f>
        <v>0</v>
      </c>
      <c r="U11" s="240"/>
      <c r="V11" s="273">
        <f t="shared" ref="V11:V16" si="9" xml:space="preserve"> IF( ISNUMBER(E11), 0, 1 )</f>
        <v>0</v>
      </c>
      <c r="W11" s="273">
        <f t="shared" si="0"/>
        <v>0</v>
      </c>
      <c r="X11" s="273">
        <f t="shared" si="1"/>
        <v>0</v>
      </c>
      <c r="Y11" s="273">
        <f t="shared" si="2"/>
        <v>0</v>
      </c>
      <c r="Z11" s="273">
        <f t="shared" si="3"/>
        <v>0</v>
      </c>
      <c r="AA11" s="273">
        <f t="shared" si="4"/>
        <v>0</v>
      </c>
      <c r="AB11" s="273">
        <f t="shared" si="5"/>
        <v>0</v>
      </c>
      <c r="AC11" s="273">
        <f t="shared" si="6"/>
        <v>0</v>
      </c>
      <c r="AD11" s="240"/>
      <c r="AE11" s="4"/>
      <c r="AF11" s="327" t="s">
        <v>1847</v>
      </c>
      <c r="AG11" s="1408" t="s">
        <v>21664</v>
      </c>
      <c r="AH11" s="1408" t="s">
        <v>21665</v>
      </c>
      <c r="AI11" s="1408" t="s">
        <v>21666</v>
      </c>
      <c r="AJ11" s="1408" t="s">
        <v>21667</v>
      </c>
      <c r="AK11" s="1408" t="s">
        <v>21668</v>
      </c>
      <c r="AL11" s="1408" t="s">
        <v>21669</v>
      </c>
      <c r="AM11" s="1408" t="s">
        <v>21670</v>
      </c>
      <c r="AN11" s="1408" t="s">
        <v>21671</v>
      </c>
      <c r="AO11" s="1411" t="s">
        <v>21672</v>
      </c>
      <c r="AP11" s="4"/>
      <c r="AQ11" s="4"/>
      <c r="AR11" s="4"/>
    </row>
    <row r="12" spans="2:44" s="32" customFormat="1" ht="33" customHeight="1">
      <c r="B12" s="327" t="s">
        <v>21673</v>
      </c>
      <c r="C12" s="313" t="s">
        <v>813</v>
      </c>
      <c r="D12" s="313">
        <v>3</v>
      </c>
      <c r="E12" s="1711">
        <v>0</v>
      </c>
      <c r="F12" s="1711">
        <v>0</v>
      </c>
      <c r="G12" s="1711">
        <v>0</v>
      </c>
      <c r="H12" s="1711">
        <v>0</v>
      </c>
      <c r="I12" s="1711">
        <v>0</v>
      </c>
      <c r="J12" s="1711">
        <v>0</v>
      </c>
      <c r="K12" s="1711">
        <v>0</v>
      </c>
      <c r="L12" s="1711">
        <v>0</v>
      </c>
      <c r="M12" s="433">
        <f t="shared" si="7"/>
        <v>0</v>
      </c>
      <c r="N12" s="94"/>
      <c r="O12" s="762" t="s">
        <v>21674</v>
      </c>
      <c r="P12" s="86"/>
      <c r="Q12" s="1551"/>
      <c r="R12" s="86"/>
      <c r="S12" s="244"/>
      <c r="T12" s="271">
        <f t="shared" si="8"/>
        <v>0</v>
      </c>
      <c r="U12" s="240"/>
      <c r="V12" s="273">
        <f t="shared" si="9"/>
        <v>0</v>
      </c>
      <c r="W12" s="273">
        <f t="shared" si="0"/>
        <v>0</v>
      </c>
      <c r="X12" s="273">
        <f t="shared" si="1"/>
        <v>0</v>
      </c>
      <c r="Y12" s="273">
        <f t="shared" si="2"/>
        <v>0</v>
      </c>
      <c r="Z12" s="273">
        <f t="shared" si="3"/>
        <v>0</v>
      </c>
      <c r="AA12" s="273">
        <f t="shared" si="4"/>
        <v>0</v>
      </c>
      <c r="AB12" s="273">
        <f t="shared" si="5"/>
        <v>0</v>
      </c>
      <c r="AC12" s="273">
        <f t="shared" si="6"/>
        <v>0</v>
      </c>
      <c r="AD12" s="240"/>
      <c r="AE12" s="4"/>
      <c r="AF12" s="327" t="s">
        <v>21673</v>
      </c>
      <c r="AG12" s="1408" t="s">
        <v>21675</v>
      </c>
      <c r="AH12" s="1408" t="s">
        <v>21676</v>
      </c>
      <c r="AI12" s="1408" t="s">
        <v>21677</v>
      </c>
      <c r="AJ12" s="1408" t="s">
        <v>21678</v>
      </c>
      <c r="AK12" s="1408" t="s">
        <v>21679</v>
      </c>
      <c r="AL12" s="1408" t="s">
        <v>21680</v>
      </c>
      <c r="AM12" s="1408" t="s">
        <v>21681</v>
      </c>
      <c r="AN12" s="1408" t="s">
        <v>21682</v>
      </c>
      <c r="AO12" s="1411" t="s">
        <v>21683</v>
      </c>
      <c r="AP12" s="4"/>
      <c r="AQ12" s="4"/>
      <c r="AR12" s="4"/>
    </row>
    <row r="13" spans="2:44" s="32" customFormat="1" ht="33" customHeight="1">
      <c r="B13" s="327" t="s">
        <v>21528</v>
      </c>
      <c r="C13" s="313" t="s">
        <v>813</v>
      </c>
      <c r="D13" s="313">
        <v>3</v>
      </c>
      <c r="E13" s="1711">
        <v>13.29</v>
      </c>
      <c r="F13" s="1711">
        <v>4.7880000000000003</v>
      </c>
      <c r="G13" s="1711">
        <v>2.036</v>
      </c>
      <c r="H13" s="1711">
        <v>0</v>
      </c>
      <c r="I13" s="1711">
        <v>0</v>
      </c>
      <c r="J13" s="1711">
        <v>0</v>
      </c>
      <c r="K13" s="1711">
        <v>0</v>
      </c>
      <c r="L13" s="1711">
        <v>0</v>
      </c>
      <c r="M13" s="433">
        <f t="shared" si="7"/>
        <v>20.114000000000001</v>
      </c>
      <c r="N13" s="94"/>
      <c r="O13" s="762" t="s">
        <v>21684</v>
      </c>
      <c r="P13" s="86"/>
      <c r="Q13" s="1551"/>
      <c r="R13" s="86"/>
      <c r="S13" s="244"/>
      <c r="T13" s="271">
        <f t="shared" si="8"/>
        <v>0</v>
      </c>
      <c r="U13" s="240"/>
      <c r="V13" s="273">
        <f t="shared" si="9"/>
        <v>0</v>
      </c>
      <c r="W13" s="273">
        <f t="shared" si="0"/>
        <v>0</v>
      </c>
      <c r="X13" s="273">
        <f t="shared" si="1"/>
        <v>0</v>
      </c>
      <c r="Y13" s="273">
        <f t="shared" si="2"/>
        <v>0</v>
      </c>
      <c r="Z13" s="273">
        <f t="shared" si="3"/>
        <v>0</v>
      </c>
      <c r="AA13" s="273">
        <f t="shared" si="4"/>
        <v>0</v>
      </c>
      <c r="AB13" s="273">
        <f t="shared" si="5"/>
        <v>0</v>
      </c>
      <c r="AC13" s="273">
        <f t="shared" si="6"/>
        <v>0</v>
      </c>
      <c r="AD13" s="240"/>
      <c r="AE13" s="4"/>
      <c r="AF13" s="327" t="s">
        <v>21528</v>
      </c>
      <c r="AG13" s="1408" t="s">
        <v>21685</v>
      </c>
      <c r="AH13" s="1408" t="s">
        <v>21686</v>
      </c>
      <c r="AI13" s="1408" t="s">
        <v>21687</v>
      </c>
      <c r="AJ13" s="1408" t="s">
        <v>21688</v>
      </c>
      <c r="AK13" s="1408" t="s">
        <v>21689</v>
      </c>
      <c r="AL13" s="1408" t="s">
        <v>21690</v>
      </c>
      <c r="AM13" s="1408" t="s">
        <v>21691</v>
      </c>
      <c r="AN13" s="1408" t="s">
        <v>21692</v>
      </c>
      <c r="AO13" s="1411" t="s">
        <v>21693</v>
      </c>
      <c r="AP13" s="4"/>
      <c r="AQ13" s="4"/>
      <c r="AR13" s="4"/>
    </row>
    <row r="14" spans="2:44" s="32" customFormat="1" ht="33" customHeight="1">
      <c r="B14" s="327" t="s">
        <v>21536</v>
      </c>
      <c r="C14" s="313" t="s">
        <v>813</v>
      </c>
      <c r="D14" s="313">
        <v>3</v>
      </c>
      <c r="E14" s="1711">
        <v>0</v>
      </c>
      <c r="F14" s="1711">
        <v>0</v>
      </c>
      <c r="G14" s="1711">
        <v>0</v>
      </c>
      <c r="H14" s="1711">
        <v>0</v>
      </c>
      <c r="I14" s="1711">
        <v>0</v>
      </c>
      <c r="J14" s="1711">
        <v>0</v>
      </c>
      <c r="K14" s="1711">
        <v>0</v>
      </c>
      <c r="L14" s="1711">
        <v>0</v>
      </c>
      <c r="M14" s="433">
        <f t="shared" si="7"/>
        <v>0</v>
      </c>
      <c r="N14" s="94"/>
      <c r="O14" s="762" t="s">
        <v>21694</v>
      </c>
      <c r="P14" s="86"/>
      <c r="Q14" s="1551"/>
      <c r="R14" s="86"/>
      <c r="S14" s="244"/>
      <c r="T14" s="271">
        <f t="shared" si="8"/>
        <v>0</v>
      </c>
      <c r="U14" s="240"/>
      <c r="V14" s="273">
        <f t="shared" si="9"/>
        <v>0</v>
      </c>
      <c r="W14" s="273">
        <f t="shared" si="0"/>
        <v>0</v>
      </c>
      <c r="X14" s="273">
        <f t="shared" si="1"/>
        <v>0</v>
      </c>
      <c r="Y14" s="273">
        <f t="shared" si="2"/>
        <v>0</v>
      </c>
      <c r="Z14" s="273">
        <f t="shared" si="3"/>
        <v>0</v>
      </c>
      <c r="AA14" s="273">
        <f t="shared" si="4"/>
        <v>0</v>
      </c>
      <c r="AB14" s="273">
        <f t="shared" si="5"/>
        <v>0</v>
      </c>
      <c r="AC14" s="273">
        <f t="shared" si="6"/>
        <v>0</v>
      </c>
      <c r="AD14" s="240"/>
      <c r="AE14" s="4"/>
      <c r="AF14" s="327" t="s">
        <v>21536</v>
      </c>
      <c r="AG14" s="1408" t="s">
        <v>21695</v>
      </c>
      <c r="AH14" s="1408" t="s">
        <v>21696</v>
      </c>
      <c r="AI14" s="1408" t="s">
        <v>21697</v>
      </c>
      <c r="AJ14" s="1408" t="s">
        <v>21698</v>
      </c>
      <c r="AK14" s="1408" t="s">
        <v>21699</v>
      </c>
      <c r="AL14" s="1408" t="s">
        <v>21700</v>
      </c>
      <c r="AM14" s="1408" t="s">
        <v>21701</v>
      </c>
      <c r="AN14" s="1408" t="s">
        <v>21702</v>
      </c>
      <c r="AO14" s="1411" t="s">
        <v>21703</v>
      </c>
      <c r="AP14" s="4"/>
      <c r="AQ14" s="4"/>
      <c r="AR14" s="4"/>
    </row>
    <row r="15" spans="2:44" s="32" customFormat="1" ht="33" customHeight="1">
      <c r="B15" s="327" t="s">
        <v>1887</v>
      </c>
      <c r="C15" s="313" t="s">
        <v>813</v>
      </c>
      <c r="D15" s="313">
        <v>3</v>
      </c>
      <c r="E15" s="1711">
        <v>37.9</v>
      </c>
      <c r="F15" s="1711">
        <v>14.404999999999999</v>
      </c>
      <c r="G15" s="1711">
        <v>7.3609999999999998</v>
      </c>
      <c r="H15" s="1711">
        <v>70.144000000000005</v>
      </c>
      <c r="I15" s="1711">
        <v>4.141</v>
      </c>
      <c r="J15" s="1711">
        <v>18.457999999999998</v>
      </c>
      <c r="K15" s="1711">
        <v>28.634</v>
      </c>
      <c r="L15" s="1711">
        <v>8.6579999999999995</v>
      </c>
      <c r="M15" s="433">
        <f t="shared" si="7"/>
        <v>189.70099999999999</v>
      </c>
      <c r="N15" s="94"/>
      <c r="O15" s="762" t="s">
        <v>21704</v>
      </c>
      <c r="P15" s="86"/>
      <c r="Q15" s="1551"/>
      <c r="R15" s="86"/>
      <c r="S15" s="244"/>
      <c r="T15" s="271">
        <f t="shared" si="8"/>
        <v>0</v>
      </c>
      <c r="U15" s="240"/>
      <c r="V15" s="273">
        <f t="shared" si="9"/>
        <v>0</v>
      </c>
      <c r="W15" s="273">
        <f t="shared" si="0"/>
        <v>0</v>
      </c>
      <c r="X15" s="273">
        <f t="shared" si="1"/>
        <v>0</v>
      </c>
      <c r="Y15" s="273">
        <f t="shared" si="2"/>
        <v>0</v>
      </c>
      <c r="Z15" s="273">
        <f t="shared" si="3"/>
        <v>0</v>
      </c>
      <c r="AA15" s="273">
        <f t="shared" si="4"/>
        <v>0</v>
      </c>
      <c r="AB15" s="273">
        <f t="shared" si="5"/>
        <v>0</v>
      </c>
      <c r="AC15" s="273">
        <f t="shared" si="6"/>
        <v>0</v>
      </c>
      <c r="AD15" s="240"/>
      <c r="AE15" s="4"/>
      <c r="AF15" s="327" t="s">
        <v>1887</v>
      </c>
      <c r="AG15" s="1408" t="s">
        <v>21705</v>
      </c>
      <c r="AH15" s="1408" t="s">
        <v>21706</v>
      </c>
      <c r="AI15" s="1408" t="s">
        <v>21707</v>
      </c>
      <c r="AJ15" s="1408" t="s">
        <v>21708</v>
      </c>
      <c r="AK15" s="1408" t="s">
        <v>21709</v>
      </c>
      <c r="AL15" s="1408" t="s">
        <v>21710</v>
      </c>
      <c r="AM15" s="1408" t="s">
        <v>21711</v>
      </c>
      <c r="AN15" s="1408" t="s">
        <v>21712</v>
      </c>
      <c r="AO15" s="1411" t="s">
        <v>21713</v>
      </c>
      <c r="AP15" s="4"/>
      <c r="AQ15" s="4"/>
      <c r="AR15" s="4"/>
    </row>
    <row r="16" spans="2:44" s="32" customFormat="1" ht="33" customHeight="1" thickBot="1">
      <c r="B16" s="1850" t="s">
        <v>1895</v>
      </c>
      <c r="C16" s="320" t="s">
        <v>813</v>
      </c>
      <c r="D16" s="320">
        <v>3</v>
      </c>
      <c r="E16" s="1706">
        <v>0.109</v>
      </c>
      <c r="F16" s="1706">
        <v>3.9E-2</v>
      </c>
      <c r="G16" s="1706">
        <v>1.7000000000000001E-2</v>
      </c>
      <c r="H16" s="1706">
        <v>20.077000000000002</v>
      </c>
      <c r="I16" s="1706">
        <v>1.1200000000000001</v>
      </c>
      <c r="J16" s="1706">
        <v>6.4000000000000001E-2</v>
      </c>
      <c r="K16" s="1706">
        <v>3.1960000000000002</v>
      </c>
      <c r="L16" s="1706">
        <v>2.7E-2</v>
      </c>
      <c r="M16" s="329">
        <f t="shared" si="7"/>
        <v>24.649000000000004</v>
      </c>
      <c r="N16" s="94"/>
      <c r="O16" s="763" t="s">
        <v>21714</v>
      </c>
      <c r="P16" s="79"/>
      <c r="Q16" s="1552"/>
      <c r="R16" s="79"/>
      <c r="S16" s="244"/>
      <c r="T16" s="271">
        <f t="shared" si="8"/>
        <v>0</v>
      </c>
      <c r="U16" s="240"/>
      <c r="V16" s="273">
        <f t="shared" si="9"/>
        <v>0</v>
      </c>
      <c r="W16" s="273">
        <f t="shared" si="0"/>
        <v>0</v>
      </c>
      <c r="X16" s="273">
        <f t="shared" si="1"/>
        <v>0</v>
      </c>
      <c r="Y16" s="273">
        <f t="shared" si="2"/>
        <v>0</v>
      </c>
      <c r="Z16" s="273">
        <f t="shared" si="3"/>
        <v>0</v>
      </c>
      <c r="AA16" s="273">
        <f t="shared" si="4"/>
        <v>0</v>
      </c>
      <c r="AB16" s="273">
        <f t="shared" si="5"/>
        <v>0</v>
      </c>
      <c r="AC16" s="273">
        <f t="shared" si="6"/>
        <v>0</v>
      </c>
      <c r="AD16" s="240"/>
      <c r="AE16" s="4"/>
      <c r="AF16" s="1850" t="s">
        <v>1895</v>
      </c>
      <c r="AG16" s="430" t="s">
        <v>21715</v>
      </c>
      <c r="AH16" s="430" t="s">
        <v>21716</v>
      </c>
      <c r="AI16" s="430" t="s">
        <v>21717</v>
      </c>
      <c r="AJ16" s="430" t="s">
        <v>21718</v>
      </c>
      <c r="AK16" s="430" t="s">
        <v>21719</v>
      </c>
      <c r="AL16" s="430" t="s">
        <v>21720</v>
      </c>
      <c r="AM16" s="430" t="s">
        <v>21721</v>
      </c>
      <c r="AN16" s="430" t="s">
        <v>21722</v>
      </c>
      <c r="AO16" s="1409" t="s">
        <v>21723</v>
      </c>
      <c r="AP16" s="4"/>
      <c r="AQ16" s="4"/>
      <c r="AR16" s="4"/>
    </row>
    <row r="17" spans="2:41" s="32" customFormat="1" ht="15" customHeight="1" thickBot="1">
      <c r="B17" s="35"/>
      <c r="C17" s="35"/>
      <c r="D17" s="35"/>
      <c r="E17" s="35"/>
      <c r="F17" s="35"/>
      <c r="G17" s="35"/>
      <c r="H17" s="35"/>
      <c r="I17" s="95"/>
      <c r="J17" s="95"/>
      <c r="K17" s="95"/>
      <c r="L17" s="95"/>
      <c r="M17" s="95"/>
      <c r="N17" s="95"/>
      <c r="O17" s="47"/>
      <c r="P17" s="90"/>
      <c r="Q17" s="1553"/>
      <c r="R17" s="90"/>
      <c r="S17" s="244"/>
      <c r="T17" s="271"/>
      <c r="U17" s="240"/>
      <c r="V17" s="270"/>
      <c r="W17" s="270"/>
      <c r="X17" s="270"/>
      <c r="Y17" s="270"/>
      <c r="Z17" s="270"/>
      <c r="AA17" s="270"/>
      <c r="AB17" s="270"/>
      <c r="AC17" s="270"/>
      <c r="AD17" s="240"/>
      <c r="AE17" s="4"/>
      <c r="AF17" s="35"/>
      <c r="AG17" s="35"/>
      <c r="AH17" s="35"/>
      <c r="AI17" s="35"/>
      <c r="AJ17" s="35"/>
      <c r="AK17" s="95"/>
      <c r="AL17" s="95"/>
      <c r="AM17" s="95"/>
      <c r="AN17" s="95"/>
      <c r="AO17" s="95"/>
    </row>
    <row r="18" spans="2:41" s="32" customFormat="1" ht="21" customHeight="1" thickBot="1">
      <c r="B18" s="316" t="s">
        <v>21558</v>
      </c>
      <c r="C18" s="238"/>
      <c r="D18" s="238"/>
      <c r="E18" s="92"/>
      <c r="F18" s="92"/>
      <c r="G18" s="92"/>
      <c r="H18" s="92"/>
      <c r="I18" s="93"/>
      <c r="J18" s="93"/>
      <c r="K18" s="93"/>
      <c r="L18" s="75"/>
      <c r="M18" s="75"/>
      <c r="N18" s="47"/>
      <c r="O18" s="47"/>
      <c r="P18" s="61"/>
      <c r="Q18" s="1554"/>
      <c r="R18" s="61"/>
      <c r="S18" s="244"/>
      <c r="T18" s="271"/>
      <c r="U18" s="240"/>
      <c r="V18" s="270"/>
      <c r="W18" s="270"/>
      <c r="X18" s="270"/>
      <c r="Y18" s="270"/>
      <c r="Z18" s="270"/>
      <c r="AA18" s="270"/>
      <c r="AB18" s="270"/>
      <c r="AC18" s="270"/>
      <c r="AD18" s="240"/>
      <c r="AE18" s="4"/>
      <c r="AF18" s="316" t="s">
        <v>21558</v>
      </c>
      <c r="AG18" s="92"/>
      <c r="AH18" s="92"/>
      <c r="AI18" s="92"/>
      <c r="AJ18" s="92"/>
      <c r="AK18" s="93"/>
      <c r="AL18" s="93"/>
      <c r="AM18" s="93"/>
      <c r="AN18" s="75"/>
      <c r="AO18" s="75"/>
    </row>
    <row r="19" spans="2:41" s="32" customFormat="1" ht="33" customHeight="1">
      <c r="B19" s="326" t="s">
        <v>21724</v>
      </c>
      <c r="C19" s="317" t="s">
        <v>813</v>
      </c>
      <c r="D19" s="317">
        <v>3</v>
      </c>
      <c r="E19" s="1710">
        <v>0</v>
      </c>
      <c r="F19" s="1710">
        <v>0</v>
      </c>
      <c r="G19" s="1710">
        <v>0</v>
      </c>
      <c r="H19" s="1710">
        <v>0</v>
      </c>
      <c r="I19" s="1710">
        <v>0</v>
      </c>
      <c r="J19" s="1710">
        <v>0</v>
      </c>
      <c r="K19" s="1710">
        <v>0</v>
      </c>
      <c r="L19" s="1710">
        <v>0</v>
      </c>
      <c r="M19" s="432">
        <f>IFERROR(SUM(E19:L19), 0)</f>
        <v>0</v>
      </c>
      <c r="N19" s="94"/>
      <c r="O19" s="761" t="s">
        <v>21725</v>
      </c>
      <c r="P19" s="61"/>
      <c r="Q19" s="1555"/>
      <c r="R19" s="61"/>
      <c r="S19" s="244"/>
      <c r="T19" s="271">
        <f t="shared" ref="T19:T21" si="10">IF( SUM( V19:AC19 ) = 0, 0, $V$9 )</f>
        <v>0</v>
      </c>
      <c r="U19" s="240"/>
      <c r="V19" s="273">
        <f t="shared" ref="V19:V21" si="11" xml:space="preserve"> IF( ISNUMBER(E19), 0, 1 )</f>
        <v>0</v>
      </c>
      <c r="W19" s="273">
        <f t="shared" ref="W19:W21" si="12" xml:space="preserve"> IF( ISNUMBER(F19), 0, 1 )</f>
        <v>0</v>
      </c>
      <c r="X19" s="273">
        <f t="shared" ref="X19:X21" si="13" xml:space="preserve"> IF( ISNUMBER(G19), 0, 1 )</f>
        <v>0</v>
      </c>
      <c r="Y19" s="273">
        <f t="shared" ref="Y19:Y21" si="14" xml:space="preserve"> IF( ISNUMBER(H19), 0, 1 )</f>
        <v>0</v>
      </c>
      <c r="Z19" s="273">
        <f t="shared" ref="Z19:Z21" si="15" xml:space="preserve"> IF( ISNUMBER(I19), 0, 1 )</f>
        <v>0</v>
      </c>
      <c r="AA19" s="273">
        <f t="shared" ref="AA19:AA21" si="16" xml:space="preserve"> IF( ISNUMBER(J19), 0, 1 )</f>
        <v>0</v>
      </c>
      <c r="AB19" s="273">
        <f t="shared" ref="AB19:AB21" si="17" xml:space="preserve"> IF( ISNUMBER(K19), 0, 1 )</f>
        <v>0</v>
      </c>
      <c r="AC19" s="273">
        <f t="shared" ref="AC19:AC21" si="18" xml:space="preserve"> IF( ISNUMBER(L19), 0, 1 )</f>
        <v>0</v>
      </c>
      <c r="AD19" s="240"/>
      <c r="AE19" s="4"/>
      <c r="AF19" s="326" t="s">
        <v>21724</v>
      </c>
      <c r="AG19" s="331" t="s">
        <v>21726</v>
      </c>
      <c r="AH19" s="331" t="s">
        <v>21727</v>
      </c>
      <c r="AI19" s="331" t="s">
        <v>21728</v>
      </c>
      <c r="AJ19" s="331" t="s">
        <v>21729</v>
      </c>
      <c r="AK19" s="331" t="s">
        <v>21730</v>
      </c>
      <c r="AL19" s="331" t="s">
        <v>21731</v>
      </c>
      <c r="AM19" s="331" t="s">
        <v>21732</v>
      </c>
      <c r="AN19" s="331" t="s">
        <v>21733</v>
      </c>
      <c r="AO19" s="332" t="s">
        <v>21734</v>
      </c>
    </row>
    <row r="20" spans="2:41" s="32" customFormat="1" ht="33" customHeight="1">
      <c r="B20" s="327" t="s">
        <v>21735</v>
      </c>
      <c r="C20" s="313" t="s">
        <v>813</v>
      </c>
      <c r="D20" s="313">
        <v>3</v>
      </c>
      <c r="E20" s="1711">
        <v>1.4239999999999999</v>
      </c>
      <c r="F20" s="1711">
        <v>0.51300000000000001</v>
      </c>
      <c r="G20" s="1711">
        <v>0.218</v>
      </c>
      <c r="H20" s="1711">
        <v>5.93</v>
      </c>
      <c r="I20" s="1711">
        <v>0.14099999999999999</v>
      </c>
      <c r="J20" s="1711">
        <v>0</v>
      </c>
      <c r="K20" s="1711">
        <v>8.7999999999999995E-2</v>
      </c>
      <c r="L20" s="1711">
        <v>0</v>
      </c>
      <c r="M20" s="433">
        <f t="shared" ref="M20:M21" si="19">IFERROR(SUM(E20:L20), 0)</f>
        <v>8.3139999999999983</v>
      </c>
      <c r="N20" s="94"/>
      <c r="O20" s="762" t="s">
        <v>21736</v>
      </c>
      <c r="P20" s="61"/>
      <c r="Q20" s="1556"/>
      <c r="R20" s="61"/>
      <c r="S20" s="244"/>
      <c r="T20" s="271">
        <f t="shared" si="10"/>
        <v>0</v>
      </c>
      <c r="U20" s="240"/>
      <c r="V20" s="273">
        <f t="shared" si="11"/>
        <v>0</v>
      </c>
      <c r="W20" s="273">
        <f t="shared" si="12"/>
        <v>0</v>
      </c>
      <c r="X20" s="273">
        <f t="shared" si="13"/>
        <v>0</v>
      </c>
      <c r="Y20" s="273">
        <f t="shared" si="14"/>
        <v>0</v>
      </c>
      <c r="Z20" s="273">
        <f t="shared" si="15"/>
        <v>0</v>
      </c>
      <c r="AA20" s="273">
        <f t="shared" si="16"/>
        <v>0</v>
      </c>
      <c r="AB20" s="273">
        <f t="shared" si="17"/>
        <v>0</v>
      </c>
      <c r="AC20" s="273">
        <f t="shared" si="18"/>
        <v>0</v>
      </c>
      <c r="AD20" s="240"/>
      <c r="AE20" s="4"/>
      <c r="AF20" s="327" t="s">
        <v>21735</v>
      </c>
      <c r="AG20" s="330" t="s">
        <v>21737</v>
      </c>
      <c r="AH20" s="330" t="s">
        <v>21738</v>
      </c>
      <c r="AI20" s="330" t="s">
        <v>21739</v>
      </c>
      <c r="AJ20" s="330" t="s">
        <v>21740</v>
      </c>
      <c r="AK20" s="330" t="s">
        <v>21741</v>
      </c>
      <c r="AL20" s="330" t="s">
        <v>21742</v>
      </c>
      <c r="AM20" s="330" t="s">
        <v>21743</v>
      </c>
      <c r="AN20" s="330" t="s">
        <v>21744</v>
      </c>
      <c r="AO20" s="333" t="s">
        <v>21745</v>
      </c>
    </row>
    <row r="21" spans="2:41" s="32" customFormat="1" ht="33" customHeight="1" thickBot="1">
      <c r="B21" s="1850" t="s">
        <v>21746</v>
      </c>
      <c r="C21" s="320" t="s">
        <v>813</v>
      </c>
      <c r="D21" s="320">
        <v>3</v>
      </c>
      <c r="E21" s="1706">
        <v>0</v>
      </c>
      <c r="F21" s="1706">
        <v>0</v>
      </c>
      <c r="G21" s="1706">
        <v>0</v>
      </c>
      <c r="H21" s="1706">
        <v>0</v>
      </c>
      <c r="I21" s="1706">
        <v>0</v>
      </c>
      <c r="J21" s="1706">
        <v>0</v>
      </c>
      <c r="K21" s="1706">
        <v>0</v>
      </c>
      <c r="L21" s="1706">
        <v>0</v>
      </c>
      <c r="M21" s="329">
        <f t="shared" si="19"/>
        <v>0</v>
      </c>
      <c r="N21" s="94"/>
      <c r="O21" s="763" t="s">
        <v>21747</v>
      </c>
      <c r="P21" s="61"/>
      <c r="Q21" s="1557"/>
      <c r="R21" s="61"/>
      <c r="S21" s="244"/>
      <c r="T21" s="271">
        <f t="shared" si="10"/>
        <v>0</v>
      </c>
      <c r="U21" s="240"/>
      <c r="V21" s="273">
        <f t="shared" si="11"/>
        <v>0</v>
      </c>
      <c r="W21" s="273">
        <f t="shared" si="12"/>
        <v>0</v>
      </c>
      <c r="X21" s="273">
        <f t="shared" si="13"/>
        <v>0</v>
      </c>
      <c r="Y21" s="273">
        <f t="shared" si="14"/>
        <v>0</v>
      </c>
      <c r="Z21" s="273">
        <f t="shared" si="15"/>
        <v>0</v>
      </c>
      <c r="AA21" s="273">
        <f t="shared" si="16"/>
        <v>0</v>
      </c>
      <c r="AB21" s="273">
        <f t="shared" si="17"/>
        <v>0</v>
      </c>
      <c r="AC21" s="273">
        <f t="shared" si="18"/>
        <v>0</v>
      </c>
      <c r="AD21" s="240"/>
      <c r="AE21" s="4"/>
      <c r="AF21" s="1850" t="s">
        <v>21746</v>
      </c>
      <c r="AG21" s="434" t="s">
        <v>21748</v>
      </c>
      <c r="AH21" s="434" t="s">
        <v>21749</v>
      </c>
      <c r="AI21" s="434" t="s">
        <v>21750</v>
      </c>
      <c r="AJ21" s="434" t="s">
        <v>21751</v>
      </c>
      <c r="AK21" s="434" t="s">
        <v>21752</v>
      </c>
      <c r="AL21" s="434" t="s">
        <v>21753</v>
      </c>
      <c r="AM21" s="434" t="s">
        <v>21754</v>
      </c>
      <c r="AN21" s="434" t="s">
        <v>21755</v>
      </c>
      <c r="AO21" s="435" t="s">
        <v>21756</v>
      </c>
    </row>
    <row r="22" spans="2:41" s="32" customFormat="1" ht="15" customHeight="1" thickBot="1">
      <c r="B22" s="89"/>
      <c r="C22" s="89"/>
      <c r="D22" s="89"/>
      <c r="E22" s="89"/>
      <c r="F22" s="89"/>
      <c r="G22" s="89"/>
      <c r="H22" s="89"/>
      <c r="I22" s="47"/>
      <c r="J22" s="47"/>
      <c r="K22" s="47"/>
      <c r="L22" s="47"/>
      <c r="M22" s="47"/>
      <c r="N22" s="61"/>
      <c r="O22" s="90"/>
      <c r="P22" s="91"/>
      <c r="Q22" s="1548"/>
      <c r="R22" s="91"/>
      <c r="S22" s="245"/>
      <c r="T22" s="271"/>
      <c r="U22" s="240"/>
      <c r="V22" s="270"/>
      <c r="W22" s="270"/>
      <c r="X22" s="270"/>
      <c r="Y22" s="270"/>
      <c r="Z22" s="270"/>
      <c r="AA22" s="270"/>
      <c r="AB22" s="270"/>
      <c r="AC22" s="270"/>
      <c r="AD22" s="240"/>
      <c r="AE22" s="4"/>
      <c r="AF22" s="89"/>
      <c r="AG22" s="89"/>
      <c r="AH22" s="89"/>
      <c r="AI22" s="89"/>
      <c r="AJ22" s="89"/>
      <c r="AK22" s="47"/>
      <c r="AL22" s="47"/>
      <c r="AM22" s="47"/>
      <c r="AN22" s="47"/>
      <c r="AO22" s="47"/>
    </row>
    <row r="23" spans="2:41" s="32" customFormat="1" ht="21" customHeight="1" thickBot="1">
      <c r="B23" s="316" t="s">
        <v>21757</v>
      </c>
      <c r="C23" s="238"/>
      <c r="D23" s="238"/>
      <c r="E23" s="92"/>
      <c r="F23" s="92"/>
      <c r="G23" s="92"/>
      <c r="H23" s="92"/>
      <c r="I23" s="93"/>
      <c r="J23" s="93"/>
      <c r="K23" s="93"/>
      <c r="L23" s="75"/>
      <c r="M23" s="75"/>
      <c r="N23" s="47"/>
      <c r="O23" s="47"/>
      <c r="P23" s="86"/>
      <c r="Q23" s="1549"/>
      <c r="R23" s="86"/>
      <c r="S23" s="244"/>
      <c r="T23" s="271"/>
      <c r="U23" s="240"/>
      <c r="V23" s="270"/>
      <c r="W23" s="270"/>
      <c r="X23" s="270"/>
      <c r="Y23" s="270"/>
      <c r="Z23" s="270"/>
      <c r="AA23" s="270"/>
      <c r="AB23" s="270"/>
      <c r="AC23" s="270"/>
      <c r="AD23" s="240"/>
      <c r="AE23" s="4"/>
      <c r="AF23" s="316" t="s">
        <v>21757</v>
      </c>
      <c r="AG23" s="92"/>
      <c r="AH23" s="92"/>
      <c r="AI23" s="92"/>
      <c r="AJ23" s="92"/>
      <c r="AK23" s="93"/>
      <c r="AL23" s="93"/>
      <c r="AM23" s="93"/>
      <c r="AN23" s="75"/>
      <c r="AO23" s="75"/>
    </row>
    <row r="24" spans="2:41" s="32" customFormat="1" ht="33" customHeight="1">
      <c r="B24" s="326" t="s">
        <v>21583</v>
      </c>
      <c r="C24" s="317" t="s">
        <v>813</v>
      </c>
      <c r="D24" s="317">
        <v>3</v>
      </c>
      <c r="E24" s="1710">
        <v>0.11899999999999999</v>
      </c>
      <c r="F24" s="1710">
        <v>4.2999999999999997E-2</v>
      </c>
      <c r="G24" s="1710">
        <v>1.7999999999999999E-2</v>
      </c>
      <c r="H24" s="1710">
        <v>2E-3</v>
      </c>
      <c r="I24" s="1710">
        <v>0</v>
      </c>
      <c r="J24" s="1710">
        <v>0</v>
      </c>
      <c r="K24" s="1710">
        <v>0</v>
      </c>
      <c r="L24" s="1710">
        <v>0</v>
      </c>
      <c r="M24" s="432">
        <f>IFERROR(SUM(E24:L24), 0)</f>
        <v>0.18199999999999997</v>
      </c>
      <c r="N24" s="94"/>
      <c r="O24" s="761" t="s">
        <v>21758</v>
      </c>
      <c r="P24" s="86"/>
      <c r="Q24" s="1550"/>
      <c r="R24" s="86"/>
      <c r="S24" s="244"/>
      <c r="T24" s="271">
        <f t="shared" ref="T24:T28" si="20">IF( SUM( V24:AC24 ) = 0, 0, $V$9 )</f>
        <v>0</v>
      </c>
      <c r="U24" s="240"/>
      <c r="V24" s="273">
        <f t="shared" ref="V24:V26" si="21" xml:space="preserve"> IF( ISNUMBER(E24), 0, 1 )</f>
        <v>0</v>
      </c>
      <c r="W24" s="273">
        <f t="shared" ref="W24:W26" si="22" xml:space="preserve"> IF( ISNUMBER(F24), 0, 1 )</f>
        <v>0</v>
      </c>
      <c r="X24" s="273">
        <f t="shared" ref="X24:X26" si="23" xml:space="preserve"> IF( ISNUMBER(G24), 0, 1 )</f>
        <v>0</v>
      </c>
      <c r="Y24" s="273">
        <f t="shared" ref="Y24:Y26" si="24" xml:space="preserve"> IF( ISNUMBER(H24), 0, 1 )</f>
        <v>0</v>
      </c>
      <c r="Z24" s="273">
        <f t="shared" ref="Z24:Z26" si="25" xml:space="preserve"> IF( ISNUMBER(I24), 0, 1 )</f>
        <v>0</v>
      </c>
      <c r="AA24" s="273">
        <f t="shared" ref="AA24:AA26" si="26" xml:space="preserve"> IF( ISNUMBER(J24), 0, 1 )</f>
        <v>0</v>
      </c>
      <c r="AB24" s="273">
        <f t="shared" ref="AB24:AB26" si="27" xml:space="preserve"> IF( ISNUMBER(K24), 0, 1 )</f>
        <v>0</v>
      </c>
      <c r="AC24" s="273">
        <f t="shared" ref="AC24:AC26" si="28" xml:space="preserve"> IF( ISNUMBER(L24), 0, 1 )</f>
        <v>0</v>
      </c>
      <c r="AD24" s="240"/>
      <c r="AE24" s="4"/>
      <c r="AF24" s="326" t="s">
        <v>21583</v>
      </c>
      <c r="AG24" s="331" t="s">
        <v>21759</v>
      </c>
      <c r="AH24" s="331" t="s">
        <v>21760</v>
      </c>
      <c r="AI24" s="331" t="s">
        <v>21761</v>
      </c>
      <c r="AJ24" s="331" t="s">
        <v>21762</v>
      </c>
      <c r="AK24" s="331" t="s">
        <v>21763</v>
      </c>
      <c r="AL24" s="331" t="s">
        <v>21764</v>
      </c>
      <c r="AM24" s="331" t="s">
        <v>21765</v>
      </c>
      <c r="AN24" s="331" t="s">
        <v>21766</v>
      </c>
      <c r="AO24" s="332" t="s">
        <v>21767</v>
      </c>
    </row>
    <row r="25" spans="2:41" s="32" customFormat="1" ht="33" customHeight="1">
      <c r="B25" s="327" t="s">
        <v>21591</v>
      </c>
      <c r="C25" s="313" t="s">
        <v>813</v>
      </c>
      <c r="D25" s="313">
        <v>3</v>
      </c>
      <c r="E25" s="1711">
        <v>0</v>
      </c>
      <c r="F25" s="1711">
        <v>0</v>
      </c>
      <c r="G25" s="1711">
        <v>0</v>
      </c>
      <c r="H25" s="1711">
        <v>0</v>
      </c>
      <c r="I25" s="1711">
        <v>0</v>
      </c>
      <c r="J25" s="1711">
        <v>0</v>
      </c>
      <c r="K25" s="1711">
        <v>0</v>
      </c>
      <c r="L25" s="1711">
        <v>0</v>
      </c>
      <c r="M25" s="433">
        <f t="shared" ref="M25:M26" si="29">IFERROR(SUM(E25:L25), 0)</f>
        <v>0</v>
      </c>
      <c r="N25" s="94"/>
      <c r="O25" s="762" t="s">
        <v>21768</v>
      </c>
      <c r="P25" s="79"/>
      <c r="Q25" s="1558"/>
      <c r="R25" s="79"/>
      <c r="S25" s="244"/>
      <c r="T25" s="271">
        <f t="shared" si="20"/>
        <v>0</v>
      </c>
      <c r="U25" s="240"/>
      <c r="V25" s="273">
        <f t="shared" si="21"/>
        <v>0</v>
      </c>
      <c r="W25" s="273">
        <f t="shared" si="22"/>
        <v>0</v>
      </c>
      <c r="X25" s="273">
        <f t="shared" si="23"/>
        <v>0</v>
      </c>
      <c r="Y25" s="273">
        <f t="shared" si="24"/>
        <v>0</v>
      </c>
      <c r="Z25" s="273">
        <f t="shared" si="25"/>
        <v>0</v>
      </c>
      <c r="AA25" s="273">
        <f t="shared" si="26"/>
        <v>0</v>
      </c>
      <c r="AB25" s="273">
        <f t="shared" si="27"/>
        <v>0</v>
      </c>
      <c r="AC25" s="273">
        <f t="shared" si="28"/>
        <v>0</v>
      </c>
      <c r="AD25" s="240"/>
      <c r="AE25" s="4"/>
      <c r="AF25" s="327" t="s">
        <v>21591</v>
      </c>
      <c r="AG25" s="330" t="s">
        <v>21769</v>
      </c>
      <c r="AH25" s="330" t="s">
        <v>21770</v>
      </c>
      <c r="AI25" s="330" t="s">
        <v>21771</v>
      </c>
      <c r="AJ25" s="330" t="s">
        <v>21772</v>
      </c>
      <c r="AK25" s="330" t="s">
        <v>21773</v>
      </c>
      <c r="AL25" s="330" t="s">
        <v>21774</v>
      </c>
      <c r="AM25" s="330" t="s">
        <v>21775</v>
      </c>
      <c r="AN25" s="330" t="s">
        <v>21776</v>
      </c>
      <c r="AO25" s="333" t="s">
        <v>21777</v>
      </c>
    </row>
    <row r="26" spans="2:41" s="32" customFormat="1" ht="33" customHeight="1" thickBot="1">
      <c r="B26" s="1850" t="s">
        <v>21778</v>
      </c>
      <c r="C26" s="320" t="s">
        <v>813</v>
      </c>
      <c r="D26" s="320">
        <v>3</v>
      </c>
      <c r="E26" s="1706">
        <v>0</v>
      </c>
      <c r="F26" s="1706">
        <v>0</v>
      </c>
      <c r="G26" s="1706">
        <v>0</v>
      </c>
      <c r="H26" s="1706">
        <v>0</v>
      </c>
      <c r="I26" s="1706">
        <v>0</v>
      </c>
      <c r="J26" s="1706">
        <v>0</v>
      </c>
      <c r="K26" s="1706">
        <v>0</v>
      </c>
      <c r="L26" s="1706">
        <v>0</v>
      </c>
      <c r="M26" s="329">
        <f t="shared" si="29"/>
        <v>0</v>
      </c>
      <c r="N26" s="94"/>
      <c r="O26" s="763" t="s">
        <v>21779</v>
      </c>
      <c r="P26" s="90"/>
      <c r="Q26" s="1559"/>
      <c r="R26" s="90"/>
      <c r="S26" s="244"/>
      <c r="T26" s="271">
        <f t="shared" si="20"/>
        <v>0</v>
      </c>
      <c r="U26" s="240"/>
      <c r="V26" s="273">
        <f t="shared" si="21"/>
        <v>0</v>
      </c>
      <c r="W26" s="273">
        <f t="shared" si="22"/>
        <v>0</v>
      </c>
      <c r="X26" s="273">
        <f t="shared" si="23"/>
        <v>0</v>
      </c>
      <c r="Y26" s="273">
        <f t="shared" si="24"/>
        <v>0</v>
      </c>
      <c r="Z26" s="273">
        <f t="shared" si="25"/>
        <v>0</v>
      </c>
      <c r="AA26" s="273">
        <f t="shared" si="26"/>
        <v>0</v>
      </c>
      <c r="AB26" s="273">
        <f t="shared" si="27"/>
        <v>0</v>
      </c>
      <c r="AC26" s="273">
        <f t="shared" si="28"/>
        <v>0</v>
      </c>
      <c r="AD26" s="240"/>
      <c r="AE26" s="4"/>
      <c r="AF26" s="1850" t="s">
        <v>21778</v>
      </c>
      <c r="AG26" s="434" t="s">
        <v>21780</v>
      </c>
      <c r="AH26" s="434" t="s">
        <v>21781</v>
      </c>
      <c r="AI26" s="434" t="s">
        <v>21782</v>
      </c>
      <c r="AJ26" s="434" t="s">
        <v>21783</v>
      </c>
      <c r="AK26" s="434" t="s">
        <v>21784</v>
      </c>
      <c r="AL26" s="434" t="s">
        <v>21785</v>
      </c>
      <c r="AM26" s="434" t="s">
        <v>21786</v>
      </c>
      <c r="AN26" s="434" t="s">
        <v>21787</v>
      </c>
      <c r="AO26" s="435" t="s">
        <v>21788</v>
      </c>
    </row>
    <row r="27" spans="2:41" s="32" customFormat="1" ht="15" customHeight="1" thickBot="1">
      <c r="B27" s="19"/>
      <c r="C27" s="19"/>
      <c r="D27" s="19"/>
      <c r="E27" s="94"/>
      <c r="F27" s="94"/>
      <c r="G27" s="94"/>
      <c r="H27" s="94"/>
      <c r="I27" s="94"/>
      <c r="J27" s="94"/>
      <c r="K27" s="94"/>
      <c r="L27" s="94"/>
      <c r="M27" s="94"/>
      <c r="N27" s="94"/>
      <c r="O27" s="86"/>
      <c r="P27" s="61"/>
      <c r="Q27" s="1554"/>
      <c r="R27" s="61"/>
      <c r="S27" s="244"/>
      <c r="T27" s="271"/>
      <c r="U27" s="240"/>
      <c r="V27" s="270"/>
      <c r="W27" s="270"/>
      <c r="X27" s="270"/>
      <c r="Y27" s="270"/>
      <c r="Z27" s="270"/>
      <c r="AA27" s="270"/>
      <c r="AB27" s="270"/>
      <c r="AC27" s="270"/>
      <c r="AD27" s="240"/>
      <c r="AE27" s="4"/>
      <c r="AF27" s="19"/>
      <c r="AG27" s="94"/>
      <c r="AH27" s="94"/>
      <c r="AI27" s="94"/>
      <c r="AJ27" s="94"/>
      <c r="AK27" s="94"/>
      <c r="AL27" s="94"/>
      <c r="AM27" s="94"/>
      <c r="AN27" s="94"/>
      <c r="AO27" s="94"/>
    </row>
    <row r="28" spans="2:41" s="32" customFormat="1" ht="33" customHeight="1" thickBot="1">
      <c r="B28" s="1866" t="s">
        <v>1903</v>
      </c>
      <c r="C28" s="389" t="s">
        <v>813</v>
      </c>
      <c r="D28" s="389">
        <v>3</v>
      </c>
      <c r="E28" s="409">
        <f>IFERROR(SUM(E10:E16,E19:E21,E24:E26), 0)</f>
        <v>61.268000000000001</v>
      </c>
      <c r="F28" s="409">
        <f t="shared" ref="F28:L28" si="30">IFERROR(SUM(F10:F16,F19:F21,F24:F26), 0)</f>
        <v>22.823000000000004</v>
      </c>
      <c r="G28" s="409">
        <f t="shared" si="30"/>
        <v>10.94</v>
      </c>
      <c r="H28" s="409">
        <f t="shared" si="30"/>
        <v>123.313</v>
      </c>
      <c r="I28" s="409">
        <f t="shared" si="30"/>
        <v>7.1109999999999998</v>
      </c>
      <c r="J28" s="409">
        <f t="shared" si="30"/>
        <v>18.524999999999999</v>
      </c>
      <c r="K28" s="409">
        <f t="shared" si="30"/>
        <v>24.169000000000004</v>
      </c>
      <c r="L28" s="409">
        <f t="shared" si="30"/>
        <v>6.4849999999999994</v>
      </c>
      <c r="M28" s="405">
        <f>IFERROR(SUM(M10:M16,M19:M21,M24:M26), 0)</f>
        <v>274.63400000000007</v>
      </c>
      <c r="N28" s="94"/>
      <c r="O28" s="764" t="s">
        <v>21789</v>
      </c>
      <c r="P28" s="61"/>
      <c r="Q28" s="1560"/>
      <c r="R28" s="61"/>
      <c r="S28" s="244"/>
      <c r="T28" s="271">
        <f t="shared" si="20"/>
        <v>0</v>
      </c>
      <c r="U28" s="240"/>
      <c r="V28" s="270"/>
      <c r="W28" s="270"/>
      <c r="X28" s="270"/>
      <c r="Y28" s="270"/>
      <c r="Z28" s="270"/>
      <c r="AA28" s="270"/>
      <c r="AB28" s="270"/>
      <c r="AC28" s="270"/>
      <c r="AD28" s="240"/>
      <c r="AE28" s="4"/>
      <c r="AF28" s="1866" t="s">
        <v>1903</v>
      </c>
      <c r="AG28" s="416" t="s">
        <v>21790</v>
      </c>
      <c r="AH28" s="416" t="s">
        <v>21791</v>
      </c>
      <c r="AI28" s="416" t="s">
        <v>21792</v>
      </c>
      <c r="AJ28" s="416" t="s">
        <v>21793</v>
      </c>
      <c r="AK28" s="416" t="s">
        <v>21794</v>
      </c>
      <c r="AL28" s="416" t="s">
        <v>21795</v>
      </c>
      <c r="AM28" s="416" t="s">
        <v>21796</v>
      </c>
      <c r="AN28" s="416" t="s">
        <v>21797</v>
      </c>
      <c r="AO28" s="760" t="s">
        <v>21798</v>
      </c>
    </row>
    <row r="29" spans="2:41" s="32" customFormat="1" ht="15" customHeight="1" thickBot="1">
      <c r="B29" s="19"/>
      <c r="C29" s="19"/>
      <c r="D29" s="19"/>
      <c r="E29" s="92"/>
      <c r="F29" s="92"/>
      <c r="G29" s="92"/>
      <c r="H29" s="19"/>
      <c r="I29" s="94"/>
      <c r="J29" s="94"/>
      <c r="K29" s="94"/>
      <c r="L29" s="94"/>
      <c r="M29" s="94"/>
      <c r="N29" s="94"/>
      <c r="O29" s="86"/>
      <c r="P29" s="61"/>
      <c r="Q29" s="1554"/>
      <c r="R29" s="61"/>
      <c r="S29" s="244"/>
      <c r="T29" s="271"/>
      <c r="U29" s="240"/>
      <c r="V29" s="270"/>
      <c r="W29" s="270"/>
      <c r="X29" s="270"/>
      <c r="Y29" s="270"/>
      <c r="Z29" s="270"/>
      <c r="AA29" s="270"/>
      <c r="AB29" s="270"/>
      <c r="AC29" s="270"/>
      <c r="AD29" s="240"/>
      <c r="AE29" s="4"/>
      <c r="AF29" s="19"/>
      <c r="AG29" s="92"/>
      <c r="AH29" s="92"/>
      <c r="AI29" s="92"/>
      <c r="AJ29" s="19"/>
      <c r="AK29" s="94"/>
      <c r="AL29" s="94"/>
      <c r="AM29" s="94"/>
      <c r="AN29" s="94"/>
      <c r="AO29" s="94"/>
    </row>
    <row r="30" spans="2:41" s="32" customFormat="1" ht="21" customHeight="1" thickBot="1">
      <c r="B30" s="316" t="s">
        <v>1286</v>
      </c>
      <c r="C30" s="238"/>
      <c r="D30" s="238"/>
      <c r="E30" s="92"/>
      <c r="F30" s="92"/>
      <c r="G30" s="92"/>
      <c r="H30" s="92"/>
      <c r="I30" s="96"/>
      <c r="J30" s="94"/>
      <c r="K30" s="94"/>
      <c r="L30" s="94"/>
      <c r="M30" s="94"/>
      <c r="N30" s="94"/>
      <c r="O30" s="94"/>
      <c r="P30" s="86"/>
      <c r="Q30" s="1549"/>
      <c r="R30" s="86"/>
      <c r="S30" s="244"/>
      <c r="T30" s="271"/>
      <c r="U30" s="240"/>
      <c r="V30" s="270"/>
      <c r="W30" s="270"/>
      <c r="X30" s="270"/>
      <c r="Y30" s="270"/>
      <c r="Z30" s="270"/>
      <c r="AA30" s="270"/>
      <c r="AB30" s="270"/>
      <c r="AC30" s="270"/>
      <c r="AD30" s="240"/>
      <c r="AE30" s="4"/>
      <c r="AF30" s="316" t="s">
        <v>1286</v>
      </c>
      <c r="AG30" s="92"/>
      <c r="AH30" s="92"/>
      <c r="AI30" s="92"/>
      <c r="AJ30" s="92"/>
      <c r="AK30" s="96"/>
      <c r="AL30" s="94"/>
      <c r="AM30" s="94"/>
      <c r="AN30" s="94"/>
      <c r="AO30" s="94"/>
    </row>
    <row r="31" spans="2:41" s="32" customFormat="1" ht="33" customHeight="1">
      <c r="B31" s="326" t="s">
        <v>21614</v>
      </c>
      <c r="C31" s="317" t="s">
        <v>813</v>
      </c>
      <c r="D31" s="317">
        <v>3</v>
      </c>
      <c r="E31" s="1701">
        <v>14.882999999999999</v>
      </c>
      <c r="F31" s="1701">
        <v>5.3609999999999998</v>
      </c>
      <c r="G31" s="1701">
        <v>2.2789999999999999</v>
      </c>
      <c r="H31" s="1701">
        <v>0</v>
      </c>
      <c r="I31" s="1701">
        <v>0</v>
      </c>
      <c r="J31" s="1701">
        <v>0</v>
      </c>
      <c r="K31" s="1701">
        <v>0</v>
      </c>
      <c r="L31" s="1701">
        <v>0</v>
      </c>
      <c r="M31" s="432">
        <f>IFERROR(SUM(E31:L31), 0)</f>
        <v>22.523</v>
      </c>
      <c r="N31" s="94"/>
      <c r="O31" s="761" t="s">
        <v>21799</v>
      </c>
      <c r="P31" s="86"/>
      <c r="Q31" s="1550"/>
      <c r="R31" s="86"/>
      <c r="S31" s="244"/>
      <c r="T31" s="271">
        <f t="shared" ref="T31:T32" si="31">IF( SUM( V31:AC31 ) = 0, 0, $V$9 )</f>
        <v>0</v>
      </c>
      <c r="U31" s="240"/>
      <c r="V31" s="273">
        <f t="shared" ref="V31:V32" si="32" xml:space="preserve"> IF( ISNUMBER(E31), 0, 1 )</f>
        <v>0</v>
      </c>
      <c r="W31" s="273">
        <f t="shared" ref="W31:W32" si="33" xml:space="preserve"> IF( ISNUMBER(F31), 0, 1 )</f>
        <v>0</v>
      </c>
      <c r="X31" s="273">
        <f t="shared" ref="X31:X32" si="34" xml:space="preserve"> IF( ISNUMBER(G31), 0, 1 )</f>
        <v>0</v>
      </c>
      <c r="Y31" s="273">
        <f t="shared" ref="Y31:Y32" si="35" xml:space="preserve"> IF( ISNUMBER(H31), 0, 1 )</f>
        <v>0</v>
      </c>
      <c r="Z31" s="273">
        <f t="shared" ref="Z31:Z32" si="36" xml:space="preserve"> IF( ISNUMBER(I31), 0, 1 )</f>
        <v>0</v>
      </c>
      <c r="AA31" s="273">
        <f t="shared" ref="AA31:AA32" si="37" xml:space="preserve"> IF( ISNUMBER(J31), 0, 1 )</f>
        <v>0</v>
      </c>
      <c r="AB31" s="273">
        <f t="shared" ref="AB31:AB32" si="38" xml:space="preserve"> IF( ISNUMBER(K31), 0, 1 )</f>
        <v>0</v>
      </c>
      <c r="AC31" s="273">
        <f t="shared" ref="AC31:AC32" si="39" xml:space="preserve"> IF( ISNUMBER(L31), 0, 1 )</f>
        <v>0</v>
      </c>
      <c r="AD31" s="240"/>
      <c r="AE31" s="4"/>
      <c r="AF31" s="326" t="s">
        <v>21614</v>
      </c>
      <c r="AG31" s="628" t="s">
        <v>21800</v>
      </c>
      <c r="AH31" s="628" t="s">
        <v>21801</v>
      </c>
      <c r="AI31" s="628" t="s">
        <v>21802</v>
      </c>
      <c r="AJ31" s="628" t="s">
        <v>21803</v>
      </c>
      <c r="AK31" s="628" t="s">
        <v>21804</v>
      </c>
      <c r="AL31" s="628" t="s">
        <v>21805</v>
      </c>
      <c r="AM31" s="628" t="s">
        <v>21806</v>
      </c>
      <c r="AN31" s="628" t="s">
        <v>21807</v>
      </c>
      <c r="AO31" s="396" t="s">
        <v>21808</v>
      </c>
    </row>
    <row r="32" spans="2:41" s="32" customFormat="1" ht="33" customHeight="1">
      <c r="B32" s="327" t="s">
        <v>21622</v>
      </c>
      <c r="C32" s="313" t="s">
        <v>813</v>
      </c>
      <c r="D32" s="313">
        <v>3</v>
      </c>
      <c r="E32" s="1720">
        <v>6.82</v>
      </c>
      <c r="F32" s="1720">
        <v>2.4569999999999999</v>
      </c>
      <c r="G32" s="1720">
        <v>1.0449999999999999</v>
      </c>
      <c r="H32" s="1720">
        <v>93.650999999999996</v>
      </c>
      <c r="I32" s="1720">
        <v>4.9290000000000003</v>
      </c>
      <c r="J32" s="1720">
        <v>4.1630000000000003</v>
      </c>
      <c r="K32" s="1720">
        <v>11.65</v>
      </c>
      <c r="L32" s="1720">
        <v>1.5580000000000001</v>
      </c>
      <c r="M32" s="433">
        <f t="shared" ref="M32" si="40">IFERROR(SUM(E32:L32), 0)</f>
        <v>126.27300000000001</v>
      </c>
      <c r="N32" s="94"/>
      <c r="O32" s="762" t="s">
        <v>21809</v>
      </c>
      <c r="P32" s="86"/>
      <c r="Q32" s="1551"/>
      <c r="R32" s="86"/>
      <c r="S32" s="244"/>
      <c r="T32" s="271">
        <f t="shared" si="31"/>
        <v>0</v>
      </c>
      <c r="U32" s="240"/>
      <c r="V32" s="273">
        <f t="shared" si="32"/>
        <v>0</v>
      </c>
      <c r="W32" s="273">
        <f t="shared" si="33"/>
        <v>0</v>
      </c>
      <c r="X32" s="273">
        <f t="shared" si="34"/>
        <v>0</v>
      </c>
      <c r="Y32" s="273">
        <f t="shared" si="35"/>
        <v>0</v>
      </c>
      <c r="Z32" s="273">
        <f t="shared" si="36"/>
        <v>0</v>
      </c>
      <c r="AA32" s="273">
        <f t="shared" si="37"/>
        <v>0</v>
      </c>
      <c r="AB32" s="273">
        <f t="shared" si="38"/>
        <v>0</v>
      </c>
      <c r="AC32" s="273">
        <f t="shared" si="39"/>
        <v>0</v>
      </c>
      <c r="AD32" s="240"/>
      <c r="AE32" s="4"/>
      <c r="AF32" s="327" t="s">
        <v>21622</v>
      </c>
      <c r="AG32" s="337" t="s">
        <v>21810</v>
      </c>
      <c r="AH32" s="337" t="s">
        <v>21811</v>
      </c>
      <c r="AI32" s="337" t="s">
        <v>21812</v>
      </c>
      <c r="AJ32" s="337" t="s">
        <v>21813</v>
      </c>
      <c r="AK32" s="337" t="s">
        <v>21814</v>
      </c>
      <c r="AL32" s="337" t="s">
        <v>21815</v>
      </c>
      <c r="AM32" s="337" t="s">
        <v>21816</v>
      </c>
      <c r="AN32" s="337" t="s">
        <v>21817</v>
      </c>
      <c r="AO32" s="397" t="s">
        <v>21818</v>
      </c>
    </row>
    <row r="33" spans="2:41" s="32" customFormat="1" ht="33" customHeight="1" thickBot="1">
      <c r="B33" s="1850" t="s">
        <v>21630</v>
      </c>
      <c r="C33" s="320" t="s">
        <v>813</v>
      </c>
      <c r="D33" s="320">
        <v>3</v>
      </c>
      <c r="E33" s="1794">
        <f>IFERROR(SUM(E31:E32), 0)</f>
        <v>21.702999999999999</v>
      </c>
      <c r="F33" s="1794">
        <f t="shared" ref="F33:L33" si="41">IFERROR(SUM(F31:F32), 0)</f>
        <v>7.8179999999999996</v>
      </c>
      <c r="G33" s="1794">
        <f t="shared" si="41"/>
        <v>3.3239999999999998</v>
      </c>
      <c r="H33" s="1794">
        <f t="shared" si="41"/>
        <v>93.650999999999996</v>
      </c>
      <c r="I33" s="1794">
        <f t="shared" si="41"/>
        <v>4.9290000000000003</v>
      </c>
      <c r="J33" s="1794">
        <f t="shared" si="41"/>
        <v>4.1630000000000003</v>
      </c>
      <c r="K33" s="1794">
        <f t="shared" si="41"/>
        <v>11.65</v>
      </c>
      <c r="L33" s="1794">
        <f t="shared" si="41"/>
        <v>1.5580000000000001</v>
      </c>
      <c r="M33" s="329">
        <f>IFERROR(SUM(M31:M32), 0)</f>
        <v>148.79600000000002</v>
      </c>
      <c r="N33" s="94"/>
      <c r="O33" s="763" t="s">
        <v>21819</v>
      </c>
      <c r="P33" s="86"/>
      <c r="Q33" s="1561"/>
      <c r="R33" s="86"/>
      <c r="S33" s="244"/>
      <c r="T33" s="271"/>
      <c r="U33" s="240"/>
      <c r="V33" s="270"/>
      <c r="W33" s="270"/>
      <c r="X33" s="270"/>
      <c r="Y33" s="270"/>
      <c r="Z33" s="270"/>
      <c r="AA33" s="270"/>
      <c r="AB33" s="270"/>
      <c r="AC33" s="270"/>
      <c r="AD33" s="240"/>
      <c r="AE33" s="4"/>
      <c r="AF33" s="1850" t="s">
        <v>21630</v>
      </c>
      <c r="AG33" s="434" t="s">
        <v>21820</v>
      </c>
      <c r="AH33" s="434" t="s">
        <v>21821</v>
      </c>
      <c r="AI33" s="434" t="s">
        <v>21822</v>
      </c>
      <c r="AJ33" s="434" t="s">
        <v>21823</v>
      </c>
      <c r="AK33" s="434" t="s">
        <v>21824</v>
      </c>
      <c r="AL33" s="434" t="s">
        <v>21825</v>
      </c>
      <c r="AM33" s="434" t="s">
        <v>21826</v>
      </c>
      <c r="AN33" s="434" t="s">
        <v>21827</v>
      </c>
      <c r="AO33" s="435" t="s">
        <v>21828</v>
      </c>
    </row>
    <row r="34" spans="2:41" s="32" customFormat="1" ht="15" customHeight="1" thickBot="1">
      <c r="B34" s="19"/>
      <c r="C34" s="19"/>
      <c r="D34" s="19"/>
      <c r="E34" s="19"/>
      <c r="F34" s="19"/>
      <c r="G34" s="19"/>
      <c r="H34" s="19"/>
      <c r="I34" s="96"/>
      <c r="J34" s="94"/>
      <c r="K34" s="94"/>
      <c r="L34" s="94"/>
      <c r="M34" s="94"/>
      <c r="N34" s="94"/>
      <c r="O34" s="94"/>
      <c r="P34" s="86"/>
      <c r="Q34" s="1549"/>
      <c r="R34" s="86"/>
      <c r="S34" s="244"/>
      <c r="T34" s="271"/>
      <c r="U34" s="240"/>
      <c r="V34" s="270"/>
      <c r="W34" s="270"/>
      <c r="X34" s="270"/>
      <c r="Y34" s="270"/>
      <c r="Z34" s="270"/>
      <c r="AA34" s="270"/>
      <c r="AB34" s="270"/>
      <c r="AC34" s="270"/>
      <c r="AD34" s="240"/>
      <c r="AE34" s="4"/>
      <c r="AF34" s="19"/>
      <c r="AG34" s="19"/>
      <c r="AH34" s="19"/>
      <c r="AI34" s="19"/>
      <c r="AJ34" s="19"/>
      <c r="AK34" s="96"/>
      <c r="AL34" s="94"/>
      <c r="AM34" s="94"/>
      <c r="AN34" s="94"/>
      <c r="AO34" s="94"/>
    </row>
    <row r="35" spans="2:41" s="32" customFormat="1" ht="21" customHeight="1" thickBot="1">
      <c r="B35" s="316" t="s">
        <v>21638</v>
      </c>
      <c r="C35" s="238"/>
      <c r="D35" s="238"/>
      <c r="E35" s="92"/>
      <c r="F35" s="92"/>
      <c r="G35" s="92"/>
      <c r="H35" s="92"/>
      <c r="I35" s="94"/>
      <c r="J35" s="94"/>
      <c r="K35" s="94"/>
      <c r="L35" s="94"/>
      <c r="M35" s="94"/>
      <c r="N35" s="94"/>
      <c r="O35" s="86"/>
      <c r="P35" s="61"/>
      <c r="Q35" s="1554"/>
      <c r="R35" s="61"/>
      <c r="S35" s="244"/>
      <c r="T35" s="271"/>
      <c r="U35" s="240"/>
      <c r="V35" s="270"/>
      <c r="W35" s="270"/>
      <c r="X35" s="270"/>
      <c r="Y35" s="270"/>
      <c r="Z35" s="270"/>
      <c r="AA35" s="270"/>
      <c r="AB35" s="270"/>
      <c r="AC35" s="270"/>
      <c r="AD35" s="240"/>
      <c r="AE35" s="4"/>
      <c r="AF35" s="316" t="s">
        <v>21638</v>
      </c>
      <c r="AG35" s="92"/>
      <c r="AH35" s="92"/>
      <c r="AI35" s="92"/>
      <c r="AJ35" s="92"/>
      <c r="AK35" s="94"/>
      <c r="AL35" s="94"/>
      <c r="AM35" s="94"/>
      <c r="AN35" s="94"/>
      <c r="AO35" s="94"/>
    </row>
    <row r="36" spans="2:41" s="32" customFormat="1" ht="33" customHeight="1" thickBot="1">
      <c r="B36" s="1866" t="s">
        <v>21639</v>
      </c>
      <c r="C36" s="389" t="s">
        <v>1430</v>
      </c>
      <c r="D36" s="389">
        <v>0</v>
      </c>
      <c r="E36" s="806">
        <v>2322</v>
      </c>
      <c r="F36" s="806">
        <v>0</v>
      </c>
      <c r="G36" s="806">
        <v>0</v>
      </c>
      <c r="H36" s="806">
        <v>0</v>
      </c>
      <c r="I36" s="806">
        <v>0</v>
      </c>
      <c r="J36" s="806">
        <v>0</v>
      </c>
      <c r="K36" s="806">
        <v>0</v>
      </c>
      <c r="L36" s="806">
        <v>0</v>
      </c>
      <c r="M36" s="405">
        <f>IFERROR(SUM(E36:L36), 0)</f>
        <v>2322</v>
      </c>
      <c r="N36" s="94"/>
      <c r="O36" s="764" t="s">
        <v>21829</v>
      </c>
      <c r="P36" s="86"/>
      <c r="Q36" s="1562"/>
      <c r="R36" s="86"/>
      <c r="S36" s="244"/>
      <c r="T36" s="271">
        <f t="shared" ref="T36" si="42">IF( SUM( V36:AC36 ) = 0, 0, $V$9 )</f>
        <v>0</v>
      </c>
      <c r="U36" s="240"/>
      <c r="V36" s="273">
        <f t="shared" ref="V36:AC36" si="43" xml:space="preserve"> IF( ISNUMBER(E36), 0, 1 )</f>
        <v>0</v>
      </c>
      <c r="W36" s="273">
        <f t="shared" si="43"/>
        <v>0</v>
      </c>
      <c r="X36" s="273">
        <f t="shared" si="43"/>
        <v>0</v>
      </c>
      <c r="Y36" s="273">
        <f t="shared" si="43"/>
        <v>0</v>
      </c>
      <c r="Z36" s="273">
        <f t="shared" si="43"/>
        <v>0</v>
      </c>
      <c r="AA36" s="273">
        <f t="shared" si="43"/>
        <v>0</v>
      </c>
      <c r="AB36" s="273">
        <f t="shared" si="43"/>
        <v>0</v>
      </c>
      <c r="AC36" s="273">
        <f t="shared" si="43"/>
        <v>0</v>
      </c>
      <c r="AD36" s="240"/>
      <c r="AE36" s="4"/>
      <c r="AF36" s="1866" t="s">
        <v>21639</v>
      </c>
      <c r="AG36" s="416" t="s">
        <v>21830</v>
      </c>
      <c r="AH36" s="416" t="s">
        <v>21831</v>
      </c>
      <c r="AI36" s="416" t="s">
        <v>21832</v>
      </c>
      <c r="AJ36" s="416" t="s">
        <v>21833</v>
      </c>
      <c r="AK36" s="416" t="s">
        <v>21834</v>
      </c>
      <c r="AL36" s="416" t="s">
        <v>21835</v>
      </c>
      <c r="AM36" s="416" t="s">
        <v>21836</v>
      </c>
      <c r="AN36" s="416" t="s">
        <v>21837</v>
      </c>
      <c r="AO36" s="760" t="s">
        <v>21838</v>
      </c>
    </row>
    <row r="37" spans="2:41" s="263" customFormat="1" ht="9" customHeight="1">
      <c r="B37" s="35"/>
      <c r="C37" s="3"/>
      <c r="D37" s="3"/>
      <c r="E37" s="3"/>
      <c r="F37" s="3"/>
      <c r="G37" s="3"/>
      <c r="H37" s="3"/>
      <c r="I37" s="43"/>
      <c r="J37" s="43"/>
      <c r="K37" s="43"/>
      <c r="L37" s="43"/>
      <c r="M37" s="43"/>
      <c r="N37" s="43"/>
      <c r="O37" s="43"/>
      <c r="P37" s="33"/>
      <c r="Q37" s="1563"/>
      <c r="R37" s="33"/>
      <c r="S37" s="33"/>
      <c r="T37" s="1592"/>
      <c r="U37" s="1592"/>
      <c r="V37" s="1592"/>
      <c r="W37" s="1592"/>
      <c r="X37" s="1592"/>
      <c r="Y37" s="1592"/>
      <c r="Z37" s="1592"/>
      <c r="AA37" s="1592"/>
      <c r="AB37" s="1592"/>
      <c r="AC37" s="1592"/>
      <c r="AD37" s="1592"/>
      <c r="AE37" s="1592"/>
      <c r="AF37" s="3"/>
      <c r="AG37" s="3"/>
      <c r="AH37" s="3"/>
      <c r="AI37" s="3"/>
      <c r="AJ37" s="3"/>
      <c r="AK37" s="43"/>
      <c r="AL37" s="43"/>
      <c r="AM37" s="43"/>
      <c r="AN37" s="43"/>
      <c r="AO37" s="43"/>
    </row>
  </sheetData>
  <mergeCells count="21">
    <mergeCell ref="B1:N1"/>
    <mergeCell ref="AF1:AO1"/>
    <mergeCell ref="B3:Q3"/>
    <mergeCell ref="AF3:AO3"/>
    <mergeCell ref="B2:N2"/>
    <mergeCell ref="AF2:AR2"/>
    <mergeCell ref="B5:B7"/>
    <mergeCell ref="C5:C7"/>
    <mergeCell ref="D5:D7"/>
    <mergeCell ref="E5:M5"/>
    <mergeCell ref="O5:O7"/>
    <mergeCell ref="V8:AC8"/>
    <mergeCell ref="E6:I6"/>
    <mergeCell ref="J6:L6"/>
    <mergeCell ref="M6:M7"/>
    <mergeCell ref="AG6:AK6"/>
    <mergeCell ref="AL6:AN6"/>
    <mergeCell ref="AO6:AO7"/>
    <mergeCell ref="Q5:Q7"/>
    <mergeCell ref="AF5:AF7"/>
    <mergeCell ref="AG5:AO5"/>
  </mergeCells>
  <conditionalFormatting sqref="T10:T36">
    <cfRule type="cellIs" dxfId="47" priority="2" operator="equal">
      <formula>0</formula>
    </cfRule>
  </conditionalFormatting>
  <dataValidations count="1">
    <dataValidation type="custom" allowBlank="1" showErrorMessage="1" errorTitle="Input Error" error="Please enter a numeric value." sqref="E36:L36" xr:uid="{00000000-0002-0000-2600-000000000000}">
      <formula1>ISNUMBER(E36)</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ignoredErrors>
    <ignoredError sqref="M11:M16 M19:M21 M24:M26 M31:M32 M3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81"/>
  <sheetViews>
    <sheetView showGridLines="0" topLeftCell="A16" zoomScale="80" zoomScaleNormal="80" workbookViewId="0">
      <selection activeCell="C41" sqref="C41"/>
    </sheetView>
  </sheetViews>
  <sheetFormatPr defaultColWidth="9" defaultRowHeight="15"/>
  <cols>
    <col min="1" max="1" width="1.625" style="261" customWidth="1"/>
    <col min="2" max="2" width="36.875" style="265" customWidth="1"/>
    <col min="3" max="3" width="31.125" style="265" bestFit="1" customWidth="1"/>
    <col min="4" max="4" width="72.875" style="265" bestFit="1" customWidth="1"/>
    <col min="5" max="5" width="1.625" style="261" customWidth="1"/>
    <col min="6" max="7" width="0" style="261" hidden="1" customWidth="1"/>
    <col min="8" max="16384" width="9" style="261"/>
  </cols>
  <sheetData>
    <row r="1" spans="1:7" ht="30" customHeight="1">
      <c r="A1" s="1591"/>
      <c r="B1" s="1591"/>
      <c r="C1" s="1591"/>
      <c r="D1" s="1591"/>
      <c r="E1" s="1591"/>
      <c r="F1" s="1591"/>
      <c r="G1" s="1591"/>
    </row>
    <row r="2" spans="1:7" ht="45" customHeight="1">
      <c r="A2" s="1591"/>
      <c r="B2" s="1885" t="s">
        <v>793</v>
      </c>
      <c r="C2" s="1885"/>
      <c r="D2" s="1885"/>
      <c r="E2" s="1591"/>
      <c r="F2" s="1591"/>
      <c r="G2" s="1591"/>
    </row>
    <row r="3" spans="1:7" ht="15.75" thickBot="1">
      <c r="A3" s="1591"/>
      <c r="B3" s="115"/>
      <c r="C3" s="1591"/>
      <c r="D3" s="1591"/>
      <c r="E3" s="1591"/>
      <c r="F3" s="1591"/>
      <c r="G3" s="1591"/>
    </row>
    <row r="4" spans="1:7" ht="15.75" thickBot="1">
      <c r="A4" s="1592"/>
      <c r="B4" s="1620" t="s">
        <v>6</v>
      </c>
      <c r="C4" s="1621" t="s">
        <v>794</v>
      </c>
      <c r="D4" s="1592"/>
      <c r="E4" s="1591"/>
      <c r="F4" s="1324" t="str">
        <f>VLOOKUP(Validation!B4,Lists!C5:E25,3,FALSE)</f>
        <v>WaSC</v>
      </c>
      <c r="G4" s="1325">
        <f>IF(F4="Woc",1,0)</f>
        <v>0</v>
      </c>
    </row>
    <row r="5" spans="1:7">
      <c r="A5" s="1591"/>
      <c r="B5" s="1591"/>
      <c r="C5" s="1591"/>
      <c r="D5" s="1591"/>
      <c r="E5" s="1591"/>
      <c r="F5" s="1591"/>
      <c r="G5" s="1591"/>
    </row>
    <row r="6" spans="1:7">
      <c r="A6" s="1591"/>
      <c r="B6" s="1902" t="s">
        <v>795</v>
      </c>
      <c r="C6" s="1902"/>
      <c r="D6" s="1902"/>
      <c r="E6" s="1591"/>
      <c r="F6" s="1591"/>
      <c r="G6" s="1591"/>
    </row>
    <row r="7" spans="1:7" ht="15.75" thickBot="1">
      <c r="A7" s="1591"/>
      <c r="B7" s="1591"/>
      <c r="C7" s="1591"/>
      <c r="D7" s="1591"/>
      <c r="E7" s="1591"/>
      <c r="F7" s="1591"/>
      <c r="G7" s="1591"/>
    </row>
    <row r="8" spans="1:7" s="421" customFormat="1" ht="30" customHeight="1" thickBot="1">
      <c r="A8" s="1622"/>
      <c r="B8" s="1318" t="s">
        <v>651</v>
      </c>
      <c r="C8" s="1319" t="s">
        <v>796</v>
      </c>
      <c r="D8" s="1320" t="s">
        <v>797</v>
      </c>
      <c r="E8" s="1622"/>
      <c r="F8" s="1622"/>
      <c r="G8" s="1622"/>
    </row>
    <row r="9" spans="1:7" ht="14.25" customHeight="1">
      <c r="A9" s="1292"/>
      <c r="B9" s="1311" t="s">
        <v>652</v>
      </c>
      <c r="C9" s="1312" t="str">
        <f>IF($B$4="Select company","",IF((SUM('1A'!S7:U33))&gt;0,"Review validation checks on sheet","No issues identified"))</f>
        <v>No issues identified</v>
      </c>
      <c r="D9" s="1903" t="s">
        <v>649</v>
      </c>
      <c r="E9" s="1591"/>
      <c r="F9" s="1591"/>
      <c r="G9" s="1591"/>
    </row>
    <row r="10" spans="1:7" ht="14.25" customHeight="1">
      <c r="A10" s="1292"/>
      <c r="B10" s="1297" t="s">
        <v>654</v>
      </c>
      <c r="C10" s="1305" t="str">
        <f>IF($B$4="Select company","",IF((SUM('1B'!S8:U11))&gt;0,"Review validation checks on sheet","No issues identified"))</f>
        <v>No issues identified</v>
      </c>
      <c r="D10" s="1904"/>
      <c r="E10" s="1591"/>
      <c r="F10" s="1591"/>
      <c r="G10" s="1591"/>
    </row>
    <row r="11" spans="1:7" ht="14.25" customHeight="1">
      <c r="A11" s="1292"/>
      <c r="B11" s="1297" t="s">
        <v>656</v>
      </c>
      <c r="C11" s="1305" t="str">
        <f>IF($B$4="Select company","",IF((SUM('1C'!S7:U52))&gt;0,"Review validation checks on sheet","No issues identified"))</f>
        <v>No issues identified</v>
      </c>
      <c r="D11" s="1904"/>
      <c r="E11" s="1591"/>
      <c r="F11" s="1591"/>
      <c r="G11" s="1591"/>
    </row>
    <row r="12" spans="1:7" ht="14.25" customHeight="1">
      <c r="A12" s="1292"/>
      <c r="B12" s="1297" t="s">
        <v>658</v>
      </c>
      <c r="C12" s="1305" t="str">
        <f>IF($B$4="Select company","",IF((SUM('1D'!S7:U37))&gt;0,"Review validation checks on sheet","No issues identified"))</f>
        <v>No issues identified</v>
      </c>
      <c r="D12" s="1904"/>
      <c r="E12" s="1591"/>
      <c r="F12" s="1591"/>
      <c r="G12" s="1591"/>
    </row>
    <row r="13" spans="1:7" ht="14.25" customHeight="1">
      <c r="A13" s="1292"/>
      <c r="B13" s="1297" t="s">
        <v>660</v>
      </c>
      <c r="C13" s="1305" t="str">
        <f>IF($B$4="Select company","",IF((SUM('1E'!R7:V31))&gt;0,"Review validation checks on sheet","No issues identified"))</f>
        <v>No issues identified</v>
      </c>
      <c r="D13" s="1904"/>
      <c r="E13" s="1591"/>
      <c r="F13" s="1591"/>
      <c r="G13" s="1591"/>
    </row>
    <row r="14" spans="1:7" ht="14.25" customHeight="1" thickBot="1">
      <c r="A14" s="1292"/>
      <c r="B14" s="1298" t="s">
        <v>662</v>
      </c>
      <c r="C14" s="1306" t="str">
        <f>IF($B$4="Select company","",IF((SUM('1F'!W9:AH48))&gt;0,"Review validation checks on sheet","No issues identified"))</f>
        <v>No issues identified</v>
      </c>
      <c r="D14" s="1905"/>
      <c r="E14" s="1591"/>
      <c r="F14" s="1591"/>
      <c r="G14" s="1591"/>
    </row>
    <row r="15" spans="1:7" ht="15.75" thickBot="1">
      <c r="A15" s="1292"/>
      <c r="B15" s="1293"/>
      <c r="C15" s="1294"/>
      <c r="D15" s="1294"/>
      <c r="E15" s="1591"/>
      <c r="F15" s="1591"/>
      <c r="G15" s="1591"/>
    </row>
    <row r="16" spans="1:7" s="421" customFormat="1" ht="30" customHeight="1" thickBot="1">
      <c r="A16" s="1623"/>
      <c r="B16" s="1318" t="s">
        <v>664</v>
      </c>
      <c r="C16" s="1319" t="s">
        <v>796</v>
      </c>
      <c r="D16" s="1320" t="s">
        <v>797</v>
      </c>
      <c r="E16" s="1622"/>
      <c r="F16" s="1622"/>
      <c r="G16" s="1622"/>
    </row>
    <row r="17" spans="1:4" ht="14.25" customHeight="1">
      <c r="A17" s="1292"/>
      <c r="B17" s="1313" t="s">
        <v>665</v>
      </c>
      <c r="C17" s="1312" t="str">
        <f>IF($B$4="Select company","",IF((SUM('2A'!U6:AB25))&gt;0,"Review validation checks on sheet","No issues identified"))</f>
        <v>No issues identified</v>
      </c>
      <c r="D17" s="1903" t="s">
        <v>649</v>
      </c>
    </row>
    <row r="18" spans="1:4" ht="14.25" customHeight="1">
      <c r="A18" s="1292"/>
      <c r="B18" s="1299" t="s">
        <v>667</v>
      </c>
      <c r="C18" s="1305" t="e">
        <f>IF($B$4="Select company","",IF((SUM('2B'!#REF!))&gt;0,"Review validation checks on sheet","No issues identified"))</f>
        <v>#REF!</v>
      </c>
      <c r="D18" s="1904"/>
    </row>
    <row r="19" spans="1:4" ht="14.25" customHeight="1">
      <c r="A19" s="1292"/>
      <c r="B19" s="1299" t="s">
        <v>669</v>
      </c>
      <c r="C19" s="1305" t="str">
        <f>IF($B$4="Select company","",IF((SUM('2C'!P6:Q50))&gt;0,"Review validation checks on sheet","No issues identified"))</f>
        <v>No issues identified</v>
      </c>
      <c r="D19" s="1904"/>
    </row>
    <row r="20" spans="1:4" ht="14.25" customHeight="1">
      <c r="A20" s="1292"/>
      <c r="B20" s="1299" t="s">
        <v>671</v>
      </c>
      <c r="C20" s="1305" t="str">
        <f>IF($B$4="Select company","",IF((SUM('2D'!U6:AA31))&gt;0,"Review validation checks on sheet","No issues identified"))</f>
        <v>No issues identified</v>
      </c>
      <c r="D20" s="1904"/>
    </row>
    <row r="21" spans="1:4" ht="14.25" customHeight="1">
      <c r="A21" s="1292"/>
      <c r="B21" s="1299" t="s">
        <v>673</v>
      </c>
      <c r="C21" s="1305" t="str">
        <f>IF($B$4="Select company","",IF((SUM('2E'!Q6:S55))&gt;0,"Review validation checks on sheet","No issues identified"))</f>
        <v>No issues identified</v>
      </c>
      <c r="D21" s="1904"/>
    </row>
    <row r="22" spans="1:4" ht="14.25" customHeight="1">
      <c r="A22" s="1292"/>
      <c r="B22" s="1299" t="s">
        <v>675</v>
      </c>
      <c r="C22" s="1305" t="str">
        <f>IF($B$4="Select company","",IF((SUM('2F'!N8:O28))&gt;0,"Review validation checks on sheet","No issues identified"))</f>
        <v>No issues identified</v>
      </c>
      <c r="D22" s="1904"/>
    </row>
    <row r="23" spans="1:4" ht="14.25" customHeight="1">
      <c r="A23" s="1292"/>
      <c r="B23" s="1299" t="s">
        <v>677</v>
      </c>
      <c r="C23" s="1305" t="str">
        <f>IF($B$4="Select company","",IF((SUM('2G'!U8:AD40))&gt;0,"Review validation checks on sheet","No issues identified"))</f>
        <v>No issues identified</v>
      </c>
      <c r="D23" s="1904"/>
    </row>
    <row r="24" spans="1:4" ht="14.25" customHeight="1">
      <c r="A24" s="1292"/>
      <c r="B24" s="1299" t="s">
        <v>679</v>
      </c>
      <c r="C24" s="1305" t="str">
        <f>IF($B$4="Select company","",IF((SUM('2H'!U8:AD32))&gt;0,"Review validation checks on sheet","No issues identified"))</f>
        <v>No issues identified</v>
      </c>
      <c r="D24" s="1904"/>
    </row>
    <row r="25" spans="1:4" ht="14.25" customHeight="1">
      <c r="A25" s="1292"/>
      <c r="B25" s="1299" t="s">
        <v>681</v>
      </c>
      <c r="C25" s="1305" t="str">
        <f>IF($B$4="Select company","",IF((SUM('2I'!S6:W46))&gt;0,"Review validation checks on sheet","No issues identified"))</f>
        <v>No issues identified</v>
      </c>
      <c r="D25" s="1904"/>
    </row>
    <row r="26" spans="1:4" ht="14.25" customHeight="1">
      <c r="A26" s="1292"/>
      <c r="B26" s="1300" t="s">
        <v>683</v>
      </c>
      <c r="C26" s="1305" t="str">
        <f>IF($B$4="Select company","",IF((SUM('2J'!O7:P18))&gt;0,"Review validation checks on sheet","No issues identified"))</f>
        <v>No issues identified</v>
      </c>
      <c r="D26" s="1904"/>
    </row>
    <row r="27" spans="1:4" ht="14.25" customHeight="1">
      <c r="A27" s="1292"/>
      <c r="B27" s="1300" t="s">
        <v>685</v>
      </c>
      <c r="C27" s="1305" t="str">
        <f>IF($B$4="Select company","",IF((SUM('2K'!P7:Q16))&gt;0,"Review validation checks on sheet","No issues identified"))</f>
        <v>No issues identified</v>
      </c>
      <c r="D27" s="1904"/>
    </row>
    <row r="28" spans="1:4" ht="14.25" customHeight="1">
      <c r="A28" s="1292"/>
      <c r="B28" s="1300" t="s">
        <v>687</v>
      </c>
      <c r="C28" s="1305" t="str">
        <f>IF($B$4="Select company","",IF((SUM('2L'!Q6:S8))&gt;0,"Review validation checks on sheet","No issues identified"))</f>
        <v>No issues identified</v>
      </c>
      <c r="D28" s="1904"/>
    </row>
    <row r="29" spans="1:4" ht="14.25" customHeight="1">
      <c r="A29" s="1292"/>
      <c r="B29" s="1300" t="s">
        <v>689</v>
      </c>
      <c r="C29" s="1305" t="str">
        <f>IF($B$4="Select company","",IF((SUM('2M'!S7:W24))&gt;0,"Review validation checks on sheet","No issues identified"))</f>
        <v>No issues identified</v>
      </c>
      <c r="D29" s="1904"/>
    </row>
    <row r="30" spans="1:4" ht="14.25" customHeight="1">
      <c r="A30" s="1292"/>
      <c r="B30" s="1300" t="s">
        <v>691</v>
      </c>
      <c r="C30" s="1305" t="str">
        <f>IF($B$4="Select company","",IF((SUM('2N'!O7:Q44))&gt;0,"Review validation checks on sheet","No issues identified"))</f>
        <v>No issues identified</v>
      </c>
      <c r="D30" s="1904"/>
    </row>
    <row r="31" spans="1:4" ht="14.25" customHeight="1" thickBot="1">
      <c r="A31" s="1292"/>
      <c r="B31" s="1301" t="s">
        <v>693</v>
      </c>
      <c r="C31" s="1306" t="str">
        <f>IF($B$4="Select company","",IF((SUM('2O'!U6:AA29))&gt;0,"Review validation checks on sheet","No issues identified"))</f>
        <v>No issues identified</v>
      </c>
      <c r="D31" s="1905"/>
    </row>
    <row r="32" spans="1:4" ht="14.25" customHeight="1" thickBot="1">
      <c r="A32" s="1292"/>
      <c r="B32" s="1295"/>
      <c r="C32" s="1296"/>
      <c r="D32" s="1624"/>
    </row>
    <row r="33" spans="1:4" s="421" customFormat="1" ht="30" customHeight="1" thickBot="1">
      <c r="A33" s="1623"/>
      <c r="B33" s="1321" t="s">
        <v>714</v>
      </c>
      <c r="C33" s="1322" t="s">
        <v>796</v>
      </c>
      <c r="D33" s="1323" t="s">
        <v>797</v>
      </c>
    </row>
    <row r="34" spans="1:4" ht="14.25" customHeight="1">
      <c r="A34" s="1292"/>
      <c r="B34" s="1314" t="s">
        <v>715</v>
      </c>
      <c r="C34" s="1315" t="str">
        <f>IF($B$4="Select company","",IF((SUM('4A'!N8:P63))&gt;0,"Review validation checks on sheet","No issues identified"))</f>
        <v>No issues identified</v>
      </c>
      <c r="D34" s="1906" t="s">
        <v>649</v>
      </c>
    </row>
    <row r="35" spans="1:4" ht="14.25" customHeight="1">
      <c r="A35" s="1292"/>
      <c r="B35" s="1302" t="s">
        <v>717</v>
      </c>
      <c r="C35" s="1307"/>
      <c r="D35" s="1907"/>
    </row>
    <row r="36" spans="1:4" ht="14.25" customHeight="1">
      <c r="A36" s="1292"/>
      <c r="B36" s="1302" t="s">
        <v>719</v>
      </c>
      <c r="C36" s="1307" t="str">
        <f>IF($B$4="Select company","",IF((SUM('4C'!W8:AF42))&gt;0,"Review validation checks on sheet","No issues identified"))</f>
        <v>No issues identified</v>
      </c>
      <c r="D36" s="1907"/>
    </row>
    <row r="37" spans="1:4" ht="14.25" customHeight="1">
      <c r="A37" s="1292"/>
      <c r="B37" s="1302" t="s">
        <v>721</v>
      </c>
      <c r="C37" s="1307" t="str">
        <f>IF($B$4="Select company","",IF((SUM('4D'!S7:W44))&gt;0,"Review validation checks on sheet","No issues identified"))</f>
        <v>No issues identified</v>
      </c>
      <c r="D37" s="1907"/>
    </row>
    <row r="38" spans="1:4" ht="14.25" customHeight="1">
      <c r="A38" s="1292"/>
      <c r="B38" s="1302" t="s">
        <v>723</v>
      </c>
      <c r="C38" s="1307" t="str">
        <f>IF($B$4="Select company","",IF((SUM('4E'!V8:AC43))&gt;0,"Review validation checks on sheet","No issues identified"))</f>
        <v>No issues identified</v>
      </c>
      <c r="D38" s="1907"/>
    </row>
    <row r="39" spans="1:4" ht="14.25" customHeight="1">
      <c r="A39" s="1292"/>
      <c r="B39" s="1302" t="s">
        <v>725</v>
      </c>
      <c r="C39" s="1307" t="str">
        <f>IF($B$4="Select company","",IF((SUM('4F'!Y10:AI33))&gt;0,"Review validation checks on sheet","No issues identified"))</f>
        <v>No issues identified</v>
      </c>
      <c r="D39" s="1907"/>
    </row>
    <row r="40" spans="1:4" ht="14.25" customHeight="1">
      <c r="A40" s="1292"/>
      <c r="B40" s="1302" t="s">
        <v>727</v>
      </c>
      <c r="C40" s="1307" t="str">
        <f>IF($B$4="Select company","",IF((SUM('4G'!AE10:AU34))&gt;0,"Review validation checks on sheet","No issues identified"))</f>
        <v>No issues identified</v>
      </c>
      <c r="D40" s="1907"/>
    </row>
    <row r="41" spans="1:4" ht="14.25" customHeight="1">
      <c r="A41" s="1292"/>
      <c r="B41" s="1302" t="s">
        <v>729</v>
      </c>
      <c r="C41" s="1307" t="str">
        <f>IF($B$4="Select company","",IF((SUM('4H'!O8:P42))&gt;0,"Review validation checks on sheet","No issues identified"))</f>
        <v>Review validation checks on sheet</v>
      </c>
      <c r="D41" s="1907"/>
    </row>
    <row r="42" spans="1:4" ht="14.25" customHeight="1">
      <c r="A42" s="1292"/>
      <c r="B42" s="1302" t="s">
        <v>731</v>
      </c>
      <c r="C42" s="1307" t="str">
        <f>IF($B$4="Select company","",IF((SUM('4I'!S10:AA48))&gt;0,"Review validation checks on sheet","No issues identified"))</f>
        <v>No issues identified</v>
      </c>
      <c r="D42" s="1907"/>
    </row>
    <row r="43" spans="1:4" ht="14.25" customHeight="1">
      <c r="A43" s="1591"/>
      <c r="B43" s="1302" t="s">
        <v>733</v>
      </c>
      <c r="C43" s="1307" t="str">
        <f>IF($B$4="Select company","",IF((SUM('4J'!S9:W35))&gt;0,"Review validation checks on sheet","No issues identified"))</f>
        <v>No issues identified</v>
      </c>
      <c r="D43" s="1907"/>
    </row>
    <row r="44" spans="1:4" ht="14.25" customHeight="1">
      <c r="A44" s="1591"/>
      <c r="B44" s="1302" t="s">
        <v>735</v>
      </c>
      <c r="C44" s="1307" t="str">
        <f>IF($B$4="Select company","",IF((SUM('4K'!V10:AC37))&gt;0,"Review validation checks on sheet","No issues identified"))</f>
        <v>No issues identified</v>
      </c>
      <c r="D44" s="1907"/>
    </row>
    <row r="45" spans="1:4" ht="14.25" customHeight="1">
      <c r="A45" s="1591"/>
      <c r="B45" s="1302" t="s">
        <v>737</v>
      </c>
      <c r="C45" s="1307" t="str">
        <f>IF($B$4="Select company","",IF((SUM('4L'!Z10:AK100))&gt;0,"Review validation checks on sheet","No issues identified"))</f>
        <v>No issues identified</v>
      </c>
      <c r="D45" s="1907"/>
    </row>
    <row r="46" spans="1:4" ht="14.25" customHeight="1">
      <c r="A46" s="1591"/>
      <c r="B46" s="1302" t="s">
        <v>739</v>
      </c>
      <c r="C46" s="1307" t="str">
        <f>IF($B$4="Select company","",IF((SUM('4M'!AF10:AV94))&gt;0,"Review validation checks on sheet","No issues identified"))</f>
        <v>No issues identified</v>
      </c>
      <c r="D46" s="1907"/>
    </row>
    <row r="47" spans="1:4" ht="14.25" customHeight="1">
      <c r="A47" s="1591"/>
      <c r="B47" s="1302" t="s">
        <v>741</v>
      </c>
      <c r="C47" s="1307" t="str">
        <f>IF($B$4="Select company","",IF((SUM('4N'!T9:X21))&gt;0,"Review validation checks on sheet","No issues identified"))</f>
        <v>No issues identified</v>
      </c>
      <c r="D47" s="1907"/>
    </row>
    <row r="48" spans="1:4" ht="14.25" customHeight="1">
      <c r="A48" s="1591"/>
      <c r="B48" s="1302" t="s">
        <v>743</v>
      </c>
      <c r="C48" s="1308" t="str">
        <f>IF($B$4="Select company","",IF((SUM('4O'!W9:AD19))&gt;0,"Review validation checks on sheet","No issues identified"))</f>
        <v>No issues identified</v>
      </c>
      <c r="D48" s="1907"/>
    </row>
    <row r="49" spans="1:4" ht="14.25" customHeight="1">
      <c r="A49" s="1591"/>
      <c r="B49" s="1302" t="s">
        <v>745</v>
      </c>
      <c r="C49" s="1307" t="str">
        <f>IF($B$4="Select company","",IF((SUM('4P'!R7:U10))&gt;0,"Review validation checks on sheet","No issues identified"))</f>
        <v>No issues identified</v>
      </c>
      <c r="D49" s="1907"/>
    </row>
    <row r="50" spans="1:4" ht="14.25" customHeight="1">
      <c r="A50" s="1591"/>
      <c r="B50" s="1302" t="s">
        <v>747</v>
      </c>
      <c r="C50" s="1307" t="str">
        <f>IF($B$4="Select company","",IF((SUM('4Q'!P8:Q28))&gt;0,"Review validation checks on sheet","No issues identified"))</f>
        <v>No issues identified</v>
      </c>
      <c r="D50" s="1907"/>
    </row>
    <row r="51" spans="1:4" ht="14.25" customHeight="1" thickBot="1">
      <c r="A51" s="1591"/>
      <c r="B51" s="1303" t="s">
        <v>749</v>
      </c>
      <c r="C51" s="1309" t="str">
        <f>IF($B$4="Select company","",IF((SUM('4R'!V8:AD49))&gt;0,"Review validation checks on sheet","No issues identified"))</f>
        <v>No issues identified</v>
      </c>
      <c r="D51" s="1908"/>
    </row>
    <row r="52" spans="1:4" ht="15.75" thickBot="1">
      <c r="A52" s="1591"/>
      <c r="B52" s="1625"/>
      <c r="C52" s="1625"/>
      <c r="D52" s="1625"/>
    </row>
    <row r="53" spans="1:4" s="421" customFormat="1" ht="30" customHeight="1" thickBot="1">
      <c r="A53" s="1623"/>
      <c r="B53" s="1321" t="s">
        <v>751</v>
      </c>
      <c r="C53" s="1322" t="s">
        <v>796</v>
      </c>
      <c r="D53" s="1323" t="s">
        <v>797</v>
      </c>
    </row>
    <row r="54" spans="1:4" ht="14.25" customHeight="1">
      <c r="A54" s="1292"/>
      <c r="B54" s="1313" t="s">
        <v>752</v>
      </c>
      <c r="C54" s="1312" t="str">
        <f>IF($B$4="Select company","",IF((SUM('5A'!N7:N37))&gt;0,"Review validation checks on sheet","No issues identified"))</f>
        <v>No issues identified</v>
      </c>
      <c r="D54" s="1909" t="s">
        <v>649</v>
      </c>
    </row>
    <row r="55" spans="1:4" ht="15.75" thickBot="1">
      <c r="A55" s="1591"/>
      <c r="B55" s="1304" t="s">
        <v>754</v>
      </c>
      <c r="C55" s="1306" t="str">
        <f>IF($B$4="Select company","",IF((SUM('5B'!U7:AA19))&gt;0,"Review validation checks on sheet","No issues identified"))</f>
        <v>No issues identified</v>
      </c>
      <c r="D55" s="1910"/>
    </row>
    <row r="56" spans="1:4" ht="15.75" thickBot="1">
      <c r="A56" s="1591"/>
      <c r="B56" s="1625"/>
      <c r="C56" s="1625"/>
      <c r="D56" s="1625"/>
    </row>
    <row r="57" spans="1:4" ht="30.75" thickBot="1">
      <c r="A57" s="1591"/>
      <c r="B57" s="1321" t="s">
        <v>756</v>
      </c>
      <c r="C57" s="1322" t="s">
        <v>796</v>
      </c>
      <c r="D57" s="1323" t="s">
        <v>797</v>
      </c>
    </row>
    <row r="58" spans="1:4">
      <c r="A58" s="1591"/>
      <c r="B58" s="1313" t="s">
        <v>757</v>
      </c>
      <c r="C58" s="1312" t="str">
        <f>IF($B$4="Select company","",IF((SUM('6A'!O7:R55))&gt;0,"Review validation checks on sheet","No issues identified"))</f>
        <v>No issues identified</v>
      </c>
      <c r="D58" s="1909" t="s">
        <v>649</v>
      </c>
    </row>
    <row r="59" spans="1:4">
      <c r="A59" s="1591"/>
      <c r="B59" s="1299" t="s">
        <v>759</v>
      </c>
      <c r="C59" s="1305" t="str">
        <f>IF($B$4="Select company","",IF((SUM('6B'!N7:N40))&gt;0,"Review validation checks on sheet","No issues identified"))</f>
        <v>No issues identified</v>
      </c>
      <c r="D59" s="1911"/>
    </row>
    <row r="60" spans="1:4">
      <c r="A60" s="1591"/>
      <c r="B60" s="1299" t="s">
        <v>761</v>
      </c>
      <c r="C60" s="1305" t="str">
        <f>IF($B$4="Select company","",IF((SUM('6C'!N6:N41))&gt;0,"Review validation checks on sheet","No issues identified"))</f>
        <v>No issues identified</v>
      </c>
      <c r="D60" s="1911"/>
    </row>
    <row r="61" spans="1:4" ht="15.75" thickBot="1">
      <c r="A61" s="1591"/>
      <c r="B61" s="1304" t="s">
        <v>763</v>
      </c>
      <c r="C61" s="1306" t="str">
        <f>IF($B$4="Select company","",IF((SUM('6D'!P6:Q32))&gt;0,"Review validation checks on sheet","No issues identified"))</f>
        <v>No issues identified</v>
      </c>
      <c r="D61" s="1910"/>
    </row>
    <row r="62" spans="1:4" ht="15.75" thickBot="1">
      <c r="A62" s="1591"/>
      <c r="B62" s="1625"/>
      <c r="C62" s="1625"/>
      <c r="D62" s="1625"/>
    </row>
    <row r="63" spans="1:4" ht="30.75" thickBot="1">
      <c r="A63" s="1591"/>
      <c r="B63" s="1321" t="s">
        <v>765</v>
      </c>
      <c r="C63" s="1322" t="s">
        <v>796</v>
      </c>
      <c r="D63" s="1323" t="s">
        <v>797</v>
      </c>
    </row>
    <row r="64" spans="1:4">
      <c r="A64" s="1591"/>
      <c r="B64" s="1313" t="s">
        <v>766</v>
      </c>
      <c r="C64" s="1312" t="str">
        <f>IF($B$4="Select company","",IF((SUM('7A'!N7:N25))&gt;0,"Review validation checks on sheet","No issues identified"))</f>
        <v>No issues identified</v>
      </c>
      <c r="D64" s="1909" t="s">
        <v>649</v>
      </c>
    </row>
    <row r="65" spans="2:4">
      <c r="B65" s="1299" t="s">
        <v>768</v>
      </c>
      <c r="C65" s="1305"/>
      <c r="D65" s="1911"/>
    </row>
    <row r="66" spans="2:4">
      <c r="B66" s="1299" t="s">
        <v>770</v>
      </c>
      <c r="C66" s="1305" t="str">
        <f>IF($B$4="Select company","",IF((SUM('7C'!N7:N30))&gt;0,"Review validation checks on sheet","No issues identified"))</f>
        <v>No issues identified</v>
      </c>
      <c r="D66" s="1911"/>
    </row>
    <row r="67" spans="2:4">
      <c r="B67" s="1299" t="s">
        <v>772</v>
      </c>
      <c r="C67" s="1305" t="str">
        <f>IF($B$4="Select company","",IF((SUM('7D'!AM8:BK40))&gt;0,"Review validation checks on sheet","No issues identified"))</f>
        <v>No issues identified</v>
      </c>
      <c r="D67" s="1911"/>
    </row>
    <row r="68" spans="2:4" ht="15.75" thickBot="1">
      <c r="B68" s="1304" t="s">
        <v>774</v>
      </c>
      <c r="C68" s="1306" t="str">
        <f>IF($B$4="Select company","",IF((SUM('7E'!N7:N17))&gt;0,"Review validation checks on sheet","No issues identified"))</f>
        <v>No issues identified</v>
      </c>
      <c r="D68" s="1910"/>
    </row>
    <row r="69" spans="2:4" ht="15.75" thickBot="1">
      <c r="B69" s="1625"/>
      <c r="C69" s="1625"/>
      <c r="D69" s="1625"/>
    </row>
    <row r="70" spans="2:4" ht="30.75" thickBot="1">
      <c r="B70" s="1321" t="s">
        <v>776</v>
      </c>
      <c r="C70" s="1322" t="s">
        <v>796</v>
      </c>
      <c r="D70" s="1323" t="s">
        <v>797</v>
      </c>
    </row>
    <row r="71" spans="2:4">
      <c r="B71" s="1313" t="s">
        <v>777</v>
      </c>
      <c r="C71" s="1312" t="str">
        <f>IF($B$4="Select company","",IF((SUM('8A'!N6:N32))&gt;0,"Review validation checks on sheet","No issues identified"))</f>
        <v>No issues identified</v>
      </c>
      <c r="D71" s="1909" t="s">
        <v>649</v>
      </c>
    </row>
    <row r="72" spans="2:4">
      <c r="B72" s="1299" t="s">
        <v>779</v>
      </c>
      <c r="C72" s="1305" t="str">
        <f>IF($B$4="Select company","",IF((SUM('8B'!V6:AC54))&gt;0,"Review validation checks on sheet","No issues identified"))</f>
        <v>No issues identified</v>
      </c>
      <c r="D72" s="1911"/>
    </row>
    <row r="73" spans="2:4">
      <c r="B73" s="1299" t="s">
        <v>781</v>
      </c>
      <c r="C73" s="1305" t="str">
        <f>IF($B$4="Select company","",IF((SUM('8C'!U8:AB32))&gt;0,"Review validation checks on sheet","No issues identified"))</f>
        <v>No issues identified</v>
      </c>
      <c r="D73" s="1911"/>
    </row>
    <row r="74" spans="2:4" ht="15.75" thickBot="1">
      <c r="B74" s="1304" t="s">
        <v>783</v>
      </c>
      <c r="C74" s="1306" t="str">
        <f>IF($B$4="Select company","",IF((SUM('8D'!O7:P22))&gt;0,"Review validation checks on sheet","No issues identified"))</f>
        <v>No issues identified</v>
      </c>
      <c r="D74" s="1910"/>
    </row>
    <row r="75" spans="2:4" ht="15.75" thickBot="1">
      <c r="B75" s="1625"/>
      <c r="C75" s="1625"/>
      <c r="D75" s="1625"/>
    </row>
    <row r="76" spans="2:4" ht="29.25" customHeight="1" thickBot="1">
      <c r="B76" s="1321" t="s">
        <v>785</v>
      </c>
      <c r="C76" s="1322" t="s">
        <v>796</v>
      </c>
      <c r="D76" s="1323" t="s">
        <v>797</v>
      </c>
    </row>
    <row r="77" spans="2:4" ht="15.75" thickBot="1">
      <c r="B77" s="1316" t="s">
        <v>786</v>
      </c>
      <c r="C77" s="1317" t="str">
        <f>IF($B$4="Select company","",IF((SUM('9A'!T7:Z40))&gt;0,"Review validation checks on sheet","No issues identified"))</f>
        <v>No issues identified</v>
      </c>
      <c r="D77" s="1828" t="s">
        <v>649</v>
      </c>
    </row>
    <row r="78" spans="2:4" ht="15.75" thickBot="1">
      <c r="B78" s="1625"/>
      <c r="C78" s="1625"/>
      <c r="D78" s="1625"/>
    </row>
    <row r="79" spans="2:4" ht="30" customHeight="1" thickBot="1">
      <c r="B79" s="1321" t="s">
        <v>788</v>
      </c>
      <c r="C79" s="1322" t="s">
        <v>796</v>
      </c>
      <c r="D79" s="1323" t="s">
        <v>797</v>
      </c>
    </row>
    <row r="80" spans="2:4">
      <c r="B80" s="1313" t="s">
        <v>789</v>
      </c>
      <c r="C80" s="1312" t="str">
        <f>IF($B$4="Select company","",IF((SUM('S1'!S7:W35))&gt;0,"Review validation checks on sheet","No issues identified"))</f>
        <v>Review validation checks on sheet</v>
      </c>
      <c r="D80" s="1909" t="s">
        <v>649</v>
      </c>
    </row>
    <row r="81" spans="2:4" ht="15.75" thickBot="1">
      <c r="B81" s="1304" t="s">
        <v>791</v>
      </c>
      <c r="C81" s="1306"/>
      <c r="D81" s="1910"/>
    </row>
  </sheetData>
  <sheetProtection algorithmName="SHA-512" hashValue="MTCpBLTKTcV/5mpPyTj/Xl4CHurkjIjFBH8erctPhV+72izyqdFpn5SYKL1trvOcxnJ08sunUcS0VP6qO/CXtw==" saltValue="jkZHnnEVpkp4LqdkJ4Bn1g==" spinCount="100000" sheet="1" objects="1" scenarios="1"/>
  <mergeCells count="10">
    <mergeCell ref="D54:D55"/>
    <mergeCell ref="D58:D61"/>
    <mergeCell ref="D64:D68"/>
    <mergeCell ref="D71:D74"/>
    <mergeCell ref="D80:D81"/>
    <mergeCell ref="B6:D6"/>
    <mergeCell ref="B2:D2"/>
    <mergeCell ref="D9:D14"/>
    <mergeCell ref="D17:D31"/>
    <mergeCell ref="D34:D51"/>
  </mergeCells>
  <conditionalFormatting sqref="C9:C14">
    <cfRule type="cellIs" dxfId="161" priority="48" operator="equal">
      <formula>"Review validation checks on sheet"</formula>
    </cfRule>
    <cfRule type="containsBlanks" dxfId="160" priority="47">
      <formula>LEN(TRIM(C9))=0</formula>
    </cfRule>
  </conditionalFormatting>
  <conditionalFormatting sqref="C17:C26 C34:C41">
    <cfRule type="cellIs" dxfId="159" priority="146" operator="equal">
      <formula>"Review validation checks on sheet"</formula>
    </cfRule>
  </conditionalFormatting>
  <conditionalFormatting sqref="C17:C26">
    <cfRule type="containsBlanks" dxfId="158" priority="141">
      <formula>LEN(TRIM(C17))=0</formula>
    </cfRule>
  </conditionalFormatting>
  <conditionalFormatting sqref="C24 C38">
    <cfRule type="expression" dxfId="157" priority="145">
      <formula>$G$4=1</formula>
    </cfRule>
  </conditionalFormatting>
  <conditionalFormatting sqref="C25:C31">
    <cfRule type="containsBlanks" dxfId="156" priority="44">
      <formula>LEN(TRIM(C25))=0</formula>
    </cfRule>
    <cfRule type="cellIs" dxfId="155" priority="45" operator="equal">
      <formula>"Review validation checks on sheet"</formula>
    </cfRule>
  </conditionalFormatting>
  <conditionalFormatting sqref="C27:C31">
    <cfRule type="cellIs" dxfId="154" priority="43" operator="equal">
      <formula>"Review validation checks on sheet"</formula>
    </cfRule>
    <cfRule type="containsBlanks" dxfId="153" priority="42">
      <formula>LEN(TRIM(C27))=0</formula>
    </cfRule>
  </conditionalFormatting>
  <conditionalFormatting sqref="C34:C51">
    <cfRule type="containsBlanks" dxfId="152" priority="53">
      <formula>LEN(TRIM(C34))=0</formula>
    </cfRule>
  </conditionalFormatting>
  <conditionalFormatting sqref="C42:C51">
    <cfRule type="cellIs" dxfId="151" priority="54" operator="equal">
      <formula>"Review validation checks on sheet"</formula>
    </cfRule>
  </conditionalFormatting>
  <conditionalFormatting sqref="C48">
    <cfRule type="cellIs" dxfId="150" priority="50" operator="equal">
      <formula>"Review validation checks on sheet"</formula>
    </cfRule>
    <cfRule type="containsBlanks" dxfId="149" priority="49">
      <formula>LEN(TRIM(C48))=0</formula>
    </cfRule>
    <cfRule type="containsBlanks" dxfId="148" priority="51">
      <formula>LEN(TRIM(C48))=0</formula>
    </cfRule>
    <cfRule type="cellIs" dxfId="147" priority="52" operator="equal">
      <formula>"Review validation checks on sheet"</formula>
    </cfRule>
  </conditionalFormatting>
  <conditionalFormatting sqref="C54:C55">
    <cfRule type="expression" dxfId="146" priority="33">
      <formula>$G$4=1</formula>
    </cfRule>
    <cfRule type="containsBlanks" dxfId="145" priority="31">
      <formula>LEN(TRIM(C54))=0</formula>
    </cfRule>
    <cfRule type="cellIs" dxfId="144" priority="32" operator="equal">
      <formula>"Review validation checks on sheet"</formula>
    </cfRule>
  </conditionalFormatting>
  <conditionalFormatting sqref="C58:C61">
    <cfRule type="expression" dxfId="143" priority="27">
      <formula>$G$4=1</formula>
    </cfRule>
    <cfRule type="cellIs" dxfId="142" priority="26" operator="equal">
      <formula>"Review validation checks on sheet"</formula>
    </cfRule>
    <cfRule type="containsBlanks" dxfId="141" priority="25">
      <formula>LEN(TRIM(C58))=0</formula>
    </cfRule>
  </conditionalFormatting>
  <conditionalFormatting sqref="C64:C68">
    <cfRule type="containsBlanks" dxfId="140" priority="19">
      <formula>LEN(TRIM(C64))=0</formula>
    </cfRule>
    <cfRule type="cellIs" dxfId="139" priority="20" operator="equal">
      <formula>"Review validation checks on sheet"</formula>
    </cfRule>
    <cfRule type="expression" dxfId="138" priority="21">
      <formula>$G$4=1</formula>
    </cfRule>
  </conditionalFormatting>
  <conditionalFormatting sqref="C71:C74">
    <cfRule type="expression" dxfId="137" priority="15">
      <formula>$G$4=1</formula>
    </cfRule>
    <cfRule type="cellIs" dxfId="136" priority="14" operator="equal">
      <formula>"Review validation checks on sheet"</formula>
    </cfRule>
    <cfRule type="containsBlanks" dxfId="135" priority="13">
      <formula>LEN(TRIM(C71))=0</formula>
    </cfRule>
  </conditionalFormatting>
  <conditionalFormatting sqref="C77">
    <cfRule type="expression" dxfId="134" priority="9">
      <formula>$G$4=1</formula>
    </cfRule>
    <cfRule type="cellIs" dxfId="133" priority="8" operator="equal">
      <formula>"Review validation checks on sheet"</formula>
    </cfRule>
    <cfRule type="containsBlanks" dxfId="132" priority="7">
      <formula>LEN(TRIM(C77))=0</formula>
    </cfRule>
  </conditionalFormatting>
  <conditionalFormatting sqref="C80:C81">
    <cfRule type="expression" dxfId="131" priority="3">
      <formula>$G$4=1</formula>
    </cfRule>
    <cfRule type="cellIs" dxfId="130" priority="2" operator="equal">
      <formula>"Review validation checks on sheet"</formula>
    </cfRule>
    <cfRule type="containsBlanks" dxfId="129" priority="1">
      <formula>LEN(TRIM(C80))=0</formula>
    </cfRule>
  </conditionalFormatting>
  <hyperlinks>
    <hyperlink ref="B9" location="'1A'!A1" display="Pro forma 1A" xr:uid="{00000000-0004-0000-0300-000000000000}"/>
    <hyperlink ref="B10" location="'1B'!A1" display="Pro forma 1B" xr:uid="{00000000-0004-0000-0300-000001000000}"/>
    <hyperlink ref="B61" location="'6D'!A1" display="Pro forma 6D" xr:uid="{00000000-0004-0000-0300-000002000000}"/>
    <hyperlink ref="B60" location="'6C'!A1" display="Pro forma 6C" xr:uid="{00000000-0004-0000-0300-000003000000}"/>
    <hyperlink ref="B59" location="'6B'!A1" display="Pro forma 6B" xr:uid="{00000000-0004-0000-0300-000004000000}"/>
    <hyperlink ref="B58" location="'6A'!A1" display="Pro forma 6A" xr:uid="{00000000-0004-0000-0300-000005000000}"/>
    <hyperlink ref="B55" location="'5B'!A1" display="Pro forma 5B" xr:uid="{00000000-0004-0000-0300-000006000000}"/>
    <hyperlink ref="B54" location="'5A'!A1" display="Pro forma 5A " xr:uid="{00000000-0004-0000-0300-000007000000}"/>
    <hyperlink ref="B51" location="'4R'!A1" display="Pro forma 4R" xr:uid="{00000000-0004-0000-0300-000008000000}"/>
    <hyperlink ref="B50" location="'4Q'!A1" display="Pro forma 4Q" xr:uid="{00000000-0004-0000-0300-000009000000}"/>
    <hyperlink ref="B49" location="'4P'!A1" display="Pro forma 4P  " xr:uid="{00000000-0004-0000-0300-00000A000000}"/>
    <hyperlink ref="B48" location="'4O'!A1" display="Pro forma 4O  " xr:uid="{00000000-0004-0000-0300-00000B000000}"/>
    <hyperlink ref="B47" location="'4N'!A1" display="Pro forma 4N  " xr:uid="{00000000-0004-0000-0300-00000C000000}"/>
    <hyperlink ref="B46" location="'4M'!A1" display="Pro forma 4M  " xr:uid="{00000000-0004-0000-0300-00000D000000}"/>
    <hyperlink ref="B45" location="'4L'!A1" display="Pro forma 4L  " xr:uid="{00000000-0004-0000-0300-00000E000000}"/>
    <hyperlink ref="B44" location="'4K'!A1" display="Pro forma 4K  " xr:uid="{00000000-0004-0000-0300-00000F000000}"/>
    <hyperlink ref="B43" location="'4J'!A1" display="Pro forma 4J  " xr:uid="{00000000-0004-0000-0300-000010000000}"/>
    <hyperlink ref="B42" location="'4I'!A1" display="Pro forma 4I" xr:uid="{00000000-0004-0000-0300-000011000000}"/>
    <hyperlink ref="B41" location="'4H'!A1" display="Pro forma 4H" xr:uid="{00000000-0004-0000-0300-000012000000}"/>
    <hyperlink ref="B40" location="'4G'!A1" display="Pro forma 4G" xr:uid="{00000000-0004-0000-0300-000013000000}"/>
    <hyperlink ref="B39" location="'4F'!A1" display="Pro forma 4F" xr:uid="{00000000-0004-0000-0300-000014000000}"/>
    <hyperlink ref="B38" location="'4E'!A1" display="Pro forma 4E" xr:uid="{00000000-0004-0000-0300-000015000000}"/>
    <hyperlink ref="B37" location="'4D'!A1" display="Pro forma 4D" xr:uid="{00000000-0004-0000-0300-000016000000}"/>
    <hyperlink ref="B36" location="'4C'!A1" display="Pro forma 4C" xr:uid="{00000000-0004-0000-0300-000017000000}"/>
    <hyperlink ref="B35" location="'4B'!A1" display="Pro forma 4B" xr:uid="{00000000-0004-0000-0300-000018000000}"/>
    <hyperlink ref="B34" location="'4A'!A1" display="Pro forma 4A" xr:uid="{00000000-0004-0000-0300-000019000000}"/>
    <hyperlink ref="B31" location="'2O'!A1" display="Pro forma 2O" xr:uid="{00000000-0004-0000-0300-00001A000000}"/>
    <hyperlink ref="B30" location="'2N'!A1" display="Pro forma 2N" xr:uid="{00000000-0004-0000-0300-00001B000000}"/>
    <hyperlink ref="B29" location="'2M'!A1" display="Pro forma 2M" xr:uid="{00000000-0004-0000-0300-00001C000000}"/>
    <hyperlink ref="B28" location="'2L'!A1" display="Pro forma 2L" xr:uid="{00000000-0004-0000-0300-00001D000000}"/>
    <hyperlink ref="B27" location="'2K'!A1" display="Pro forma 2K" xr:uid="{00000000-0004-0000-0300-00001E000000}"/>
    <hyperlink ref="B26" location="'2J'!A1" display="Pro forma 2J" xr:uid="{00000000-0004-0000-0300-00001F000000}"/>
    <hyperlink ref="B25" location="'2I'!A1" display="Pro forma 2I" xr:uid="{00000000-0004-0000-0300-000020000000}"/>
    <hyperlink ref="B24" location="'2H'!A1" display="Pro forma 2H" xr:uid="{00000000-0004-0000-0300-000021000000}"/>
    <hyperlink ref="B23" location="'2G'!A1" display="Pro forma 2G" xr:uid="{00000000-0004-0000-0300-000022000000}"/>
    <hyperlink ref="B22" location="'2F'!A1" display="Pro forma 2F" xr:uid="{00000000-0004-0000-0300-000023000000}"/>
    <hyperlink ref="B21" location="'2E'!A1" display="Pro forma 2E" xr:uid="{00000000-0004-0000-0300-000024000000}"/>
    <hyperlink ref="B20" location="'2D'!A1" display="Pro forma 2D" xr:uid="{00000000-0004-0000-0300-000025000000}"/>
    <hyperlink ref="B19" location="'2C'!A1" display="Pro forma 2C" xr:uid="{00000000-0004-0000-0300-000026000000}"/>
    <hyperlink ref="B18" location="'2B'!A1" display="Pro forma 2B" xr:uid="{00000000-0004-0000-0300-000027000000}"/>
    <hyperlink ref="B17" location="'2A'!A1" display="Pro forma 2A" xr:uid="{00000000-0004-0000-0300-000028000000}"/>
    <hyperlink ref="B14" location="'1F'!A1" display="Pro forma 1F" xr:uid="{00000000-0004-0000-0300-000029000000}"/>
    <hyperlink ref="B13" location="'1E'!A1" display="Pro forma 1E" xr:uid="{00000000-0004-0000-0300-00002A000000}"/>
    <hyperlink ref="B12" location="'1D'!A1" display="Pro forma 1D" xr:uid="{00000000-0004-0000-0300-00002B000000}"/>
    <hyperlink ref="B11" location="'1C'!A1" display="Pro forma 1C" xr:uid="{00000000-0004-0000-0300-00002C000000}"/>
    <hyperlink ref="B64" location="'7A'!A1" display="Pro forma 7A" xr:uid="{00000000-0004-0000-0300-00002D000000}"/>
    <hyperlink ref="B65" location="'7B'!A1" display="Pro forma 7B" xr:uid="{00000000-0004-0000-0300-00002E000000}"/>
    <hyperlink ref="B66" location="'7C'!A1" display="Pro forma 7C" xr:uid="{00000000-0004-0000-0300-00002F000000}"/>
    <hyperlink ref="B67" location="'7D'!A1" display="Pro forma 7D" xr:uid="{00000000-0004-0000-0300-000030000000}"/>
    <hyperlink ref="B68" location="'7E'!A1" display="Pro forma 7E" xr:uid="{00000000-0004-0000-0300-000031000000}"/>
    <hyperlink ref="B71" location="'8A'!A1" display="Pro forma 8A" xr:uid="{00000000-0004-0000-0300-000032000000}"/>
    <hyperlink ref="B72" location="'8B'!A1" display="Pro forma 8B" xr:uid="{00000000-0004-0000-0300-000033000000}"/>
    <hyperlink ref="B73" location="'8C'!A1" display="Pro forma 8C" xr:uid="{00000000-0004-0000-0300-000034000000}"/>
    <hyperlink ref="B74" location="'8D'!A1" display="Pro forma 8D" xr:uid="{00000000-0004-0000-0300-000035000000}"/>
    <hyperlink ref="B77" location="'9A'!A1" display="Pro forma 9A" xr:uid="{00000000-0004-0000-0300-000036000000}"/>
    <hyperlink ref="B80" location="'S1'!A1" display="Pro forma S1" xr:uid="{00000000-0004-0000-0300-000037000000}"/>
    <hyperlink ref="B81" location="'S2'!A1" display="Pro forma S2" xr:uid="{00000000-0004-0000-0300-000038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Lists!$C$5:$C$34</xm:f>
          </x14:formula1>
          <xm:sqref>B4</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B1:BA101"/>
  <sheetViews>
    <sheetView showGridLines="0" topLeftCell="B1" zoomScale="70" zoomScaleNormal="70" zoomScaleSheetLayoutView="100" workbookViewId="0">
      <pane ySplit="7" topLeftCell="A44" activePane="bottomLeft" state="frozen"/>
      <selection activeCell="B2" sqref="B2"/>
      <selection pane="bottomLeft" activeCell="O1" sqref="O1"/>
    </sheetView>
  </sheetViews>
  <sheetFormatPr defaultColWidth="9" defaultRowHeight="15"/>
  <cols>
    <col min="1" max="1" width="1.625" style="264" customWidth="1"/>
    <col min="2" max="2" width="36.125" style="768" customWidth="1"/>
    <col min="3" max="3" width="6" style="264" customWidth="1"/>
    <col min="4" max="4" width="7" style="264" customWidth="1"/>
    <col min="5" max="5" width="5.375" style="264" customWidth="1"/>
    <col min="6" max="17" width="12.625" style="264" customWidth="1"/>
    <col min="18" max="18" width="1.625" style="264" customWidth="1"/>
    <col min="19" max="19" width="12.625" style="264" customWidth="1"/>
    <col min="20" max="20" width="1.625" style="264" customWidth="1"/>
    <col min="21" max="21" width="33.625" style="264" customWidth="1"/>
    <col min="22" max="23" width="1.625" style="264" customWidth="1"/>
    <col min="24" max="24" width="24.875" style="264" customWidth="1"/>
    <col min="25" max="25" width="1.625" style="264" customWidth="1"/>
    <col min="26" max="37" width="6.5" style="264" hidden="1" customWidth="1"/>
    <col min="38" max="38" width="1.625" style="264" hidden="1" customWidth="1"/>
    <col min="39" max="39" width="1.625" style="264" customWidth="1"/>
    <col min="40" max="40" width="36.125" style="768" customWidth="1"/>
    <col min="41" max="41" width="6" style="264" customWidth="1"/>
    <col min="42" max="53" width="16.375" style="264" customWidth="1"/>
    <col min="54" max="54" width="1.625" style="264" customWidth="1"/>
    <col min="55" max="16384" width="9" style="264"/>
  </cols>
  <sheetData>
    <row r="1" spans="2:53" s="109" customFormat="1" ht="29.25" customHeight="1">
      <c r="B1" s="765" t="s">
        <v>21839</v>
      </c>
      <c r="C1" s="1488"/>
      <c r="D1" s="1488"/>
      <c r="E1" s="1488"/>
      <c r="F1" s="1488"/>
      <c r="G1" s="1488"/>
      <c r="H1" s="1488"/>
      <c r="I1" s="1488"/>
      <c r="J1" s="1591"/>
      <c r="K1" s="1591"/>
      <c r="L1" s="1591"/>
      <c r="M1" s="1591"/>
      <c r="N1" s="1591"/>
      <c r="O1" s="1591"/>
      <c r="P1" s="1591"/>
      <c r="Q1" s="1591"/>
      <c r="R1" s="2131"/>
      <c r="S1" s="2131"/>
      <c r="W1" s="1534"/>
      <c r="Y1" s="259"/>
      <c r="AL1" s="259"/>
      <c r="AN1" s="765" t="s">
        <v>21839</v>
      </c>
      <c r="AO1" s="1488"/>
      <c r="AP1" s="1488"/>
      <c r="AQ1" s="1488"/>
      <c r="AR1" s="1488"/>
      <c r="AS1" s="1488"/>
      <c r="AT1" s="1591"/>
      <c r="AU1" s="1591"/>
      <c r="AV1" s="1591"/>
      <c r="AW1" s="1591"/>
      <c r="AX1" s="1591"/>
      <c r="AY1" s="1591"/>
      <c r="AZ1" s="1591"/>
      <c r="BA1" s="1591"/>
    </row>
    <row r="2" spans="2:53" s="109" customFormat="1" ht="29.25" customHeight="1">
      <c r="B2" s="765" t="str">
        <f>Validation!B4</f>
        <v>Anglian Water</v>
      </c>
      <c r="C2" s="1591"/>
      <c r="D2" s="1591"/>
      <c r="E2" s="1591"/>
      <c r="F2" s="1591"/>
      <c r="G2" s="1591"/>
      <c r="H2" s="1591"/>
      <c r="I2" s="1591"/>
      <c r="J2" s="1591"/>
      <c r="K2" s="1591"/>
      <c r="L2" s="77"/>
      <c r="M2" s="77"/>
      <c r="N2" s="77"/>
      <c r="O2" s="77"/>
      <c r="P2" s="77"/>
      <c r="Q2" s="77"/>
      <c r="R2" s="1591"/>
      <c r="S2" s="1591"/>
      <c r="W2" s="1534"/>
      <c r="Y2" s="259"/>
      <c r="AL2" s="259"/>
      <c r="AN2" s="765" t="str">
        <f>Validation!B4</f>
        <v>Anglian Water</v>
      </c>
      <c r="AO2" s="1591"/>
      <c r="AP2" s="1591"/>
      <c r="AQ2" s="1591"/>
      <c r="AR2" s="1591"/>
      <c r="AS2" s="1591"/>
      <c r="AT2" s="1591"/>
      <c r="AU2" s="1591"/>
      <c r="AV2" s="77"/>
      <c r="AW2" s="77"/>
      <c r="AX2" s="77"/>
      <c r="AY2" s="77"/>
      <c r="AZ2" s="77"/>
      <c r="BA2" s="77"/>
    </row>
    <row r="3" spans="2:53" ht="46.5" customHeight="1">
      <c r="B3" s="2132" t="s">
        <v>738</v>
      </c>
      <c r="C3" s="2132"/>
      <c r="D3" s="2132"/>
      <c r="E3" s="2132"/>
      <c r="F3" s="2132"/>
      <c r="G3" s="2132"/>
      <c r="H3" s="2132"/>
      <c r="I3" s="2132"/>
      <c r="J3" s="2132"/>
      <c r="K3" s="2132"/>
      <c r="L3" s="2132"/>
      <c r="M3" s="2132"/>
      <c r="N3" s="2132"/>
      <c r="O3" s="2132"/>
      <c r="P3" s="2132"/>
      <c r="Q3" s="2132"/>
      <c r="R3" s="2132"/>
      <c r="S3" s="2132"/>
      <c r="T3" s="2132"/>
      <c r="U3" s="2132"/>
      <c r="V3" s="1592"/>
      <c r="W3" s="1631"/>
      <c r="X3" s="362" t="s">
        <v>798</v>
      </c>
      <c r="Y3" s="1636"/>
      <c r="Z3" s="1592"/>
      <c r="AA3" s="1592"/>
      <c r="AB3" s="1592"/>
      <c r="AC3" s="1592"/>
      <c r="AD3" s="1592"/>
      <c r="AE3" s="1592"/>
      <c r="AF3" s="1592"/>
      <c r="AG3" s="1592"/>
      <c r="AH3" s="1592"/>
      <c r="AI3" s="1592"/>
      <c r="AJ3" s="1592"/>
      <c r="AK3" s="1592"/>
      <c r="AL3" s="1636"/>
      <c r="AM3" s="1592"/>
      <c r="AN3" s="2133" t="s">
        <v>738</v>
      </c>
      <c r="AO3" s="2133"/>
      <c r="AP3" s="2133"/>
      <c r="AQ3" s="2133"/>
      <c r="AR3" s="2133"/>
      <c r="AS3" s="2133"/>
      <c r="AT3" s="2133"/>
      <c r="AU3" s="2133"/>
      <c r="AV3" s="2133"/>
      <c r="AW3" s="2133"/>
      <c r="AX3" s="2133"/>
      <c r="AY3" s="2133"/>
      <c r="AZ3" s="2133"/>
      <c r="BA3" s="2133"/>
    </row>
    <row r="4" spans="2:53" ht="14.25" customHeight="1" thickBot="1">
      <c r="B4" s="1664"/>
      <c r="C4" s="1591"/>
      <c r="D4" s="1591"/>
      <c r="E4" s="1591"/>
      <c r="F4" s="1591"/>
      <c r="G4" s="1591"/>
      <c r="H4" s="1591"/>
      <c r="I4" s="1591"/>
      <c r="J4" s="1591"/>
      <c r="K4" s="1591"/>
      <c r="L4" s="78"/>
      <c r="M4" s="42"/>
      <c r="N4" s="42"/>
      <c r="O4" s="42"/>
      <c r="P4" s="42"/>
      <c r="Q4" s="42"/>
      <c r="R4" s="1591"/>
      <c r="S4" s="1591"/>
      <c r="T4" s="1592"/>
      <c r="U4" s="1592"/>
      <c r="V4" s="1592"/>
      <c r="W4" s="1631"/>
      <c r="X4" s="1592"/>
      <c r="Y4" s="1636"/>
      <c r="Z4" s="1592"/>
      <c r="AA4" s="1592"/>
      <c r="AB4" s="1592"/>
      <c r="AC4" s="1592"/>
      <c r="AD4" s="1592"/>
      <c r="AE4" s="1592"/>
      <c r="AF4" s="1592"/>
      <c r="AG4" s="1592"/>
      <c r="AH4" s="1592"/>
      <c r="AI4" s="1592"/>
      <c r="AJ4" s="1592"/>
      <c r="AK4" s="1592"/>
      <c r="AL4" s="1636"/>
      <c r="AM4" s="1592"/>
      <c r="AN4" s="1664"/>
      <c r="AO4" s="1591"/>
      <c r="AP4" s="1591"/>
      <c r="AQ4" s="1591"/>
      <c r="AR4" s="1591"/>
      <c r="AS4" s="1591"/>
      <c r="AT4" s="1591"/>
      <c r="AU4" s="1591"/>
      <c r="AV4" s="78"/>
      <c r="AW4" s="42"/>
      <c r="AX4" s="42"/>
      <c r="AY4" s="42"/>
      <c r="AZ4" s="42"/>
      <c r="BA4" s="42"/>
    </row>
    <row r="5" spans="2:53" s="4" customFormat="1" ht="22.5" customHeight="1">
      <c r="B5" s="2120" t="s">
        <v>21840</v>
      </c>
      <c r="C5" s="2121"/>
      <c r="D5" s="2134" t="s">
        <v>801</v>
      </c>
      <c r="E5" s="2134" t="s">
        <v>802</v>
      </c>
      <c r="F5" s="2126" t="s">
        <v>21648</v>
      </c>
      <c r="G5" s="2126"/>
      <c r="H5" s="2126"/>
      <c r="I5" s="2126"/>
      <c r="J5" s="2126"/>
      <c r="K5" s="2126"/>
      <c r="L5" s="2103" t="s">
        <v>21841</v>
      </c>
      <c r="M5" s="2103"/>
      <c r="N5" s="2103"/>
      <c r="O5" s="2103"/>
      <c r="P5" s="2103"/>
      <c r="Q5" s="2108"/>
      <c r="R5" s="1591"/>
      <c r="S5" s="2135" t="s">
        <v>806</v>
      </c>
      <c r="U5" s="2045" t="s">
        <v>807</v>
      </c>
      <c r="W5" s="1535"/>
      <c r="Y5" s="240"/>
      <c r="AL5" s="240"/>
      <c r="AN5" s="2120" t="s">
        <v>21840</v>
      </c>
      <c r="AO5" s="2121"/>
      <c r="AP5" s="2126" t="s">
        <v>21648</v>
      </c>
      <c r="AQ5" s="2126"/>
      <c r="AR5" s="2126"/>
      <c r="AS5" s="2126"/>
      <c r="AT5" s="2126"/>
      <c r="AU5" s="2126"/>
      <c r="AV5" s="2103" t="s">
        <v>21841</v>
      </c>
      <c r="AW5" s="2103"/>
      <c r="AX5" s="2103"/>
      <c r="AY5" s="2103"/>
      <c r="AZ5" s="2103"/>
      <c r="BA5" s="2108"/>
    </row>
    <row r="6" spans="2:53" s="4" customFormat="1" ht="22.5" customHeight="1">
      <c r="B6" s="2122"/>
      <c r="C6" s="2123"/>
      <c r="D6" s="2104"/>
      <c r="E6" s="2117"/>
      <c r="F6" s="2117" t="s">
        <v>1737</v>
      </c>
      <c r="G6" s="2119" t="s">
        <v>2738</v>
      </c>
      <c r="H6" s="2119"/>
      <c r="I6" s="2119"/>
      <c r="J6" s="2119"/>
      <c r="K6" s="2119" t="s">
        <v>1016</v>
      </c>
      <c r="L6" s="2117" t="s">
        <v>1737</v>
      </c>
      <c r="M6" s="2096" t="s">
        <v>2738</v>
      </c>
      <c r="N6" s="2096"/>
      <c r="O6" s="2096"/>
      <c r="P6" s="2096"/>
      <c r="Q6" s="2129" t="s">
        <v>1016</v>
      </c>
      <c r="R6" s="1591"/>
      <c r="S6" s="2136"/>
      <c r="U6" s="2048"/>
      <c r="W6" s="1535"/>
      <c r="Y6" s="240"/>
      <c r="AL6" s="240"/>
      <c r="AN6" s="2122"/>
      <c r="AO6" s="2123"/>
      <c r="AP6" s="2117" t="s">
        <v>1737</v>
      </c>
      <c r="AQ6" s="2119" t="s">
        <v>2738</v>
      </c>
      <c r="AR6" s="2119"/>
      <c r="AS6" s="2119"/>
      <c r="AT6" s="2119"/>
      <c r="AU6" s="2119" t="s">
        <v>1016</v>
      </c>
      <c r="AV6" s="2117" t="s">
        <v>1737</v>
      </c>
      <c r="AW6" s="2096" t="s">
        <v>2738</v>
      </c>
      <c r="AX6" s="2096"/>
      <c r="AY6" s="2096"/>
      <c r="AZ6" s="2096"/>
      <c r="BA6" s="2129" t="s">
        <v>1016</v>
      </c>
    </row>
    <row r="7" spans="2:53" s="4" customFormat="1" ht="29.25" customHeight="1" thickBot="1">
      <c r="B7" s="2124"/>
      <c r="C7" s="2125"/>
      <c r="D7" s="2080"/>
      <c r="E7" s="2118"/>
      <c r="F7" s="2118"/>
      <c r="G7" s="1877" t="s">
        <v>20648</v>
      </c>
      <c r="H7" s="1877" t="s">
        <v>20649</v>
      </c>
      <c r="I7" s="1877" t="s">
        <v>20650</v>
      </c>
      <c r="J7" s="1877" t="s">
        <v>20651</v>
      </c>
      <c r="K7" s="2127"/>
      <c r="L7" s="2128"/>
      <c r="M7" s="1877" t="s">
        <v>20648</v>
      </c>
      <c r="N7" s="1877" t="s">
        <v>20649</v>
      </c>
      <c r="O7" s="1877" t="s">
        <v>20650</v>
      </c>
      <c r="P7" s="1877" t="s">
        <v>20651</v>
      </c>
      <c r="Q7" s="2130"/>
      <c r="R7" s="1622"/>
      <c r="S7" s="2137"/>
      <c r="U7" s="2047"/>
      <c r="W7" s="1535"/>
      <c r="X7" s="255"/>
      <c r="Y7" s="240"/>
      <c r="AL7" s="240"/>
      <c r="AN7" s="2124"/>
      <c r="AO7" s="2125"/>
      <c r="AP7" s="2118"/>
      <c r="AQ7" s="1877" t="s">
        <v>20648</v>
      </c>
      <c r="AR7" s="1877" t="s">
        <v>20649</v>
      </c>
      <c r="AS7" s="1877" t="s">
        <v>20650</v>
      </c>
      <c r="AT7" s="1877" t="s">
        <v>20651</v>
      </c>
      <c r="AU7" s="2127"/>
      <c r="AV7" s="2128"/>
      <c r="AW7" s="1877" t="s">
        <v>20648</v>
      </c>
      <c r="AX7" s="1877" t="s">
        <v>20649</v>
      </c>
      <c r="AY7" s="1877" t="s">
        <v>20650</v>
      </c>
      <c r="AZ7" s="1877" t="s">
        <v>20651</v>
      </c>
      <c r="BA7" s="2130"/>
    </row>
    <row r="8" spans="2:53" s="4" customFormat="1" ht="14.25" customHeight="1" thickBot="1">
      <c r="B8" s="766"/>
      <c r="C8" s="47"/>
      <c r="D8" s="47"/>
      <c r="E8" s="47"/>
      <c r="F8" s="47"/>
      <c r="G8" s="47"/>
      <c r="H8" s="47"/>
      <c r="I8" s="47"/>
      <c r="J8" s="47"/>
      <c r="K8" s="47"/>
      <c r="L8" s="47"/>
      <c r="M8" s="47"/>
      <c r="N8" s="47"/>
      <c r="O8" s="47"/>
      <c r="P8" s="47"/>
      <c r="Q8" s="47"/>
      <c r="R8" s="1622"/>
      <c r="S8" s="47"/>
      <c r="W8" s="1535"/>
      <c r="Y8" s="240"/>
      <c r="Z8" s="1957" t="s">
        <v>799</v>
      </c>
      <c r="AA8" s="2081"/>
      <c r="AB8" s="2081"/>
      <c r="AC8" s="2081"/>
      <c r="AD8" s="1623"/>
      <c r="AE8" s="1623"/>
      <c r="AF8" s="1623"/>
      <c r="AG8" s="1623"/>
      <c r="AH8" s="1623"/>
      <c r="AI8" s="1623"/>
      <c r="AJ8" s="1623"/>
      <c r="AK8" s="1623"/>
      <c r="AL8" s="1663"/>
      <c r="AM8" s="1623"/>
      <c r="AN8" s="766"/>
      <c r="AO8" s="47"/>
      <c r="AP8" s="47"/>
      <c r="AQ8" s="47"/>
      <c r="AR8" s="47"/>
      <c r="AS8" s="47"/>
      <c r="AT8" s="47"/>
      <c r="AU8" s="47"/>
      <c r="AV8" s="47"/>
      <c r="AW8" s="47"/>
      <c r="AX8" s="47"/>
      <c r="AY8" s="47"/>
      <c r="AZ8" s="47"/>
      <c r="BA8" s="47"/>
    </row>
    <row r="9" spans="2:53" s="4" customFormat="1" ht="30" customHeight="1" thickBot="1">
      <c r="B9" s="798" t="s">
        <v>21842</v>
      </c>
      <c r="C9" s="47"/>
      <c r="D9" s="47"/>
      <c r="E9" s="47"/>
      <c r="F9" s="47"/>
      <c r="G9" s="47"/>
      <c r="H9" s="47"/>
      <c r="I9" s="47"/>
      <c r="J9" s="47"/>
      <c r="K9" s="47"/>
      <c r="L9" s="47"/>
      <c r="M9" s="47"/>
      <c r="N9" s="47"/>
      <c r="O9" s="47"/>
      <c r="P9" s="47"/>
      <c r="Q9" s="47"/>
      <c r="R9" s="1622"/>
      <c r="S9" s="47"/>
      <c r="W9" s="1535"/>
      <c r="Y9" s="240"/>
      <c r="Z9" s="267" t="s">
        <v>808</v>
      </c>
      <c r="AL9" s="240"/>
      <c r="AN9" s="316" t="s">
        <v>21842</v>
      </c>
      <c r="AO9" s="47"/>
      <c r="AP9" s="47"/>
      <c r="AQ9" s="47"/>
      <c r="AR9" s="47"/>
      <c r="AS9" s="47"/>
      <c r="AT9" s="47"/>
      <c r="AU9" s="47"/>
      <c r="AV9" s="47"/>
      <c r="AW9" s="47"/>
      <c r="AX9" s="47"/>
      <c r="AY9" s="47"/>
      <c r="AZ9" s="47"/>
      <c r="BA9" s="47"/>
    </row>
    <row r="10" spans="2:53" s="4" customFormat="1" ht="32.25" customHeight="1">
      <c r="B10" s="775" t="s">
        <v>21843</v>
      </c>
      <c r="C10" s="610" t="s">
        <v>21844</v>
      </c>
      <c r="D10" s="317" t="s">
        <v>813</v>
      </c>
      <c r="E10" s="317">
        <v>3</v>
      </c>
      <c r="F10" s="1710">
        <v>3.1E-2</v>
      </c>
      <c r="G10" s="1710">
        <v>0</v>
      </c>
      <c r="H10" s="1710">
        <v>0</v>
      </c>
      <c r="I10" s="1710">
        <v>0</v>
      </c>
      <c r="J10" s="1710">
        <v>0</v>
      </c>
      <c r="K10" s="431">
        <f>IFERROR(SUM(F10:J10), 0)</f>
        <v>3.1E-2</v>
      </c>
      <c r="L10" s="776"/>
      <c r="M10" s="777"/>
      <c r="N10" s="777"/>
      <c r="O10" s="777"/>
      <c r="P10" s="777"/>
      <c r="Q10" s="778"/>
      <c r="R10" s="1591"/>
      <c r="S10" s="611" t="s">
        <v>21845</v>
      </c>
      <c r="U10" s="808"/>
      <c r="W10" s="1535"/>
      <c r="X10" s="271">
        <f>IF( SUM( Z10:AK10 ) = 0, 0, $Z$9 )</f>
        <v>0</v>
      </c>
      <c r="Y10" s="240"/>
      <c r="Z10" s="273">
        <f t="shared" ref="Z10:AD11" si="0" xml:space="preserve"> IF( ISNUMBER(F10), 0, 1 )</f>
        <v>0</v>
      </c>
      <c r="AA10" s="273">
        <f t="shared" si="0"/>
        <v>0</v>
      </c>
      <c r="AB10" s="273">
        <f t="shared" si="0"/>
        <v>0</v>
      </c>
      <c r="AC10" s="273">
        <f t="shared" si="0"/>
        <v>0</v>
      </c>
      <c r="AD10" s="273">
        <f t="shared" si="0"/>
        <v>0</v>
      </c>
      <c r="AE10" s="270"/>
      <c r="AF10" s="270"/>
      <c r="AG10" s="270"/>
      <c r="AH10" s="270"/>
      <c r="AI10" s="270"/>
      <c r="AJ10" s="270"/>
      <c r="AK10" s="270"/>
      <c r="AL10" s="240"/>
      <c r="AN10" s="326" t="s">
        <v>21843</v>
      </c>
      <c r="AO10" s="610" t="s">
        <v>21844</v>
      </c>
      <c r="AP10" s="786" t="s">
        <v>21846</v>
      </c>
      <c r="AQ10" s="786" t="s">
        <v>21847</v>
      </c>
      <c r="AR10" s="786" t="s">
        <v>21848</v>
      </c>
      <c r="AS10" s="786" t="s">
        <v>21849</v>
      </c>
      <c r="AT10" s="786" t="s">
        <v>21850</v>
      </c>
      <c r="AU10" s="786" t="s">
        <v>21851</v>
      </c>
      <c r="AV10" s="776"/>
      <c r="AW10" s="777"/>
      <c r="AX10" s="777"/>
      <c r="AY10" s="777"/>
      <c r="AZ10" s="777"/>
      <c r="BA10" s="778"/>
    </row>
    <row r="11" spans="2:53" s="4" customFormat="1" ht="32.25" customHeight="1">
      <c r="B11" s="779" t="s">
        <v>21843</v>
      </c>
      <c r="C11" s="1847" t="s">
        <v>21852</v>
      </c>
      <c r="D11" s="313" t="s">
        <v>813</v>
      </c>
      <c r="E11" s="313">
        <v>3</v>
      </c>
      <c r="F11" s="1711">
        <v>0</v>
      </c>
      <c r="G11" s="1711">
        <v>0</v>
      </c>
      <c r="H11" s="1711">
        <v>0</v>
      </c>
      <c r="I11" s="1711">
        <v>0</v>
      </c>
      <c r="J11" s="1711">
        <v>0</v>
      </c>
      <c r="K11" s="1795">
        <f t="shared" ref="K11:K28" si="1">IFERROR(SUM(F11:J11), 0)</f>
        <v>0</v>
      </c>
      <c r="L11" s="769"/>
      <c r="M11" s="770"/>
      <c r="N11" s="770"/>
      <c r="O11" s="770"/>
      <c r="P11" s="770"/>
      <c r="Q11" s="780"/>
      <c r="R11" s="1591"/>
      <c r="S11" s="612" t="s">
        <v>21853</v>
      </c>
      <c r="U11" s="809"/>
      <c r="W11" s="1535"/>
      <c r="X11" s="271">
        <f>IF( SUM( Z11:AK11 ) = 0, 0, $Z$9 )</f>
        <v>0</v>
      </c>
      <c r="Y11" s="240"/>
      <c r="Z11" s="273">
        <f t="shared" si="0"/>
        <v>0</v>
      </c>
      <c r="AA11" s="273">
        <f t="shared" si="0"/>
        <v>0</v>
      </c>
      <c r="AB11" s="273">
        <f t="shared" si="0"/>
        <v>0</v>
      </c>
      <c r="AC11" s="273">
        <f t="shared" si="0"/>
        <v>0</v>
      </c>
      <c r="AD11" s="273">
        <f t="shared" si="0"/>
        <v>0</v>
      </c>
      <c r="AE11" s="270"/>
      <c r="AF11" s="270"/>
      <c r="AG11" s="270"/>
      <c r="AH11" s="270"/>
      <c r="AI11" s="270"/>
      <c r="AJ11" s="270"/>
      <c r="AK11" s="270"/>
      <c r="AL11" s="240"/>
      <c r="AN11" s="327" t="s">
        <v>21843</v>
      </c>
      <c r="AO11" s="1847" t="s">
        <v>21852</v>
      </c>
      <c r="AP11" s="773" t="s">
        <v>21854</v>
      </c>
      <c r="AQ11" s="773" t="s">
        <v>21855</v>
      </c>
      <c r="AR11" s="773" t="s">
        <v>21856</v>
      </c>
      <c r="AS11" s="773" t="s">
        <v>21857</v>
      </c>
      <c r="AT11" s="773" t="s">
        <v>21858</v>
      </c>
      <c r="AU11" s="773" t="s">
        <v>21859</v>
      </c>
      <c r="AV11" s="769"/>
      <c r="AW11" s="770"/>
      <c r="AX11" s="770"/>
      <c r="AY11" s="770"/>
      <c r="AZ11" s="770"/>
      <c r="BA11" s="780"/>
    </row>
    <row r="12" spans="2:53" s="4" customFormat="1" ht="32.25" customHeight="1">
      <c r="B12" s="779" t="s">
        <v>21843</v>
      </c>
      <c r="C12" s="1847" t="s">
        <v>21860</v>
      </c>
      <c r="D12" s="313" t="s">
        <v>813</v>
      </c>
      <c r="E12" s="313">
        <v>3</v>
      </c>
      <c r="F12" s="1795">
        <f>IFERROR(SUM(F10:F11), 0)</f>
        <v>3.1E-2</v>
      </c>
      <c r="G12" s="1795">
        <f>IFERROR(SUM(G10:G11), 0)</f>
        <v>0</v>
      </c>
      <c r="H12" s="1795">
        <f>IFERROR(SUM(H10:H11), 0)</f>
        <v>0</v>
      </c>
      <c r="I12" s="1795">
        <f>IFERROR(SUM(I10:I11), 0)</f>
        <v>0</v>
      </c>
      <c r="J12" s="1795">
        <f>IFERROR(SUM(J10:J11), 0)</f>
        <v>0</v>
      </c>
      <c r="K12" s="1795">
        <f t="shared" si="1"/>
        <v>3.1E-2</v>
      </c>
      <c r="L12" s="769"/>
      <c r="M12" s="770"/>
      <c r="N12" s="770"/>
      <c r="O12" s="770"/>
      <c r="P12" s="770"/>
      <c r="Q12" s="780"/>
      <c r="R12" s="1591"/>
      <c r="S12" s="612" t="s">
        <v>21861</v>
      </c>
      <c r="U12" s="809"/>
      <c r="W12" s="1535"/>
      <c r="X12" s="271"/>
      <c r="Y12" s="240"/>
      <c r="Z12" s="270"/>
      <c r="AA12" s="270"/>
      <c r="AB12" s="270"/>
      <c r="AC12" s="270"/>
      <c r="AD12" s="270"/>
      <c r="AE12" s="270"/>
      <c r="AF12" s="270"/>
      <c r="AG12" s="270"/>
      <c r="AH12" s="270"/>
      <c r="AI12" s="270"/>
      <c r="AJ12" s="270"/>
      <c r="AK12" s="270"/>
      <c r="AL12" s="240"/>
      <c r="AN12" s="327" t="s">
        <v>21843</v>
      </c>
      <c r="AO12" s="1847" t="s">
        <v>21860</v>
      </c>
      <c r="AP12" s="773" t="s">
        <v>21862</v>
      </c>
      <c r="AQ12" s="773" t="s">
        <v>21863</v>
      </c>
      <c r="AR12" s="773" t="s">
        <v>21864</v>
      </c>
      <c r="AS12" s="773" t="s">
        <v>21865</v>
      </c>
      <c r="AT12" s="773" t="s">
        <v>21866</v>
      </c>
      <c r="AU12" s="773" t="s">
        <v>21867</v>
      </c>
      <c r="AV12" s="769"/>
      <c r="AW12" s="770"/>
      <c r="AX12" s="770"/>
      <c r="AY12" s="770"/>
      <c r="AZ12" s="770"/>
      <c r="BA12" s="780"/>
    </row>
    <row r="13" spans="2:53" s="4" customFormat="1" ht="32.25" customHeight="1">
      <c r="B13" s="779" t="s">
        <v>21868</v>
      </c>
      <c r="C13" s="1847" t="s">
        <v>21844</v>
      </c>
      <c r="D13" s="313" t="s">
        <v>813</v>
      </c>
      <c r="E13" s="313">
        <v>3</v>
      </c>
      <c r="F13" s="1711">
        <v>-1.913</v>
      </c>
      <c r="G13" s="1711">
        <v>0</v>
      </c>
      <c r="H13" s="1711">
        <v>0</v>
      </c>
      <c r="I13" s="1711">
        <v>0</v>
      </c>
      <c r="J13" s="1711">
        <v>0</v>
      </c>
      <c r="K13" s="1795">
        <f t="shared" si="1"/>
        <v>-1.913</v>
      </c>
      <c r="L13" s="771"/>
      <c r="M13" s="771"/>
      <c r="N13" s="771"/>
      <c r="O13" s="771"/>
      <c r="P13" s="771"/>
      <c r="Q13" s="781"/>
      <c r="R13" s="1591"/>
      <c r="S13" s="612" t="s">
        <v>21869</v>
      </c>
      <c r="U13" s="809"/>
      <c r="W13" s="1535"/>
      <c r="X13" s="271">
        <f>IF( SUM( Z13:AK13 ) = 0, 0, $Z$9 )</f>
        <v>0</v>
      </c>
      <c r="Y13" s="240"/>
      <c r="Z13" s="273">
        <f t="shared" ref="Z13:AD14" si="2" xml:space="preserve"> IF( ISNUMBER(F13), 0, 1 )</f>
        <v>0</v>
      </c>
      <c r="AA13" s="273">
        <f t="shared" si="2"/>
        <v>0</v>
      </c>
      <c r="AB13" s="273">
        <f t="shared" si="2"/>
        <v>0</v>
      </c>
      <c r="AC13" s="273">
        <f t="shared" si="2"/>
        <v>0</v>
      </c>
      <c r="AD13" s="273">
        <f t="shared" si="2"/>
        <v>0</v>
      </c>
      <c r="AE13" s="270"/>
      <c r="AF13" s="270"/>
      <c r="AG13" s="270"/>
      <c r="AH13" s="270"/>
      <c r="AI13" s="270"/>
      <c r="AJ13" s="270"/>
      <c r="AK13" s="270"/>
      <c r="AL13" s="240"/>
      <c r="AN13" s="327" t="s">
        <v>21868</v>
      </c>
      <c r="AO13" s="1847" t="s">
        <v>21844</v>
      </c>
      <c r="AP13" s="773" t="s">
        <v>21870</v>
      </c>
      <c r="AQ13" s="773" t="s">
        <v>21871</v>
      </c>
      <c r="AR13" s="773" t="s">
        <v>21872</v>
      </c>
      <c r="AS13" s="773" t="s">
        <v>21873</v>
      </c>
      <c r="AT13" s="773" t="s">
        <v>21874</v>
      </c>
      <c r="AU13" s="773" t="s">
        <v>21875</v>
      </c>
      <c r="AV13" s="771"/>
      <c r="AW13" s="771"/>
      <c r="AX13" s="771"/>
      <c r="AY13" s="771"/>
      <c r="AZ13" s="771"/>
      <c r="BA13" s="781"/>
    </row>
    <row r="14" spans="2:53" s="4" customFormat="1" ht="32.25" customHeight="1">
      <c r="B14" s="779" t="s">
        <v>21868</v>
      </c>
      <c r="C14" s="1847" t="s">
        <v>21852</v>
      </c>
      <c r="D14" s="313" t="s">
        <v>813</v>
      </c>
      <c r="E14" s="313">
        <v>3</v>
      </c>
      <c r="F14" s="1711">
        <v>0</v>
      </c>
      <c r="G14" s="1711">
        <v>0</v>
      </c>
      <c r="H14" s="1711">
        <v>0</v>
      </c>
      <c r="I14" s="1711">
        <v>0</v>
      </c>
      <c r="J14" s="1711">
        <v>5.47E-3</v>
      </c>
      <c r="K14" s="1795">
        <f t="shared" si="1"/>
        <v>5.47E-3</v>
      </c>
      <c r="L14" s="771"/>
      <c r="M14" s="771"/>
      <c r="N14" s="771"/>
      <c r="O14" s="771"/>
      <c r="P14" s="771"/>
      <c r="Q14" s="781"/>
      <c r="R14" s="1591"/>
      <c r="S14" s="612" t="s">
        <v>21876</v>
      </c>
      <c r="U14" s="809"/>
      <c r="W14" s="1535"/>
      <c r="X14" s="271">
        <f>IF( SUM( Z14:AK14 ) = 0, 0, $Z$9 )</f>
        <v>0</v>
      </c>
      <c r="Y14" s="240"/>
      <c r="Z14" s="273">
        <f t="shared" si="2"/>
        <v>0</v>
      </c>
      <c r="AA14" s="273">
        <f t="shared" si="2"/>
        <v>0</v>
      </c>
      <c r="AB14" s="273">
        <f t="shared" si="2"/>
        <v>0</v>
      </c>
      <c r="AC14" s="273">
        <f t="shared" si="2"/>
        <v>0</v>
      </c>
      <c r="AD14" s="273">
        <f t="shared" si="2"/>
        <v>0</v>
      </c>
      <c r="AE14" s="270"/>
      <c r="AF14" s="270"/>
      <c r="AG14" s="270"/>
      <c r="AH14" s="270"/>
      <c r="AI14" s="270"/>
      <c r="AJ14" s="270"/>
      <c r="AK14" s="270"/>
      <c r="AL14" s="240"/>
      <c r="AN14" s="327" t="s">
        <v>21868</v>
      </c>
      <c r="AO14" s="1847" t="s">
        <v>21852</v>
      </c>
      <c r="AP14" s="773" t="s">
        <v>21877</v>
      </c>
      <c r="AQ14" s="773" t="s">
        <v>21878</v>
      </c>
      <c r="AR14" s="773" t="s">
        <v>21879</v>
      </c>
      <c r="AS14" s="773" t="s">
        <v>21880</v>
      </c>
      <c r="AT14" s="773" t="s">
        <v>21881</v>
      </c>
      <c r="AU14" s="773" t="s">
        <v>21882</v>
      </c>
      <c r="AV14" s="771"/>
      <c r="AW14" s="771"/>
      <c r="AX14" s="771"/>
      <c r="AY14" s="771"/>
      <c r="AZ14" s="771"/>
      <c r="BA14" s="781"/>
    </row>
    <row r="15" spans="2:53" s="4" customFormat="1" ht="32.25" customHeight="1">
      <c r="B15" s="779" t="s">
        <v>21868</v>
      </c>
      <c r="C15" s="1847" t="s">
        <v>21860</v>
      </c>
      <c r="D15" s="313" t="s">
        <v>813</v>
      </c>
      <c r="E15" s="313">
        <v>3</v>
      </c>
      <c r="F15" s="1795">
        <f>IFERROR(SUM(F13:F14), 0)</f>
        <v>-1.913</v>
      </c>
      <c r="G15" s="1795">
        <f>IFERROR(SUM(G13:G14), 0)</f>
        <v>0</v>
      </c>
      <c r="H15" s="1795">
        <f>IFERROR(SUM(H13:H14), 0)</f>
        <v>0</v>
      </c>
      <c r="I15" s="1795">
        <f>IFERROR(SUM(I13:I14), 0)</f>
        <v>0</v>
      </c>
      <c r="J15" s="1795">
        <f>IFERROR(SUM(J13:J14), 0)</f>
        <v>5.47E-3</v>
      </c>
      <c r="K15" s="1795">
        <f t="shared" si="1"/>
        <v>-1.9075299999999999</v>
      </c>
      <c r="L15" s="771"/>
      <c r="M15" s="626"/>
      <c r="N15" s="626"/>
      <c r="O15" s="626"/>
      <c r="P15" s="626"/>
      <c r="Q15" s="782"/>
      <c r="R15" s="1591"/>
      <c r="S15" s="612" t="s">
        <v>21883</v>
      </c>
      <c r="U15" s="809"/>
      <c r="W15" s="1535"/>
      <c r="X15" s="271"/>
      <c r="Y15" s="240"/>
      <c r="Z15" s="270"/>
      <c r="AA15" s="270"/>
      <c r="AB15" s="270"/>
      <c r="AC15" s="270"/>
      <c r="AD15" s="270"/>
      <c r="AE15" s="270"/>
      <c r="AF15" s="270"/>
      <c r="AG15" s="270"/>
      <c r="AH15" s="270"/>
      <c r="AI15" s="270"/>
      <c r="AJ15" s="270"/>
      <c r="AK15" s="270"/>
      <c r="AL15" s="240"/>
      <c r="AN15" s="327" t="s">
        <v>21868</v>
      </c>
      <c r="AO15" s="1847" t="s">
        <v>21860</v>
      </c>
      <c r="AP15" s="773" t="s">
        <v>21884</v>
      </c>
      <c r="AQ15" s="773" t="s">
        <v>21885</v>
      </c>
      <c r="AR15" s="773" t="s">
        <v>21886</v>
      </c>
      <c r="AS15" s="773" t="s">
        <v>21887</v>
      </c>
      <c r="AT15" s="773" t="s">
        <v>21888</v>
      </c>
      <c r="AU15" s="773" t="s">
        <v>21889</v>
      </c>
      <c r="AV15" s="771"/>
      <c r="AW15" s="626"/>
      <c r="AX15" s="626"/>
      <c r="AY15" s="626"/>
      <c r="AZ15" s="626"/>
      <c r="BA15" s="782"/>
    </row>
    <row r="16" spans="2:53" s="4" customFormat="1" ht="32.25" customHeight="1">
      <c r="B16" s="779" t="s">
        <v>21890</v>
      </c>
      <c r="C16" s="1847" t="s">
        <v>21844</v>
      </c>
      <c r="D16" s="313" t="s">
        <v>813</v>
      </c>
      <c r="E16" s="313">
        <v>3</v>
      </c>
      <c r="F16" s="1711">
        <v>1.4999999999999999E-2</v>
      </c>
      <c r="G16" s="1711">
        <v>0</v>
      </c>
      <c r="H16" s="1711">
        <v>0</v>
      </c>
      <c r="I16" s="1711">
        <v>0</v>
      </c>
      <c r="J16" s="1711">
        <v>0</v>
      </c>
      <c r="K16" s="1795">
        <f t="shared" si="1"/>
        <v>1.4999999999999999E-2</v>
      </c>
      <c r="L16" s="771"/>
      <c r="M16" s="626"/>
      <c r="N16" s="626"/>
      <c r="O16" s="626"/>
      <c r="P16" s="626"/>
      <c r="Q16" s="782"/>
      <c r="R16" s="1591"/>
      <c r="S16" s="612" t="s">
        <v>21891</v>
      </c>
      <c r="U16" s="809"/>
      <c r="W16" s="1535"/>
      <c r="X16" s="271">
        <f>IF( SUM( Z16:AK16 ) = 0, 0, $Z$9 )</f>
        <v>0</v>
      </c>
      <c r="Y16" s="240"/>
      <c r="Z16" s="273">
        <f t="shared" ref="Z16:AD17" si="3" xml:space="preserve"> IF( ISNUMBER(F16), 0, 1 )</f>
        <v>0</v>
      </c>
      <c r="AA16" s="273">
        <f t="shared" si="3"/>
        <v>0</v>
      </c>
      <c r="AB16" s="273">
        <f t="shared" si="3"/>
        <v>0</v>
      </c>
      <c r="AC16" s="273">
        <f t="shared" si="3"/>
        <v>0</v>
      </c>
      <c r="AD16" s="273">
        <f t="shared" si="3"/>
        <v>0</v>
      </c>
      <c r="AE16" s="270"/>
      <c r="AF16" s="270"/>
      <c r="AG16" s="270"/>
      <c r="AH16" s="270"/>
      <c r="AI16" s="270"/>
      <c r="AJ16" s="270"/>
      <c r="AK16" s="270"/>
      <c r="AL16" s="240"/>
      <c r="AN16" s="327" t="s">
        <v>21890</v>
      </c>
      <c r="AO16" s="1847" t="s">
        <v>21844</v>
      </c>
      <c r="AP16" s="773" t="s">
        <v>21892</v>
      </c>
      <c r="AQ16" s="773" t="s">
        <v>21893</v>
      </c>
      <c r="AR16" s="773" t="s">
        <v>21894</v>
      </c>
      <c r="AS16" s="773" t="s">
        <v>21895</v>
      </c>
      <c r="AT16" s="773" t="s">
        <v>21896</v>
      </c>
      <c r="AU16" s="773" t="s">
        <v>21897</v>
      </c>
      <c r="AV16" s="771"/>
      <c r="AW16" s="626"/>
      <c r="AX16" s="626"/>
      <c r="AY16" s="626"/>
      <c r="AZ16" s="626"/>
      <c r="BA16" s="782"/>
    </row>
    <row r="17" spans="2:53" ht="32.25" customHeight="1">
      <c r="B17" s="779" t="s">
        <v>21890</v>
      </c>
      <c r="C17" s="1847" t="s">
        <v>21852</v>
      </c>
      <c r="D17" s="313" t="s">
        <v>813</v>
      </c>
      <c r="E17" s="313">
        <v>3</v>
      </c>
      <c r="F17" s="1797">
        <v>0.16806699999999999</v>
      </c>
      <c r="G17" s="1711">
        <v>0</v>
      </c>
      <c r="H17" s="1711">
        <v>0</v>
      </c>
      <c r="I17" s="1711">
        <v>0</v>
      </c>
      <c r="J17" s="1711">
        <v>0</v>
      </c>
      <c r="K17" s="1795">
        <f t="shared" si="1"/>
        <v>0.16806699999999999</v>
      </c>
      <c r="L17" s="772"/>
      <c r="M17" s="772"/>
      <c r="N17" s="772"/>
      <c r="O17" s="772"/>
      <c r="P17" s="772"/>
      <c r="Q17" s="782"/>
      <c r="R17" s="1591"/>
      <c r="S17" s="612" t="s">
        <v>21898</v>
      </c>
      <c r="T17" s="1592"/>
      <c r="U17" s="1633"/>
      <c r="V17" s="1592"/>
      <c r="W17" s="1631"/>
      <c r="X17" s="271">
        <f>IF( SUM( Z17:AK17 ) = 0, 0, $Z$9 )</f>
        <v>0</v>
      </c>
      <c r="Y17" s="1636"/>
      <c r="Z17" s="273">
        <f t="shared" si="3"/>
        <v>0</v>
      </c>
      <c r="AA17" s="273">
        <f t="shared" si="3"/>
        <v>0</v>
      </c>
      <c r="AB17" s="273">
        <f t="shared" si="3"/>
        <v>0</v>
      </c>
      <c r="AC17" s="273">
        <f t="shared" si="3"/>
        <v>0</v>
      </c>
      <c r="AD17" s="273">
        <f t="shared" si="3"/>
        <v>0</v>
      </c>
      <c r="AE17" s="270"/>
      <c r="AF17" s="270"/>
      <c r="AG17" s="270"/>
      <c r="AH17" s="270"/>
      <c r="AI17" s="270"/>
      <c r="AJ17" s="270"/>
      <c r="AK17" s="270"/>
      <c r="AL17" s="1636"/>
      <c r="AM17" s="1592"/>
      <c r="AN17" s="327" t="s">
        <v>21890</v>
      </c>
      <c r="AO17" s="1847" t="s">
        <v>21852</v>
      </c>
      <c r="AP17" s="773" t="s">
        <v>21899</v>
      </c>
      <c r="AQ17" s="773" t="s">
        <v>21900</v>
      </c>
      <c r="AR17" s="773" t="s">
        <v>21901</v>
      </c>
      <c r="AS17" s="773" t="s">
        <v>21902</v>
      </c>
      <c r="AT17" s="773" t="s">
        <v>21903</v>
      </c>
      <c r="AU17" s="773" t="s">
        <v>21904</v>
      </c>
      <c r="AV17" s="772"/>
      <c r="AW17" s="772"/>
      <c r="AX17" s="772"/>
      <c r="AY17" s="772"/>
      <c r="AZ17" s="772"/>
      <c r="BA17" s="782"/>
    </row>
    <row r="18" spans="2:53" ht="32.25" customHeight="1">
      <c r="B18" s="779" t="s">
        <v>21890</v>
      </c>
      <c r="C18" s="1847" t="s">
        <v>21860</v>
      </c>
      <c r="D18" s="313" t="s">
        <v>813</v>
      </c>
      <c r="E18" s="313">
        <v>3</v>
      </c>
      <c r="F18" s="1795">
        <f>IFERROR(SUM(F16:F17), 0)</f>
        <v>0.18306699999999998</v>
      </c>
      <c r="G18" s="1795">
        <f>IFERROR(SUM(G16:G17), 0)</f>
        <v>0</v>
      </c>
      <c r="H18" s="1795">
        <f>IFERROR(SUM(H16:H17), 0)</f>
        <v>0</v>
      </c>
      <c r="I18" s="1795">
        <f>IFERROR(SUM(I16:I17), 0)</f>
        <v>0</v>
      </c>
      <c r="J18" s="1795">
        <f>IFERROR(SUM(J16:J17), 0)</f>
        <v>0</v>
      </c>
      <c r="K18" s="1795">
        <f t="shared" si="1"/>
        <v>0.18306699999999998</v>
      </c>
      <c r="L18" s="771"/>
      <c r="M18" s="772"/>
      <c r="N18" s="772"/>
      <c r="O18" s="772"/>
      <c r="P18" s="772"/>
      <c r="Q18" s="782"/>
      <c r="R18" s="1591"/>
      <c r="S18" s="612" t="s">
        <v>21905</v>
      </c>
      <c r="T18" s="1592"/>
      <c r="U18" s="1633"/>
      <c r="V18" s="1592"/>
      <c r="W18" s="1631"/>
      <c r="X18" s="271"/>
      <c r="Y18" s="1636"/>
      <c r="Z18" s="270"/>
      <c r="AA18" s="270"/>
      <c r="AB18" s="270"/>
      <c r="AC18" s="270"/>
      <c r="AD18" s="270"/>
      <c r="AE18" s="270"/>
      <c r="AF18" s="270"/>
      <c r="AG18" s="270"/>
      <c r="AH18" s="270"/>
      <c r="AI18" s="270"/>
      <c r="AJ18" s="270"/>
      <c r="AK18" s="270"/>
      <c r="AL18" s="1636"/>
      <c r="AM18" s="1592"/>
      <c r="AN18" s="327" t="s">
        <v>21890</v>
      </c>
      <c r="AO18" s="1847" t="s">
        <v>21860</v>
      </c>
      <c r="AP18" s="773" t="s">
        <v>21906</v>
      </c>
      <c r="AQ18" s="773" t="s">
        <v>21907</v>
      </c>
      <c r="AR18" s="773" t="s">
        <v>21908</v>
      </c>
      <c r="AS18" s="773" t="s">
        <v>21909</v>
      </c>
      <c r="AT18" s="773" t="s">
        <v>21910</v>
      </c>
      <c r="AU18" s="773" t="s">
        <v>21911</v>
      </c>
      <c r="AV18" s="771"/>
      <c r="AW18" s="772"/>
      <c r="AX18" s="772"/>
      <c r="AY18" s="772"/>
      <c r="AZ18" s="772"/>
      <c r="BA18" s="782"/>
    </row>
    <row r="19" spans="2:53" ht="32.25" customHeight="1">
      <c r="B19" s="779" t="s">
        <v>21912</v>
      </c>
      <c r="C19" s="1847" t="s">
        <v>21844</v>
      </c>
      <c r="D19" s="313" t="s">
        <v>813</v>
      </c>
      <c r="E19" s="313">
        <v>3</v>
      </c>
      <c r="F19" s="1711">
        <v>0.318</v>
      </c>
      <c r="G19" s="1711">
        <v>0</v>
      </c>
      <c r="H19" s="1711">
        <v>0</v>
      </c>
      <c r="I19" s="1711">
        <v>0</v>
      </c>
      <c r="J19" s="1711">
        <v>0</v>
      </c>
      <c r="K19" s="1795">
        <f t="shared" si="1"/>
        <v>0.318</v>
      </c>
      <c r="L19" s="771"/>
      <c r="M19" s="772"/>
      <c r="N19" s="772"/>
      <c r="O19" s="772"/>
      <c r="P19" s="772"/>
      <c r="Q19" s="782"/>
      <c r="R19" s="1591"/>
      <c r="S19" s="612" t="s">
        <v>21913</v>
      </c>
      <c r="T19" s="1592"/>
      <c r="U19" s="1633"/>
      <c r="V19" s="1592"/>
      <c r="W19" s="1631"/>
      <c r="X19" s="271">
        <f>IF( SUM( Z19:AK19 ) = 0, 0, $Z$9 )</f>
        <v>0</v>
      </c>
      <c r="Y19" s="1636"/>
      <c r="Z19" s="273">
        <f t="shared" ref="Z19:AD20" si="4" xml:space="preserve"> IF( ISNUMBER(F19), 0, 1 )</f>
        <v>0</v>
      </c>
      <c r="AA19" s="273">
        <f t="shared" si="4"/>
        <v>0</v>
      </c>
      <c r="AB19" s="273">
        <f t="shared" si="4"/>
        <v>0</v>
      </c>
      <c r="AC19" s="273">
        <f t="shared" si="4"/>
        <v>0</v>
      </c>
      <c r="AD19" s="273">
        <f t="shared" si="4"/>
        <v>0</v>
      </c>
      <c r="AE19" s="270"/>
      <c r="AF19" s="270"/>
      <c r="AG19" s="270"/>
      <c r="AH19" s="270"/>
      <c r="AI19" s="270"/>
      <c r="AJ19" s="270"/>
      <c r="AK19" s="270"/>
      <c r="AL19" s="1636"/>
      <c r="AM19" s="1592"/>
      <c r="AN19" s="327" t="s">
        <v>21912</v>
      </c>
      <c r="AO19" s="1847" t="s">
        <v>21844</v>
      </c>
      <c r="AP19" s="773" t="s">
        <v>21914</v>
      </c>
      <c r="AQ19" s="773" t="s">
        <v>21915</v>
      </c>
      <c r="AR19" s="773" t="s">
        <v>21916</v>
      </c>
      <c r="AS19" s="773" t="s">
        <v>21917</v>
      </c>
      <c r="AT19" s="773" t="s">
        <v>21918</v>
      </c>
      <c r="AU19" s="773" t="s">
        <v>21919</v>
      </c>
      <c r="AV19" s="771"/>
      <c r="AW19" s="772"/>
      <c r="AX19" s="772"/>
      <c r="AY19" s="772"/>
      <c r="AZ19" s="772"/>
      <c r="BA19" s="782"/>
    </row>
    <row r="20" spans="2:53" ht="32.25" customHeight="1">
      <c r="B20" s="779" t="s">
        <v>21912</v>
      </c>
      <c r="C20" s="1847" t="s">
        <v>21852</v>
      </c>
      <c r="D20" s="313" t="s">
        <v>813</v>
      </c>
      <c r="E20" s="313">
        <v>3</v>
      </c>
      <c r="F20" s="1797">
        <v>-5.339E-3</v>
      </c>
      <c r="G20" s="1711">
        <v>0</v>
      </c>
      <c r="H20" s="1711">
        <v>0</v>
      </c>
      <c r="I20" s="1711">
        <v>0</v>
      </c>
      <c r="J20" s="1711">
        <v>0</v>
      </c>
      <c r="K20" s="1795">
        <f t="shared" si="1"/>
        <v>-5.339E-3</v>
      </c>
      <c r="L20" s="771"/>
      <c r="M20" s="772"/>
      <c r="N20" s="772"/>
      <c r="O20" s="772"/>
      <c r="P20" s="772"/>
      <c r="Q20" s="782"/>
      <c r="R20" s="1591"/>
      <c r="S20" s="612" t="s">
        <v>21920</v>
      </c>
      <c r="T20" s="1592"/>
      <c r="U20" s="1633"/>
      <c r="V20" s="1592"/>
      <c r="W20" s="1631"/>
      <c r="X20" s="271">
        <f>IF( SUM( Z20:AK20 ) = 0, 0, $Z$9 )</f>
        <v>0</v>
      </c>
      <c r="Y20" s="1636"/>
      <c r="Z20" s="273">
        <f t="shared" si="4"/>
        <v>0</v>
      </c>
      <c r="AA20" s="273">
        <f t="shared" si="4"/>
        <v>0</v>
      </c>
      <c r="AB20" s="273">
        <f t="shared" si="4"/>
        <v>0</v>
      </c>
      <c r="AC20" s="273">
        <f t="shared" si="4"/>
        <v>0</v>
      </c>
      <c r="AD20" s="273">
        <f t="shared" si="4"/>
        <v>0</v>
      </c>
      <c r="AE20" s="270"/>
      <c r="AF20" s="270"/>
      <c r="AG20" s="270"/>
      <c r="AH20" s="270"/>
      <c r="AI20" s="270"/>
      <c r="AJ20" s="270"/>
      <c r="AK20" s="270"/>
      <c r="AL20" s="1636"/>
      <c r="AM20" s="1592"/>
      <c r="AN20" s="327" t="s">
        <v>21912</v>
      </c>
      <c r="AO20" s="1847" t="s">
        <v>21852</v>
      </c>
      <c r="AP20" s="773" t="s">
        <v>21921</v>
      </c>
      <c r="AQ20" s="773" t="s">
        <v>21922</v>
      </c>
      <c r="AR20" s="773" t="s">
        <v>21923</v>
      </c>
      <c r="AS20" s="773" t="s">
        <v>21924</v>
      </c>
      <c r="AT20" s="773" t="s">
        <v>21925</v>
      </c>
      <c r="AU20" s="773" t="s">
        <v>21926</v>
      </c>
      <c r="AV20" s="771"/>
      <c r="AW20" s="772"/>
      <c r="AX20" s="772"/>
      <c r="AY20" s="772"/>
      <c r="AZ20" s="772"/>
      <c r="BA20" s="782"/>
    </row>
    <row r="21" spans="2:53" ht="32.25" customHeight="1">
      <c r="B21" s="779" t="s">
        <v>21912</v>
      </c>
      <c r="C21" s="1847" t="s">
        <v>21860</v>
      </c>
      <c r="D21" s="313" t="s">
        <v>813</v>
      </c>
      <c r="E21" s="313">
        <v>3</v>
      </c>
      <c r="F21" s="1795">
        <f>IFERROR(SUM(F19:F20), 0)</f>
        <v>0.31266100000000002</v>
      </c>
      <c r="G21" s="1795">
        <f>IFERROR(SUM(G19:G20), 0)</f>
        <v>0</v>
      </c>
      <c r="H21" s="1795">
        <f>IFERROR(SUM(H19:H20), 0)</f>
        <v>0</v>
      </c>
      <c r="I21" s="1795">
        <f>IFERROR(SUM(I19:I20), 0)</f>
        <v>0</v>
      </c>
      <c r="J21" s="1795">
        <f>IFERROR(SUM(J19:J20), 0)</f>
        <v>0</v>
      </c>
      <c r="K21" s="1795">
        <f t="shared" si="1"/>
        <v>0.31266100000000002</v>
      </c>
      <c r="L21" s="1665"/>
      <c r="M21" s="1665"/>
      <c r="N21" s="1665"/>
      <c r="O21" s="1665"/>
      <c r="P21" s="1665"/>
      <c r="Q21" s="1666"/>
      <c r="R21" s="1591"/>
      <c r="S21" s="612" t="s">
        <v>21927</v>
      </c>
      <c r="T21" s="1592"/>
      <c r="U21" s="1633"/>
      <c r="V21" s="1592"/>
      <c r="W21" s="1631"/>
      <c r="X21" s="271"/>
      <c r="Y21" s="1636"/>
      <c r="Z21" s="270"/>
      <c r="AA21" s="270"/>
      <c r="AB21" s="270"/>
      <c r="AC21" s="270"/>
      <c r="AD21" s="270"/>
      <c r="AE21" s="270"/>
      <c r="AF21" s="270"/>
      <c r="AG21" s="270"/>
      <c r="AH21" s="270"/>
      <c r="AI21" s="270"/>
      <c r="AJ21" s="270"/>
      <c r="AK21" s="270"/>
      <c r="AL21" s="1636"/>
      <c r="AM21" s="1592"/>
      <c r="AN21" s="327" t="s">
        <v>21912</v>
      </c>
      <c r="AO21" s="1847" t="s">
        <v>21860</v>
      </c>
      <c r="AP21" s="773" t="s">
        <v>21928</v>
      </c>
      <c r="AQ21" s="773" t="s">
        <v>21929</v>
      </c>
      <c r="AR21" s="773" t="s">
        <v>21930</v>
      </c>
      <c r="AS21" s="773" t="s">
        <v>21931</v>
      </c>
      <c r="AT21" s="773" t="s">
        <v>21932</v>
      </c>
      <c r="AU21" s="773" t="s">
        <v>21933</v>
      </c>
      <c r="AV21" s="1665"/>
      <c r="AW21" s="1665"/>
      <c r="AX21" s="1665"/>
      <c r="AY21" s="1665"/>
      <c r="AZ21" s="1665"/>
      <c r="BA21" s="1666"/>
    </row>
    <row r="22" spans="2:53" ht="32.25" customHeight="1">
      <c r="B22" s="779" t="s">
        <v>21934</v>
      </c>
      <c r="C22" s="1847" t="s">
        <v>21844</v>
      </c>
      <c r="D22" s="313" t="s">
        <v>813</v>
      </c>
      <c r="E22" s="313">
        <v>3</v>
      </c>
      <c r="F22" s="1711">
        <v>0</v>
      </c>
      <c r="G22" s="1711">
        <v>0</v>
      </c>
      <c r="H22" s="1711">
        <v>0</v>
      </c>
      <c r="I22" s="1711">
        <v>0</v>
      </c>
      <c r="J22" s="1711">
        <v>0</v>
      </c>
      <c r="K22" s="1795">
        <f t="shared" si="1"/>
        <v>0</v>
      </c>
      <c r="L22" s="1665"/>
      <c r="M22" s="1665"/>
      <c r="N22" s="1665"/>
      <c r="O22" s="1665"/>
      <c r="P22" s="1665"/>
      <c r="Q22" s="1666"/>
      <c r="R22" s="1591"/>
      <c r="S22" s="612" t="s">
        <v>21935</v>
      </c>
      <c r="T22" s="1592"/>
      <c r="U22" s="1633"/>
      <c r="V22" s="1592"/>
      <c r="W22" s="1631"/>
      <c r="X22" s="271">
        <f>IF( SUM( Z22:AK22 ) = 0, 0, $Z$9 )</f>
        <v>0</v>
      </c>
      <c r="Y22" s="1636"/>
      <c r="Z22" s="273">
        <f t="shared" ref="Z22:AD23" si="5" xml:space="preserve"> IF( ISNUMBER(F22), 0, 1 )</f>
        <v>0</v>
      </c>
      <c r="AA22" s="273">
        <f t="shared" si="5"/>
        <v>0</v>
      </c>
      <c r="AB22" s="273">
        <f t="shared" si="5"/>
        <v>0</v>
      </c>
      <c r="AC22" s="273">
        <f t="shared" si="5"/>
        <v>0</v>
      </c>
      <c r="AD22" s="273">
        <f t="shared" si="5"/>
        <v>0</v>
      </c>
      <c r="AE22" s="270"/>
      <c r="AF22" s="270"/>
      <c r="AG22" s="270"/>
      <c r="AH22" s="270"/>
      <c r="AI22" s="270"/>
      <c r="AJ22" s="270"/>
      <c r="AK22" s="270"/>
      <c r="AL22" s="1636"/>
      <c r="AM22" s="1592"/>
      <c r="AN22" s="327" t="s">
        <v>21934</v>
      </c>
      <c r="AO22" s="1847" t="s">
        <v>21844</v>
      </c>
      <c r="AP22" s="773" t="s">
        <v>21936</v>
      </c>
      <c r="AQ22" s="773" t="s">
        <v>21937</v>
      </c>
      <c r="AR22" s="773" t="s">
        <v>21938</v>
      </c>
      <c r="AS22" s="773" t="s">
        <v>21939</v>
      </c>
      <c r="AT22" s="773" t="s">
        <v>21940</v>
      </c>
      <c r="AU22" s="773" t="s">
        <v>21941</v>
      </c>
      <c r="AV22" s="1665"/>
      <c r="AW22" s="1665"/>
      <c r="AX22" s="1665"/>
      <c r="AY22" s="1665"/>
      <c r="AZ22" s="1665"/>
      <c r="BA22" s="1666"/>
    </row>
    <row r="23" spans="2:53" ht="32.25" customHeight="1">
      <c r="B23" s="779" t="s">
        <v>21934</v>
      </c>
      <c r="C23" s="1847" t="s">
        <v>21852</v>
      </c>
      <c r="D23" s="313" t="s">
        <v>813</v>
      </c>
      <c r="E23" s="313">
        <v>3</v>
      </c>
      <c r="F23" s="1711">
        <v>0</v>
      </c>
      <c r="G23" s="1711">
        <v>0</v>
      </c>
      <c r="H23" s="1711">
        <v>0</v>
      </c>
      <c r="I23" s="1711">
        <v>0</v>
      </c>
      <c r="J23" s="1711">
        <v>0</v>
      </c>
      <c r="K23" s="1795">
        <f t="shared" si="1"/>
        <v>0</v>
      </c>
      <c r="L23" s="771"/>
      <c r="M23" s="772"/>
      <c r="N23" s="772"/>
      <c r="O23" s="772"/>
      <c r="P23" s="772"/>
      <c r="Q23" s="782"/>
      <c r="R23" s="1591"/>
      <c r="S23" s="612" t="s">
        <v>21942</v>
      </c>
      <c r="T23" s="1592"/>
      <c r="U23" s="1633"/>
      <c r="V23" s="1592"/>
      <c r="W23" s="1631"/>
      <c r="X23" s="271">
        <f>IF( SUM( Z23:AK23 ) = 0, 0, $Z$9 )</f>
        <v>0</v>
      </c>
      <c r="Y23" s="1636"/>
      <c r="Z23" s="273">
        <f t="shared" si="5"/>
        <v>0</v>
      </c>
      <c r="AA23" s="273">
        <f t="shared" si="5"/>
        <v>0</v>
      </c>
      <c r="AB23" s="273">
        <f t="shared" si="5"/>
        <v>0</v>
      </c>
      <c r="AC23" s="273">
        <f t="shared" si="5"/>
        <v>0</v>
      </c>
      <c r="AD23" s="273">
        <f t="shared" si="5"/>
        <v>0</v>
      </c>
      <c r="AE23" s="270"/>
      <c r="AF23" s="270"/>
      <c r="AG23" s="270"/>
      <c r="AH23" s="270"/>
      <c r="AI23" s="270"/>
      <c r="AJ23" s="270"/>
      <c r="AK23" s="270"/>
      <c r="AL23" s="1636"/>
      <c r="AM23" s="1592"/>
      <c r="AN23" s="327" t="s">
        <v>21934</v>
      </c>
      <c r="AO23" s="1847" t="s">
        <v>21852</v>
      </c>
      <c r="AP23" s="773" t="s">
        <v>21943</v>
      </c>
      <c r="AQ23" s="773" t="s">
        <v>21944</v>
      </c>
      <c r="AR23" s="773" t="s">
        <v>21945</v>
      </c>
      <c r="AS23" s="773" t="s">
        <v>21946</v>
      </c>
      <c r="AT23" s="773" t="s">
        <v>21947</v>
      </c>
      <c r="AU23" s="773" t="s">
        <v>21948</v>
      </c>
      <c r="AV23" s="771"/>
      <c r="AW23" s="772"/>
      <c r="AX23" s="772"/>
      <c r="AY23" s="772"/>
      <c r="AZ23" s="772"/>
      <c r="BA23" s="782"/>
    </row>
    <row r="24" spans="2:53" ht="32.25" customHeight="1">
      <c r="B24" s="779" t="s">
        <v>21934</v>
      </c>
      <c r="C24" s="1847" t="s">
        <v>21860</v>
      </c>
      <c r="D24" s="313" t="s">
        <v>813</v>
      </c>
      <c r="E24" s="313">
        <v>3</v>
      </c>
      <c r="F24" s="1795">
        <f>IFERROR(SUM(F22:F23), 0)</f>
        <v>0</v>
      </c>
      <c r="G24" s="1795">
        <f>IFERROR(SUM(G22:G23), 0)</f>
        <v>0</v>
      </c>
      <c r="H24" s="1795">
        <f>IFERROR(SUM(H22:H23), 0)</f>
        <v>0</v>
      </c>
      <c r="I24" s="1795">
        <f>IFERROR(SUM(I22:I23), 0)</f>
        <v>0</v>
      </c>
      <c r="J24" s="1795">
        <f>IFERROR(SUM(J22:J23), 0)</f>
        <v>0</v>
      </c>
      <c r="K24" s="1795">
        <f t="shared" si="1"/>
        <v>0</v>
      </c>
      <c r="L24" s="771"/>
      <c r="M24" s="772"/>
      <c r="N24" s="772"/>
      <c r="O24" s="772"/>
      <c r="P24" s="772"/>
      <c r="Q24" s="782"/>
      <c r="R24" s="1591"/>
      <c r="S24" s="612" t="s">
        <v>21949</v>
      </c>
      <c r="T24" s="1592"/>
      <c r="U24" s="1633"/>
      <c r="V24" s="1592"/>
      <c r="W24" s="1631"/>
      <c r="X24" s="271"/>
      <c r="Y24" s="1636"/>
      <c r="Z24" s="270"/>
      <c r="AA24" s="270"/>
      <c r="AB24" s="270"/>
      <c r="AC24" s="270"/>
      <c r="AD24" s="270"/>
      <c r="AE24" s="270"/>
      <c r="AF24" s="270"/>
      <c r="AG24" s="270"/>
      <c r="AH24" s="270"/>
      <c r="AI24" s="270"/>
      <c r="AJ24" s="270"/>
      <c r="AK24" s="270"/>
      <c r="AL24" s="1636"/>
      <c r="AM24" s="1592"/>
      <c r="AN24" s="327" t="s">
        <v>21934</v>
      </c>
      <c r="AO24" s="1847" t="s">
        <v>21860</v>
      </c>
      <c r="AP24" s="773" t="s">
        <v>21950</v>
      </c>
      <c r="AQ24" s="773" t="s">
        <v>21951</v>
      </c>
      <c r="AR24" s="773" t="s">
        <v>21952</v>
      </c>
      <c r="AS24" s="773" t="s">
        <v>21953</v>
      </c>
      <c r="AT24" s="773" t="s">
        <v>21954</v>
      </c>
      <c r="AU24" s="773" t="s">
        <v>21955</v>
      </c>
      <c r="AV24" s="771"/>
      <c r="AW24" s="772"/>
      <c r="AX24" s="772"/>
      <c r="AY24" s="772"/>
      <c r="AZ24" s="772"/>
      <c r="BA24" s="782"/>
    </row>
    <row r="25" spans="2:53" ht="32.25" customHeight="1">
      <c r="B25" s="779" t="s">
        <v>21956</v>
      </c>
      <c r="C25" s="1847" t="s">
        <v>21844</v>
      </c>
      <c r="D25" s="313" t="s">
        <v>813</v>
      </c>
      <c r="E25" s="313">
        <v>3</v>
      </c>
      <c r="F25" s="1711">
        <v>0.13200000000000001</v>
      </c>
      <c r="G25" s="1711">
        <v>0</v>
      </c>
      <c r="H25" s="1711">
        <v>0</v>
      </c>
      <c r="I25" s="1711">
        <v>0.24299999999999999</v>
      </c>
      <c r="J25" s="1711">
        <v>0</v>
      </c>
      <c r="K25" s="1795">
        <f t="shared" si="1"/>
        <v>0.375</v>
      </c>
      <c r="L25" s="771"/>
      <c r="M25" s="772"/>
      <c r="N25" s="772"/>
      <c r="O25" s="772"/>
      <c r="P25" s="772"/>
      <c r="Q25" s="782"/>
      <c r="R25" s="1591"/>
      <c r="S25" s="612" t="s">
        <v>21957</v>
      </c>
      <c r="T25" s="1592"/>
      <c r="U25" s="1633"/>
      <c r="V25" s="1592"/>
      <c r="W25" s="1631"/>
      <c r="X25" s="271">
        <f>IF( SUM( Z25:AK25 ) = 0, 0, $Z$9 )</f>
        <v>0</v>
      </c>
      <c r="Y25" s="1636"/>
      <c r="Z25" s="273">
        <f t="shared" ref="Z25:AD26" si="6" xml:space="preserve"> IF( ISNUMBER(F25), 0, 1 )</f>
        <v>0</v>
      </c>
      <c r="AA25" s="273">
        <f t="shared" si="6"/>
        <v>0</v>
      </c>
      <c r="AB25" s="273">
        <f t="shared" si="6"/>
        <v>0</v>
      </c>
      <c r="AC25" s="273">
        <f t="shared" si="6"/>
        <v>0</v>
      </c>
      <c r="AD25" s="273">
        <f t="shared" si="6"/>
        <v>0</v>
      </c>
      <c r="AE25" s="270"/>
      <c r="AF25" s="270"/>
      <c r="AG25" s="270"/>
      <c r="AH25" s="270"/>
      <c r="AI25" s="270"/>
      <c r="AJ25" s="270"/>
      <c r="AK25" s="270"/>
      <c r="AL25" s="1636"/>
      <c r="AM25" s="1592"/>
      <c r="AN25" s="327" t="s">
        <v>21956</v>
      </c>
      <c r="AO25" s="1847" t="s">
        <v>21844</v>
      </c>
      <c r="AP25" s="773" t="s">
        <v>21958</v>
      </c>
      <c r="AQ25" s="773" t="s">
        <v>21959</v>
      </c>
      <c r="AR25" s="773" t="s">
        <v>21960</v>
      </c>
      <c r="AS25" s="773" t="s">
        <v>21961</v>
      </c>
      <c r="AT25" s="773" t="s">
        <v>21962</v>
      </c>
      <c r="AU25" s="773" t="s">
        <v>21963</v>
      </c>
      <c r="AV25" s="771"/>
      <c r="AW25" s="772"/>
      <c r="AX25" s="772"/>
      <c r="AY25" s="772"/>
      <c r="AZ25" s="772"/>
      <c r="BA25" s="782"/>
    </row>
    <row r="26" spans="2:53" ht="32.25" customHeight="1">
      <c r="B26" s="779" t="s">
        <v>21956</v>
      </c>
      <c r="C26" s="1847" t="s">
        <v>21852</v>
      </c>
      <c r="D26" s="313" t="s">
        <v>813</v>
      </c>
      <c r="E26" s="313">
        <v>3</v>
      </c>
      <c r="F26" s="1711">
        <v>0</v>
      </c>
      <c r="G26" s="1711">
        <v>0</v>
      </c>
      <c r="H26" s="1711">
        <v>0</v>
      </c>
      <c r="I26" s="1711">
        <v>0</v>
      </c>
      <c r="J26" s="1711">
        <v>0</v>
      </c>
      <c r="K26" s="1795">
        <f t="shared" si="1"/>
        <v>0</v>
      </c>
      <c r="L26" s="771"/>
      <c r="M26" s="772"/>
      <c r="N26" s="772"/>
      <c r="O26" s="772"/>
      <c r="P26" s="772"/>
      <c r="Q26" s="782"/>
      <c r="R26" s="1591"/>
      <c r="S26" s="612" t="s">
        <v>21964</v>
      </c>
      <c r="T26" s="1592"/>
      <c r="U26" s="1633"/>
      <c r="V26" s="1592"/>
      <c r="W26" s="1631"/>
      <c r="X26" s="271">
        <f>IF( SUM( Z26:AK26 ) = 0, 0, $Z$9 )</f>
        <v>0</v>
      </c>
      <c r="Y26" s="1636"/>
      <c r="Z26" s="273">
        <f t="shared" si="6"/>
        <v>0</v>
      </c>
      <c r="AA26" s="273">
        <f t="shared" si="6"/>
        <v>0</v>
      </c>
      <c r="AB26" s="273">
        <f t="shared" si="6"/>
        <v>0</v>
      </c>
      <c r="AC26" s="273">
        <f t="shared" si="6"/>
        <v>0</v>
      </c>
      <c r="AD26" s="273">
        <f t="shared" si="6"/>
        <v>0</v>
      </c>
      <c r="AE26" s="270"/>
      <c r="AF26" s="270"/>
      <c r="AG26" s="270"/>
      <c r="AH26" s="270"/>
      <c r="AI26" s="270"/>
      <c r="AJ26" s="270"/>
      <c r="AK26" s="270"/>
      <c r="AL26" s="1636"/>
      <c r="AM26" s="1592"/>
      <c r="AN26" s="327" t="s">
        <v>21956</v>
      </c>
      <c r="AO26" s="1847" t="s">
        <v>21852</v>
      </c>
      <c r="AP26" s="773" t="s">
        <v>21965</v>
      </c>
      <c r="AQ26" s="773" t="s">
        <v>21966</v>
      </c>
      <c r="AR26" s="773" t="s">
        <v>21967</v>
      </c>
      <c r="AS26" s="773" t="s">
        <v>21968</v>
      </c>
      <c r="AT26" s="773" t="s">
        <v>21969</v>
      </c>
      <c r="AU26" s="773" t="s">
        <v>21970</v>
      </c>
      <c r="AV26" s="771"/>
      <c r="AW26" s="772"/>
      <c r="AX26" s="772"/>
      <c r="AY26" s="772"/>
      <c r="AZ26" s="772"/>
      <c r="BA26" s="782"/>
    </row>
    <row r="27" spans="2:53" ht="32.25" customHeight="1">
      <c r="B27" s="779" t="s">
        <v>21956</v>
      </c>
      <c r="C27" s="1847" t="s">
        <v>21860</v>
      </c>
      <c r="D27" s="313" t="s">
        <v>813</v>
      </c>
      <c r="E27" s="313">
        <v>3</v>
      </c>
      <c r="F27" s="1795">
        <f>IFERROR(SUM(F25:F26), 0)</f>
        <v>0.13200000000000001</v>
      </c>
      <c r="G27" s="1795">
        <f>IFERROR(SUM(G25:G26), 0)</f>
        <v>0</v>
      </c>
      <c r="H27" s="1795">
        <f>IFERROR(SUM(H25:H26), 0)</f>
        <v>0</v>
      </c>
      <c r="I27" s="1795">
        <f>IFERROR(SUM(I25:I26), 0)</f>
        <v>0.24299999999999999</v>
      </c>
      <c r="J27" s="1795">
        <f>IFERROR(SUM(J25:J26), 0)</f>
        <v>0</v>
      </c>
      <c r="K27" s="1795">
        <f t="shared" si="1"/>
        <v>0.375</v>
      </c>
      <c r="L27" s="771"/>
      <c r="M27" s="772"/>
      <c r="N27" s="772"/>
      <c r="O27" s="772"/>
      <c r="P27" s="772"/>
      <c r="Q27" s="782"/>
      <c r="R27" s="1591"/>
      <c r="S27" s="612" t="s">
        <v>21971</v>
      </c>
      <c r="T27" s="1592"/>
      <c r="U27" s="1633"/>
      <c r="V27" s="1592"/>
      <c r="W27" s="1631"/>
      <c r="X27" s="271">
        <f>IF( SUM( Z27:AC27 ) = 0, 0, $Z$9 )</f>
        <v>0</v>
      </c>
      <c r="Y27" s="1636"/>
      <c r="Z27" s="270"/>
      <c r="AA27" s="270"/>
      <c r="AB27" s="270"/>
      <c r="AC27" s="270"/>
      <c r="AD27" s="270"/>
      <c r="AE27" s="270"/>
      <c r="AF27" s="270"/>
      <c r="AG27" s="270"/>
      <c r="AH27" s="270"/>
      <c r="AI27" s="270"/>
      <c r="AJ27" s="270"/>
      <c r="AK27" s="270"/>
      <c r="AL27" s="1636"/>
      <c r="AM27" s="1592"/>
      <c r="AN27" s="327" t="s">
        <v>21956</v>
      </c>
      <c r="AO27" s="1847" t="s">
        <v>21860</v>
      </c>
      <c r="AP27" s="773" t="s">
        <v>21972</v>
      </c>
      <c r="AQ27" s="773" t="s">
        <v>21973</v>
      </c>
      <c r="AR27" s="773" t="s">
        <v>21974</v>
      </c>
      <c r="AS27" s="773" t="s">
        <v>21975</v>
      </c>
      <c r="AT27" s="773" t="s">
        <v>21976</v>
      </c>
      <c r="AU27" s="773" t="s">
        <v>21977</v>
      </c>
      <c r="AV27" s="771"/>
      <c r="AW27" s="772"/>
      <c r="AX27" s="772"/>
      <c r="AY27" s="772"/>
      <c r="AZ27" s="772"/>
      <c r="BA27" s="782"/>
    </row>
    <row r="28" spans="2:53" ht="32.25" customHeight="1" thickBot="1">
      <c r="B28" s="797" t="s">
        <v>21978</v>
      </c>
      <c r="C28" s="1851" t="s">
        <v>21860</v>
      </c>
      <c r="D28" s="320" t="s">
        <v>813</v>
      </c>
      <c r="E28" s="320">
        <v>3</v>
      </c>
      <c r="F28" s="1821">
        <f>IFERROR(SUM(F27,F24,F21,F18,F15,F12),0)</f>
        <v>-1.2542720000000001</v>
      </c>
      <c r="G28" s="1821">
        <f>IFERROR(SUM(G27,G24,G21,G18,G15,G12),0)</f>
        <v>0</v>
      </c>
      <c r="H28" s="1821">
        <f>IFERROR(SUM(H27,H24,H21,H18,H15,H12),0)</f>
        <v>0</v>
      </c>
      <c r="I28" s="1821">
        <f>IFERROR(SUM(I27,I24,I21,I18,I15,I12),0)</f>
        <v>0.24299999999999999</v>
      </c>
      <c r="J28" s="1821">
        <f>IFERROR(SUM(J27,J24,J21,J18,J15,J12),0)</f>
        <v>5.47E-3</v>
      </c>
      <c r="K28" s="1794">
        <f t="shared" si="1"/>
        <v>-1.0058019999999999</v>
      </c>
      <c r="L28" s="783"/>
      <c r="M28" s="784"/>
      <c r="N28" s="784"/>
      <c r="O28" s="784"/>
      <c r="P28" s="784"/>
      <c r="Q28" s="785"/>
      <c r="R28" s="1591"/>
      <c r="S28" s="613" t="s">
        <v>21979</v>
      </c>
      <c r="T28" s="1592"/>
      <c r="U28" s="1634"/>
      <c r="V28" s="1592"/>
      <c r="W28" s="1631"/>
      <c r="X28" s="271">
        <f>IF( SUM( Z28:AC28 ) = 0, 0, $Z$9 )</f>
        <v>0</v>
      </c>
      <c r="Y28" s="1636"/>
      <c r="Z28" s="270"/>
      <c r="AA28" s="270"/>
      <c r="AB28" s="270"/>
      <c r="AC28" s="270"/>
      <c r="AD28" s="270"/>
      <c r="AE28" s="270"/>
      <c r="AF28" s="270"/>
      <c r="AG28" s="270"/>
      <c r="AH28" s="270"/>
      <c r="AI28" s="270"/>
      <c r="AJ28" s="270"/>
      <c r="AK28" s="270"/>
      <c r="AL28" s="1636"/>
      <c r="AM28" s="1592"/>
      <c r="AN28" s="1850" t="s">
        <v>21978</v>
      </c>
      <c r="AO28" s="1851" t="s">
        <v>21860</v>
      </c>
      <c r="AP28" s="434" t="s">
        <v>21980</v>
      </c>
      <c r="AQ28" s="434" t="s">
        <v>21981</v>
      </c>
      <c r="AR28" s="434" t="s">
        <v>21982</v>
      </c>
      <c r="AS28" s="434" t="s">
        <v>21983</v>
      </c>
      <c r="AT28" s="434" t="s">
        <v>21984</v>
      </c>
      <c r="AU28" s="434" t="s">
        <v>21985</v>
      </c>
      <c r="AV28" s="783"/>
      <c r="AW28" s="784"/>
      <c r="AX28" s="784"/>
      <c r="AY28" s="784"/>
      <c r="AZ28" s="784"/>
      <c r="BA28" s="785"/>
    </row>
    <row r="29" spans="2:53" ht="14.25" customHeight="1" thickBot="1">
      <c r="B29" s="767"/>
      <c r="C29" s="4"/>
      <c r="D29" s="4"/>
      <c r="E29" s="4"/>
      <c r="F29" s="201"/>
      <c r="G29" s="201"/>
      <c r="H29" s="201"/>
      <c r="I29" s="201"/>
      <c r="J29" s="201"/>
      <c r="K29" s="4"/>
      <c r="L29" s="4"/>
      <c r="M29" s="56"/>
      <c r="N29" s="56"/>
      <c r="O29" s="56"/>
      <c r="P29" s="56"/>
      <c r="Q29" s="84"/>
      <c r="R29" s="1591"/>
      <c r="S29" s="1591"/>
      <c r="T29" s="1592"/>
      <c r="U29" s="1592"/>
      <c r="V29" s="1592"/>
      <c r="W29" s="1631"/>
      <c r="X29" s="271"/>
      <c r="Y29" s="1636"/>
      <c r="Z29" s="270"/>
      <c r="AA29" s="270"/>
      <c r="AB29" s="270"/>
      <c r="AC29" s="270"/>
      <c r="AD29" s="270"/>
      <c r="AE29" s="270"/>
      <c r="AF29" s="270"/>
      <c r="AG29" s="270"/>
      <c r="AH29" s="270"/>
      <c r="AI29" s="270"/>
      <c r="AJ29" s="270"/>
      <c r="AK29" s="270"/>
      <c r="AL29" s="1636"/>
      <c r="AM29" s="1592"/>
      <c r="AN29" s="767"/>
      <c r="AO29" s="4"/>
      <c r="AP29" s="4"/>
      <c r="AQ29" s="4"/>
      <c r="AR29" s="4"/>
      <c r="AS29" s="4"/>
      <c r="AT29" s="4"/>
      <c r="AU29" s="4"/>
      <c r="AV29" s="4"/>
      <c r="AW29" s="56"/>
      <c r="AX29" s="56"/>
      <c r="AY29" s="56"/>
      <c r="AZ29" s="56"/>
      <c r="BA29" s="84"/>
    </row>
    <row r="30" spans="2:53" ht="20.25" customHeight="1" thickBot="1">
      <c r="B30" s="774" t="s">
        <v>21986</v>
      </c>
      <c r="C30" s="4"/>
      <c r="D30" s="4"/>
      <c r="E30" s="4"/>
      <c r="F30" s="201"/>
      <c r="G30" s="201"/>
      <c r="H30" s="201"/>
      <c r="I30" s="201"/>
      <c r="J30" s="201"/>
      <c r="K30" s="4"/>
      <c r="L30" s="4"/>
      <c r="M30" s="56"/>
      <c r="N30" s="56"/>
      <c r="O30" s="56"/>
      <c r="P30" s="56"/>
      <c r="Q30" s="84"/>
      <c r="R30" s="1591"/>
      <c r="S30" s="1591"/>
      <c r="T30" s="1592"/>
      <c r="U30" s="1592"/>
      <c r="V30" s="1592"/>
      <c r="W30" s="1631"/>
      <c r="X30" s="271"/>
      <c r="Y30" s="1636"/>
      <c r="Z30" s="270"/>
      <c r="AA30" s="270"/>
      <c r="AB30" s="270"/>
      <c r="AC30" s="270"/>
      <c r="AD30" s="270"/>
      <c r="AE30" s="270"/>
      <c r="AF30" s="270"/>
      <c r="AG30" s="270"/>
      <c r="AH30" s="270"/>
      <c r="AI30" s="270"/>
      <c r="AJ30" s="270"/>
      <c r="AK30" s="270"/>
      <c r="AL30" s="1636"/>
      <c r="AM30" s="1592"/>
      <c r="AN30" s="316" t="s">
        <v>21986</v>
      </c>
      <c r="AO30" s="4"/>
      <c r="AP30" s="4"/>
      <c r="AQ30" s="4"/>
      <c r="AR30" s="4"/>
      <c r="AS30" s="4"/>
      <c r="AT30" s="4"/>
      <c r="AU30" s="4"/>
      <c r="AV30" s="4"/>
      <c r="AW30" s="56"/>
      <c r="AX30" s="56"/>
      <c r="AY30" s="56"/>
      <c r="AZ30" s="56"/>
      <c r="BA30" s="84"/>
    </row>
    <row r="31" spans="2:53" ht="32.25" customHeight="1">
      <c r="B31" s="775" t="s">
        <v>21987</v>
      </c>
      <c r="C31" s="610" t="s">
        <v>21844</v>
      </c>
      <c r="D31" s="317" t="s">
        <v>813</v>
      </c>
      <c r="E31" s="317">
        <v>3</v>
      </c>
      <c r="F31" s="1710">
        <v>-8.4000000000000005E-2</v>
      </c>
      <c r="G31" s="1710">
        <v>0</v>
      </c>
      <c r="H31" s="1710">
        <v>0</v>
      </c>
      <c r="I31" s="1710">
        <v>0.51100000000000001</v>
      </c>
      <c r="J31" s="1710">
        <v>5.0000000000000001E-3</v>
      </c>
      <c r="K31" s="431">
        <f>IFERROR(SUM(F31:J31), 0)</f>
        <v>0.432</v>
      </c>
      <c r="L31" s="787"/>
      <c r="M31" s="787"/>
      <c r="N31" s="787"/>
      <c r="O31" s="787"/>
      <c r="P31" s="787"/>
      <c r="Q31" s="788"/>
      <c r="R31" s="1591"/>
      <c r="S31" s="611" t="s">
        <v>21988</v>
      </c>
      <c r="T31" s="1592"/>
      <c r="U31" s="1632"/>
      <c r="V31" s="1592"/>
      <c r="W31" s="1631"/>
      <c r="X31" s="271">
        <f>IF( SUM( Z31:AK31 ) = 0, 0, $Z$9 )</f>
        <v>0</v>
      </c>
      <c r="Y31" s="1636"/>
      <c r="Z31" s="273">
        <f t="shared" ref="Z31:AD32" si="7" xml:space="preserve"> IF( ISNUMBER(F31), 0, 1 )</f>
        <v>0</v>
      </c>
      <c r="AA31" s="273">
        <f t="shared" si="7"/>
        <v>0</v>
      </c>
      <c r="AB31" s="273">
        <f t="shared" si="7"/>
        <v>0</v>
      </c>
      <c r="AC31" s="273">
        <f t="shared" si="7"/>
        <v>0</v>
      </c>
      <c r="AD31" s="273">
        <f t="shared" si="7"/>
        <v>0</v>
      </c>
      <c r="AE31" s="270"/>
      <c r="AF31" s="270"/>
      <c r="AG31" s="270"/>
      <c r="AH31" s="270"/>
      <c r="AI31" s="270"/>
      <c r="AJ31" s="270"/>
      <c r="AK31" s="270"/>
      <c r="AL31" s="1636"/>
      <c r="AM31" s="1592"/>
      <c r="AN31" s="326" t="s">
        <v>21987</v>
      </c>
      <c r="AO31" s="610" t="s">
        <v>21844</v>
      </c>
      <c r="AP31" s="786" t="s">
        <v>21989</v>
      </c>
      <c r="AQ31" s="786" t="s">
        <v>21990</v>
      </c>
      <c r="AR31" s="786" t="s">
        <v>21991</v>
      </c>
      <c r="AS31" s="786" t="s">
        <v>21992</v>
      </c>
      <c r="AT31" s="786" t="s">
        <v>21993</v>
      </c>
      <c r="AU31" s="786" t="s">
        <v>21994</v>
      </c>
      <c r="AV31" s="787"/>
      <c r="AW31" s="787"/>
      <c r="AX31" s="787"/>
      <c r="AY31" s="787"/>
      <c r="AZ31" s="787"/>
      <c r="BA31" s="788"/>
    </row>
    <row r="32" spans="2:53" ht="32.25" customHeight="1">
      <c r="B32" s="779" t="s">
        <v>21987</v>
      </c>
      <c r="C32" s="1847" t="s">
        <v>21852</v>
      </c>
      <c r="D32" s="313" t="s">
        <v>813</v>
      </c>
      <c r="E32" s="313">
        <v>3</v>
      </c>
      <c r="F32" s="1711">
        <v>0</v>
      </c>
      <c r="G32" s="1711">
        <v>0</v>
      </c>
      <c r="H32" s="1711">
        <v>0</v>
      </c>
      <c r="I32" s="1711">
        <v>0</v>
      </c>
      <c r="J32" s="1711">
        <v>0</v>
      </c>
      <c r="K32" s="1795">
        <f t="shared" ref="K32:K49" si="8">IFERROR(SUM(F32:J32), 0)</f>
        <v>0</v>
      </c>
      <c r="L32" s="772"/>
      <c r="M32" s="772"/>
      <c r="N32" s="772"/>
      <c r="O32" s="772"/>
      <c r="P32" s="772"/>
      <c r="Q32" s="782"/>
      <c r="R32" s="1591"/>
      <c r="S32" s="612" t="s">
        <v>21995</v>
      </c>
      <c r="T32" s="1592"/>
      <c r="U32" s="1633"/>
      <c r="V32" s="1592"/>
      <c r="W32" s="1631"/>
      <c r="X32" s="271">
        <f>IF( SUM( Z32:AK32 ) = 0, 0, $Z$9 )</f>
        <v>0</v>
      </c>
      <c r="Y32" s="1636"/>
      <c r="Z32" s="273">
        <f t="shared" si="7"/>
        <v>0</v>
      </c>
      <c r="AA32" s="273">
        <f t="shared" si="7"/>
        <v>0</v>
      </c>
      <c r="AB32" s="273">
        <f t="shared" si="7"/>
        <v>0</v>
      </c>
      <c r="AC32" s="273">
        <f t="shared" si="7"/>
        <v>0</v>
      </c>
      <c r="AD32" s="273">
        <f t="shared" si="7"/>
        <v>0</v>
      </c>
      <c r="AE32" s="270"/>
      <c r="AF32" s="270"/>
      <c r="AG32" s="270"/>
      <c r="AH32" s="270"/>
      <c r="AI32" s="270"/>
      <c r="AJ32" s="270"/>
      <c r="AK32" s="270"/>
      <c r="AL32" s="1636"/>
      <c r="AM32" s="1592"/>
      <c r="AN32" s="327" t="s">
        <v>21987</v>
      </c>
      <c r="AO32" s="1847" t="s">
        <v>21852</v>
      </c>
      <c r="AP32" s="773" t="s">
        <v>21996</v>
      </c>
      <c r="AQ32" s="773" t="s">
        <v>21997</v>
      </c>
      <c r="AR32" s="773" t="s">
        <v>21998</v>
      </c>
      <c r="AS32" s="773" t="s">
        <v>21999</v>
      </c>
      <c r="AT32" s="773" t="s">
        <v>22000</v>
      </c>
      <c r="AU32" s="773" t="s">
        <v>22001</v>
      </c>
      <c r="AV32" s="772"/>
      <c r="AW32" s="772"/>
      <c r="AX32" s="772"/>
      <c r="AY32" s="772"/>
      <c r="AZ32" s="772"/>
      <c r="BA32" s="782"/>
    </row>
    <row r="33" spans="2:53" ht="32.25" customHeight="1">
      <c r="B33" s="779" t="s">
        <v>21987</v>
      </c>
      <c r="C33" s="1847" t="s">
        <v>21860</v>
      </c>
      <c r="D33" s="313" t="s">
        <v>813</v>
      </c>
      <c r="E33" s="313">
        <v>3</v>
      </c>
      <c r="F33" s="1795">
        <f>IFERROR(SUM(F31:F32), 0)</f>
        <v>-8.4000000000000005E-2</v>
      </c>
      <c r="G33" s="1795">
        <f>IFERROR(SUM(G31:G32), 0)</f>
        <v>0</v>
      </c>
      <c r="H33" s="1795">
        <f>IFERROR(SUM(H31:H32), 0)</f>
        <v>0</v>
      </c>
      <c r="I33" s="1795">
        <f>IFERROR(SUM(I31:I32), 0)</f>
        <v>0.51100000000000001</v>
      </c>
      <c r="J33" s="1795">
        <f>IFERROR(SUM(J31:J32), 0)</f>
        <v>5.0000000000000001E-3</v>
      </c>
      <c r="K33" s="1795">
        <f>IFERROR(SUM(F33:J33), 0)</f>
        <v>0.432</v>
      </c>
      <c r="L33" s="771"/>
      <c r="M33" s="772"/>
      <c r="N33" s="772"/>
      <c r="O33" s="772"/>
      <c r="P33" s="772"/>
      <c r="Q33" s="782"/>
      <c r="R33" s="1591"/>
      <c r="S33" s="612" t="s">
        <v>22002</v>
      </c>
      <c r="T33" s="1592"/>
      <c r="U33" s="1633"/>
      <c r="V33" s="1592"/>
      <c r="W33" s="1631"/>
      <c r="X33" s="271"/>
      <c r="Y33" s="1636"/>
      <c r="Z33" s="270"/>
      <c r="AA33" s="270"/>
      <c r="AB33" s="270"/>
      <c r="AC33" s="270"/>
      <c r="AD33" s="270"/>
      <c r="AE33" s="270"/>
      <c r="AF33" s="270"/>
      <c r="AG33" s="270"/>
      <c r="AH33" s="270"/>
      <c r="AI33" s="270"/>
      <c r="AJ33" s="270"/>
      <c r="AK33" s="270"/>
      <c r="AL33" s="1636"/>
      <c r="AM33" s="1592"/>
      <c r="AN33" s="327" t="s">
        <v>21987</v>
      </c>
      <c r="AO33" s="1847" t="s">
        <v>21860</v>
      </c>
      <c r="AP33" s="773" t="s">
        <v>22003</v>
      </c>
      <c r="AQ33" s="773" t="s">
        <v>22004</v>
      </c>
      <c r="AR33" s="773" t="s">
        <v>22005</v>
      </c>
      <c r="AS33" s="773" t="s">
        <v>22006</v>
      </c>
      <c r="AT33" s="773" t="s">
        <v>22007</v>
      </c>
      <c r="AU33" s="773" t="s">
        <v>22008</v>
      </c>
      <c r="AV33" s="771"/>
      <c r="AW33" s="772"/>
      <c r="AX33" s="772"/>
      <c r="AY33" s="772"/>
      <c r="AZ33" s="772"/>
      <c r="BA33" s="782"/>
    </row>
    <row r="34" spans="2:53" ht="32.25" customHeight="1">
      <c r="B34" s="779" t="s">
        <v>22009</v>
      </c>
      <c r="C34" s="1847" t="s">
        <v>21844</v>
      </c>
      <c r="D34" s="313" t="s">
        <v>813</v>
      </c>
      <c r="E34" s="313">
        <v>3</v>
      </c>
      <c r="F34" s="1711">
        <v>0</v>
      </c>
      <c r="G34" s="1711">
        <v>0</v>
      </c>
      <c r="H34" s="1711">
        <v>0</v>
      </c>
      <c r="I34" s="1711">
        <v>0</v>
      </c>
      <c r="J34" s="1711">
        <v>0</v>
      </c>
      <c r="K34" s="1795">
        <f t="shared" si="8"/>
        <v>0</v>
      </c>
      <c r="L34" s="772"/>
      <c r="M34" s="772"/>
      <c r="N34" s="772"/>
      <c r="O34" s="772"/>
      <c r="P34" s="772"/>
      <c r="Q34" s="782"/>
      <c r="R34" s="1591"/>
      <c r="S34" s="612" t="s">
        <v>22010</v>
      </c>
      <c r="T34" s="1592"/>
      <c r="U34" s="1633"/>
      <c r="V34" s="1592"/>
      <c r="W34" s="1631"/>
      <c r="X34" s="271">
        <f>IF( SUM( Z34:AK34 ) = 0, 0, $Z$9 )</f>
        <v>0</v>
      </c>
      <c r="Y34" s="1636"/>
      <c r="Z34" s="273">
        <f t="shared" ref="Z34:AD35" si="9" xml:space="preserve"> IF( ISNUMBER(F34), 0, 1 )</f>
        <v>0</v>
      </c>
      <c r="AA34" s="273">
        <f t="shared" si="9"/>
        <v>0</v>
      </c>
      <c r="AB34" s="273">
        <f t="shared" si="9"/>
        <v>0</v>
      </c>
      <c r="AC34" s="273">
        <f t="shared" si="9"/>
        <v>0</v>
      </c>
      <c r="AD34" s="273">
        <f t="shared" si="9"/>
        <v>0</v>
      </c>
      <c r="AE34" s="270"/>
      <c r="AF34" s="270"/>
      <c r="AG34" s="270"/>
      <c r="AH34" s="270"/>
      <c r="AI34" s="270"/>
      <c r="AJ34" s="270"/>
      <c r="AK34" s="270"/>
      <c r="AL34" s="1636"/>
      <c r="AM34" s="1592"/>
      <c r="AN34" s="327" t="s">
        <v>22009</v>
      </c>
      <c r="AO34" s="1847" t="s">
        <v>21844</v>
      </c>
      <c r="AP34" s="773" t="s">
        <v>22011</v>
      </c>
      <c r="AQ34" s="773" t="s">
        <v>22012</v>
      </c>
      <c r="AR34" s="773" t="s">
        <v>22013</v>
      </c>
      <c r="AS34" s="773" t="s">
        <v>22014</v>
      </c>
      <c r="AT34" s="773" t="s">
        <v>22015</v>
      </c>
      <c r="AU34" s="773" t="s">
        <v>22016</v>
      </c>
      <c r="AV34" s="772"/>
      <c r="AW34" s="772"/>
      <c r="AX34" s="772"/>
      <c r="AY34" s="772"/>
      <c r="AZ34" s="772"/>
      <c r="BA34" s="782"/>
    </row>
    <row r="35" spans="2:53" ht="32.25" customHeight="1">
      <c r="B35" s="779" t="s">
        <v>22009</v>
      </c>
      <c r="C35" s="1847" t="s">
        <v>21852</v>
      </c>
      <c r="D35" s="313" t="s">
        <v>813</v>
      </c>
      <c r="E35" s="313">
        <v>3</v>
      </c>
      <c r="F35" s="1711">
        <v>0</v>
      </c>
      <c r="G35" s="1711">
        <v>0</v>
      </c>
      <c r="H35" s="1711">
        <v>0</v>
      </c>
      <c r="I35" s="1711">
        <v>0</v>
      </c>
      <c r="J35" s="1711">
        <v>0</v>
      </c>
      <c r="K35" s="1795">
        <f t="shared" si="8"/>
        <v>0</v>
      </c>
      <c r="L35" s="772"/>
      <c r="M35" s="772"/>
      <c r="N35" s="772"/>
      <c r="O35" s="772"/>
      <c r="P35" s="772"/>
      <c r="Q35" s="782"/>
      <c r="R35" s="1591"/>
      <c r="S35" s="612" t="s">
        <v>22017</v>
      </c>
      <c r="T35" s="1592"/>
      <c r="U35" s="1633"/>
      <c r="V35" s="1592"/>
      <c r="W35" s="1631"/>
      <c r="X35" s="271">
        <f>IF( SUM( Z35:AK35 ) = 0, 0, $Z$9 )</f>
        <v>0</v>
      </c>
      <c r="Y35" s="1636"/>
      <c r="Z35" s="273">
        <f t="shared" si="9"/>
        <v>0</v>
      </c>
      <c r="AA35" s="273">
        <f t="shared" si="9"/>
        <v>0</v>
      </c>
      <c r="AB35" s="273">
        <f t="shared" si="9"/>
        <v>0</v>
      </c>
      <c r="AC35" s="273">
        <f t="shared" si="9"/>
        <v>0</v>
      </c>
      <c r="AD35" s="273">
        <f t="shared" si="9"/>
        <v>0</v>
      </c>
      <c r="AE35" s="270"/>
      <c r="AF35" s="270"/>
      <c r="AG35" s="270"/>
      <c r="AH35" s="270"/>
      <c r="AI35" s="270"/>
      <c r="AJ35" s="270"/>
      <c r="AK35" s="270"/>
      <c r="AL35" s="1636"/>
      <c r="AM35" s="1592"/>
      <c r="AN35" s="327" t="s">
        <v>22009</v>
      </c>
      <c r="AO35" s="1847" t="s">
        <v>21852</v>
      </c>
      <c r="AP35" s="773" t="s">
        <v>22018</v>
      </c>
      <c r="AQ35" s="773" t="s">
        <v>22019</v>
      </c>
      <c r="AR35" s="773" t="s">
        <v>22020</v>
      </c>
      <c r="AS35" s="773" t="s">
        <v>22021</v>
      </c>
      <c r="AT35" s="773" t="s">
        <v>22022</v>
      </c>
      <c r="AU35" s="773" t="s">
        <v>22023</v>
      </c>
      <c r="AV35" s="772"/>
      <c r="AW35" s="772"/>
      <c r="AX35" s="772"/>
      <c r="AY35" s="772"/>
      <c r="AZ35" s="772"/>
      <c r="BA35" s="782"/>
    </row>
    <row r="36" spans="2:53" ht="32.25" customHeight="1">
      <c r="B36" s="779" t="s">
        <v>22009</v>
      </c>
      <c r="C36" s="1847" t="s">
        <v>21860</v>
      </c>
      <c r="D36" s="313" t="s">
        <v>813</v>
      </c>
      <c r="E36" s="313">
        <v>3</v>
      </c>
      <c r="F36" s="1795">
        <f>IFERROR(SUM(F34:F35), 0)</f>
        <v>0</v>
      </c>
      <c r="G36" s="1795">
        <f>IFERROR(SUM(G34:G35), 0)</f>
        <v>0</v>
      </c>
      <c r="H36" s="1795">
        <f>IFERROR(SUM(H34:H35), 0)</f>
        <v>0</v>
      </c>
      <c r="I36" s="1795">
        <f>IFERROR(SUM(I34:I35), 0)</f>
        <v>0</v>
      </c>
      <c r="J36" s="1795">
        <f>IFERROR(SUM(J34:J35), 0)</f>
        <v>0</v>
      </c>
      <c r="K36" s="1795">
        <f t="shared" si="8"/>
        <v>0</v>
      </c>
      <c r="L36" s="772"/>
      <c r="M36" s="772"/>
      <c r="N36" s="772"/>
      <c r="O36" s="772"/>
      <c r="P36" s="772"/>
      <c r="Q36" s="782"/>
      <c r="R36" s="1591"/>
      <c r="S36" s="612" t="s">
        <v>22024</v>
      </c>
      <c r="T36" s="1592"/>
      <c r="U36" s="1633"/>
      <c r="V36" s="1592"/>
      <c r="W36" s="1631"/>
      <c r="X36" s="271"/>
      <c r="Y36" s="1636"/>
      <c r="Z36" s="270"/>
      <c r="AA36" s="270"/>
      <c r="AB36" s="270"/>
      <c r="AC36" s="270"/>
      <c r="AD36" s="270"/>
      <c r="AE36" s="270"/>
      <c r="AF36" s="270"/>
      <c r="AG36" s="270"/>
      <c r="AH36" s="270"/>
      <c r="AI36" s="270"/>
      <c r="AJ36" s="270"/>
      <c r="AK36" s="270"/>
      <c r="AL36" s="1636"/>
      <c r="AM36" s="1592"/>
      <c r="AN36" s="327" t="s">
        <v>22009</v>
      </c>
      <c r="AO36" s="1847" t="s">
        <v>21860</v>
      </c>
      <c r="AP36" s="773" t="s">
        <v>22025</v>
      </c>
      <c r="AQ36" s="773" t="s">
        <v>22026</v>
      </c>
      <c r="AR36" s="773" t="s">
        <v>22027</v>
      </c>
      <c r="AS36" s="773" t="s">
        <v>22028</v>
      </c>
      <c r="AT36" s="773" t="s">
        <v>22029</v>
      </c>
      <c r="AU36" s="773" t="s">
        <v>22030</v>
      </c>
      <c r="AV36" s="772"/>
      <c r="AW36" s="772"/>
      <c r="AX36" s="772"/>
      <c r="AY36" s="772"/>
      <c r="AZ36" s="772"/>
      <c r="BA36" s="782"/>
    </row>
    <row r="37" spans="2:53" ht="32.25" customHeight="1">
      <c r="B37" s="779" t="s">
        <v>22031</v>
      </c>
      <c r="C37" s="1847" t="s">
        <v>21844</v>
      </c>
      <c r="D37" s="313" t="s">
        <v>813</v>
      </c>
      <c r="E37" s="313">
        <v>3</v>
      </c>
      <c r="F37" s="1711">
        <v>0</v>
      </c>
      <c r="G37" s="1711">
        <v>0</v>
      </c>
      <c r="H37" s="1711">
        <v>0</v>
      </c>
      <c r="I37" s="1711">
        <v>0</v>
      </c>
      <c r="J37" s="1711">
        <v>12.609</v>
      </c>
      <c r="K37" s="1795">
        <f t="shared" si="8"/>
        <v>12.609</v>
      </c>
      <c r="L37" s="840">
        <v>0</v>
      </c>
      <c r="M37" s="840">
        <v>0</v>
      </c>
      <c r="N37" s="840">
        <v>0</v>
      </c>
      <c r="O37" s="840">
        <v>0</v>
      </c>
      <c r="P37" s="840">
        <v>0</v>
      </c>
      <c r="Q37" s="354">
        <f>IFERROR(SUM(L37:P37), 0)</f>
        <v>0</v>
      </c>
      <c r="R37" s="1591"/>
      <c r="S37" s="612" t="s">
        <v>22032</v>
      </c>
      <c r="T37" s="1592"/>
      <c r="U37" s="1633"/>
      <c r="V37" s="1592"/>
      <c r="W37" s="1631"/>
      <c r="X37" s="271">
        <f>IF( SUM( Z37:AK37 ) = 0, 0, $Z$9 )</f>
        <v>0</v>
      </c>
      <c r="Y37" s="1636"/>
      <c r="Z37" s="273">
        <f t="shared" ref="Z37:AD38" si="10" xml:space="preserve"> IF( ISNUMBER(F37), 0, 1 )</f>
        <v>0</v>
      </c>
      <c r="AA37" s="273">
        <f t="shared" si="10"/>
        <v>0</v>
      </c>
      <c r="AB37" s="273">
        <f t="shared" si="10"/>
        <v>0</v>
      </c>
      <c r="AC37" s="273">
        <f t="shared" si="10"/>
        <v>0</v>
      </c>
      <c r="AD37" s="273">
        <f t="shared" si="10"/>
        <v>0</v>
      </c>
      <c r="AE37" s="270"/>
      <c r="AF37" s="273">
        <f t="shared" ref="AF37:AF38" si="11" xml:space="preserve"> IF( ISNUMBER(L37), 0, 1 )</f>
        <v>0</v>
      </c>
      <c r="AG37" s="273">
        <f t="shared" ref="AG37:AG38" si="12" xml:space="preserve"> IF( ISNUMBER(M37), 0, 1 )</f>
        <v>0</v>
      </c>
      <c r="AH37" s="273">
        <f t="shared" ref="AH37:AH38" si="13" xml:space="preserve"> IF( ISNUMBER(N37), 0, 1 )</f>
        <v>0</v>
      </c>
      <c r="AI37" s="273">
        <f t="shared" ref="AI37:AI38" si="14" xml:space="preserve"> IF( ISNUMBER(O37), 0, 1 )</f>
        <v>0</v>
      </c>
      <c r="AJ37" s="273">
        <f t="shared" ref="AJ37:AJ38" si="15" xml:space="preserve"> IF( ISNUMBER(P37), 0, 1 )</f>
        <v>0</v>
      </c>
      <c r="AK37" s="270"/>
      <c r="AL37" s="1636"/>
      <c r="AM37" s="1592"/>
      <c r="AN37" s="327" t="s">
        <v>22031</v>
      </c>
      <c r="AO37" s="1847" t="s">
        <v>21844</v>
      </c>
      <c r="AP37" s="773" t="s">
        <v>22033</v>
      </c>
      <c r="AQ37" s="773" t="s">
        <v>22034</v>
      </c>
      <c r="AR37" s="773" t="s">
        <v>22035</v>
      </c>
      <c r="AS37" s="773" t="s">
        <v>22036</v>
      </c>
      <c r="AT37" s="773" t="s">
        <v>22037</v>
      </c>
      <c r="AU37" s="773" t="s">
        <v>22038</v>
      </c>
      <c r="AV37" s="363" t="s">
        <v>22039</v>
      </c>
      <c r="AW37" s="363" t="s">
        <v>22040</v>
      </c>
      <c r="AX37" s="363" t="s">
        <v>22041</v>
      </c>
      <c r="AY37" s="363" t="s">
        <v>22042</v>
      </c>
      <c r="AZ37" s="363" t="s">
        <v>22043</v>
      </c>
      <c r="BA37" s="366" t="s">
        <v>22044</v>
      </c>
    </row>
    <row r="38" spans="2:53" ht="32.25" customHeight="1">
      <c r="B38" s="779" t="s">
        <v>22031</v>
      </c>
      <c r="C38" s="1847" t="s">
        <v>21852</v>
      </c>
      <c r="D38" s="313" t="s">
        <v>813</v>
      </c>
      <c r="E38" s="313">
        <v>3</v>
      </c>
      <c r="F38" s="1711">
        <v>0</v>
      </c>
      <c r="G38" s="1711">
        <v>0</v>
      </c>
      <c r="H38" s="1711">
        <v>0</v>
      </c>
      <c r="I38" s="1711">
        <v>0</v>
      </c>
      <c r="J38" s="1711">
        <v>0</v>
      </c>
      <c r="K38" s="1795">
        <f t="shared" si="8"/>
        <v>0</v>
      </c>
      <c r="L38" s="840">
        <v>0</v>
      </c>
      <c r="M38" s="840">
        <v>0</v>
      </c>
      <c r="N38" s="840">
        <v>0</v>
      </c>
      <c r="O38" s="840">
        <v>0</v>
      </c>
      <c r="P38" s="840">
        <v>0</v>
      </c>
      <c r="Q38" s="354">
        <f>IFERROR(SUM(L38:P38), 0)</f>
        <v>0</v>
      </c>
      <c r="R38" s="1591"/>
      <c r="S38" s="612" t="s">
        <v>22045</v>
      </c>
      <c r="T38" s="1592"/>
      <c r="U38" s="1633"/>
      <c r="V38" s="1592"/>
      <c r="W38" s="1631"/>
      <c r="X38" s="271">
        <f>IF( SUM( Z38:AK38 ) = 0, 0, $Z$9 )</f>
        <v>0</v>
      </c>
      <c r="Y38" s="1636"/>
      <c r="Z38" s="273">
        <f t="shared" si="10"/>
        <v>0</v>
      </c>
      <c r="AA38" s="273">
        <f t="shared" si="10"/>
        <v>0</v>
      </c>
      <c r="AB38" s="273">
        <f t="shared" si="10"/>
        <v>0</v>
      </c>
      <c r="AC38" s="273">
        <f t="shared" si="10"/>
        <v>0</v>
      </c>
      <c r="AD38" s="273">
        <f t="shared" si="10"/>
        <v>0</v>
      </c>
      <c r="AE38" s="270"/>
      <c r="AF38" s="273">
        <f t="shared" si="11"/>
        <v>0</v>
      </c>
      <c r="AG38" s="273">
        <f t="shared" si="12"/>
        <v>0</v>
      </c>
      <c r="AH38" s="273">
        <f t="shared" si="13"/>
        <v>0</v>
      </c>
      <c r="AI38" s="273">
        <f t="shared" si="14"/>
        <v>0</v>
      </c>
      <c r="AJ38" s="273">
        <f t="shared" si="15"/>
        <v>0</v>
      </c>
      <c r="AK38" s="270"/>
      <c r="AL38" s="1636"/>
      <c r="AM38" s="1592"/>
      <c r="AN38" s="327" t="s">
        <v>22031</v>
      </c>
      <c r="AO38" s="1847" t="s">
        <v>21852</v>
      </c>
      <c r="AP38" s="773" t="s">
        <v>22046</v>
      </c>
      <c r="AQ38" s="773" t="s">
        <v>22047</v>
      </c>
      <c r="AR38" s="773" t="s">
        <v>22048</v>
      </c>
      <c r="AS38" s="773" t="s">
        <v>22049</v>
      </c>
      <c r="AT38" s="773" t="s">
        <v>22050</v>
      </c>
      <c r="AU38" s="773" t="s">
        <v>22051</v>
      </c>
      <c r="AV38" s="363" t="s">
        <v>22052</v>
      </c>
      <c r="AW38" s="363" t="s">
        <v>22053</v>
      </c>
      <c r="AX38" s="363" t="s">
        <v>22054</v>
      </c>
      <c r="AY38" s="363" t="s">
        <v>22055</v>
      </c>
      <c r="AZ38" s="363" t="s">
        <v>22056</v>
      </c>
      <c r="BA38" s="366" t="s">
        <v>22057</v>
      </c>
    </row>
    <row r="39" spans="2:53" ht="32.25" customHeight="1">
      <c r="B39" s="779" t="s">
        <v>22031</v>
      </c>
      <c r="C39" s="1847" t="s">
        <v>21860</v>
      </c>
      <c r="D39" s="313" t="s">
        <v>813</v>
      </c>
      <c r="E39" s="313">
        <v>3</v>
      </c>
      <c r="F39" s="1795">
        <f>IFERROR(SUM(F37:F38), 0)</f>
        <v>0</v>
      </c>
      <c r="G39" s="1795">
        <f>IFERROR(SUM(G37:G38), 0)</f>
        <v>0</v>
      </c>
      <c r="H39" s="1795">
        <f>IFERROR(SUM(H37:H38), 0)</f>
        <v>0</v>
      </c>
      <c r="I39" s="1795">
        <f>IFERROR(SUM(I37:I38), 0)</f>
        <v>0</v>
      </c>
      <c r="J39" s="1795">
        <f>IFERROR(SUM(J37:J38), 0)</f>
        <v>12.609</v>
      </c>
      <c r="K39" s="1795">
        <f t="shared" si="8"/>
        <v>12.609</v>
      </c>
      <c r="L39" s="353">
        <f>IFERROR(SUM(L37:L38), 0)</f>
        <v>0</v>
      </c>
      <c r="M39" s="353">
        <f>IFERROR(SUM(M37:M38), 0)</f>
        <v>0</v>
      </c>
      <c r="N39" s="353">
        <f t="shared" ref="N39:P39" si="16">IFERROR(SUM(N37:N38), 0)</f>
        <v>0</v>
      </c>
      <c r="O39" s="353">
        <f t="shared" si="16"/>
        <v>0</v>
      </c>
      <c r="P39" s="353">
        <f t="shared" si="16"/>
        <v>0</v>
      </c>
      <c r="Q39" s="354">
        <f>IFERROR(SUM(L39:P39), 0)</f>
        <v>0</v>
      </c>
      <c r="R39" s="1592"/>
      <c r="S39" s="612" t="s">
        <v>22058</v>
      </c>
      <c r="T39" s="1592"/>
      <c r="U39" s="1633"/>
      <c r="V39" s="1592"/>
      <c r="W39" s="1631"/>
      <c r="X39" s="271"/>
      <c r="Y39" s="1636"/>
      <c r="Z39" s="270"/>
      <c r="AA39" s="270"/>
      <c r="AB39" s="270"/>
      <c r="AC39" s="270"/>
      <c r="AD39" s="270"/>
      <c r="AE39" s="270"/>
      <c r="AF39" s="270"/>
      <c r="AG39" s="270"/>
      <c r="AH39" s="270"/>
      <c r="AI39" s="270"/>
      <c r="AJ39" s="270"/>
      <c r="AK39" s="270"/>
      <c r="AL39" s="1636"/>
      <c r="AM39" s="1592"/>
      <c r="AN39" s="327" t="s">
        <v>22031</v>
      </c>
      <c r="AO39" s="1847" t="s">
        <v>21860</v>
      </c>
      <c r="AP39" s="773" t="s">
        <v>22059</v>
      </c>
      <c r="AQ39" s="773" t="s">
        <v>22060</v>
      </c>
      <c r="AR39" s="773" t="s">
        <v>22061</v>
      </c>
      <c r="AS39" s="773" t="s">
        <v>22062</v>
      </c>
      <c r="AT39" s="773" t="s">
        <v>22063</v>
      </c>
      <c r="AU39" s="773" t="s">
        <v>22064</v>
      </c>
      <c r="AV39" s="363" t="s">
        <v>22065</v>
      </c>
      <c r="AW39" s="363" t="s">
        <v>22066</v>
      </c>
      <c r="AX39" s="363" t="s">
        <v>22067</v>
      </c>
      <c r="AY39" s="363" t="s">
        <v>22068</v>
      </c>
      <c r="AZ39" s="363" t="s">
        <v>22069</v>
      </c>
      <c r="BA39" s="366" t="s">
        <v>22070</v>
      </c>
    </row>
    <row r="40" spans="2:53" ht="32.25" customHeight="1">
      <c r="B40" s="779" t="s">
        <v>22071</v>
      </c>
      <c r="C40" s="1847" t="s">
        <v>21844</v>
      </c>
      <c r="D40" s="313" t="s">
        <v>813</v>
      </c>
      <c r="E40" s="313">
        <v>3</v>
      </c>
      <c r="F40" s="1711">
        <v>0</v>
      </c>
      <c r="G40" s="1711">
        <v>0</v>
      </c>
      <c r="H40" s="1711">
        <v>0</v>
      </c>
      <c r="I40" s="1711">
        <v>0</v>
      </c>
      <c r="J40" s="1711">
        <v>33.787999999999997</v>
      </c>
      <c r="K40" s="1795">
        <f t="shared" si="8"/>
        <v>33.787999999999997</v>
      </c>
      <c r="L40" s="771"/>
      <c r="M40" s="772"/>
      <c r="N40" s="772"/>
      <c r="O40" s="772"/>
      <c r="P40" s="772"/>
      <c r="Q40" s="789"/>
      <c r="R40" s="1592"/>
      <c r="S40" s="612" t="s">
        <v>22072</v>
      </c>
      <c r="T40" s="1592"/>
      <c r="U40" s="1633"/>
      <c r="V40" s="1592"/>
      <c r="W40" s="1631"/>
      <c r="X40" s="271">
        <f>IF( SUM( Z40:AK40 ) = 0, 0, $Z$9 )</f>
        <v>0</v>
      </c>
      <c r="Y40" s="1636"/>
      <c r="Z40" s="273">
        <f t="shared" ref="Z40:AD41" si="17" xml:space="preserve"> IF( ISNUMBER(F40), 0, 1 )</f>
        <v>0</v>
      </c>
      <c r="AA40" s="273">
        <f t="shared" si="17"/>
        <v>0</v>
      </c>
      <c r="AB40" s="273">
        <f t="shared" si="17"/>
        <v>0</v>
      </c>
      <c r="AC40" s="273">
        <f t="shared" si="17"/>
        <v>0</v>
      </c>
      <c r="AD40" s="273">
        <f t="shared" si="17"/>
        <v>0</v>
      </c>
      <c r="AE40" s="270"/>
      <c r="AF40" s="270"/>
      <c r="AG40" s="270"/>
      <c r="AH40" s="270"/>
      <c r="AI40" s="270"/>
      <c r="AJ40" s="270"/>
      <c r="AK40" s="270"/>
      <c r="AL40" s="1636"/>
      <c r="AM40" s="1592"/>
      <c r="AN40" s="327" t="s">
        <v>22071</v>
      </c>
      <c r="AO40" s="1847" t="s">
        <v>21844</v>
      </c>
      <c r="AP40" s="773" t="s">
        <v>22073</v>
      </c>
      <c r="AQ40" s="773" t="s">
        <v>22074</v>
      </c>
      <c r="AR40" s="773" t="s">
        <v>22075</v>
      </c>
      <c r="AS40" s="773" t="s">
        <v>22076</v>
      </c>
      <c r="AT40" s="773" t="s">
        <v>22077</v>
      </c>
      <c r="AU40" s="773" t="s">
        <v>22078</v>
      </c>
      <c r="AV40" s="771"/>
      <c r="AW40" s="772"/>
      <c r="AX40" s="772"/>
      <c r="AY40" s="772"/>
      <c r="AZ40" s="772"/>
      <c r="BA40" s="789"/>
    </row>
    <row r="41" spans="2:53" ht="32.25" customHeight="1">
      <c r="B41" s="779" t="s">
        <v>22071</v>
      </c>
      <c r="C41" s="1847" t="s">
        <v>21852</v>
      </c>
      <c r="D41" s="313" t="s">
        <v>813</v>
      </c>
      <c r="E41" s="313">
        <v>3</v>
      </c>
      <c r="F41" s="1711">
        <v>0</v>
      </c>
      <c r="G41" s="1711">
        <v>0</v>
      </c>
      <c r="H41" s="1711">
        <v>0</v>
      </c>
      <c r="I41" s="1711">
        <v>0</v>
      </c>
      <c r="J41" s="1711">
        <v>0</v>
      </c>
      <c r="K41" s="1795">
        <f t="shared" si="8"/>
        <v>0</v>
      </c>
      <c r="L41" s="771"/>
      <c r="M41" s="772"/>
      <c r="N41" s="772"/>
      <c r="O41" s="772"/>
      <c r="P41" s="772"/>
      <c r="Q41" s="789"/>
      <c r="R41" s="1592"/>
      <c r="S41" s="612" t="s">
        <v>22079</v>
      </c>
      <c r="T41" s="1592"/>
      <c r="U41" s="1633"/>
      <c r="V41" s="1592"/>
      <c r="W41" s="1631"/>
      <c r="X41" s="271">
        <f>IF( SUM( Z41:AK41 ) = 0, 0, $Z$9 )</f>
        <v>0</v>
      </c>
      <c r="Y41" s="1636"/>
      <c r="Z41" s="273">
        <f t="shared" si="17"/>
        <v>0</v>
      </c>
      <c r="AA41" s="273">
        <f t="shared" si="17"/>
        <v>0</v>
      </c>
      <c r="AB41" s="273">
        <f t="shared" si="17"/>
        <v>0</v>
      </c>
      <c r="AC41" s="273">
        <f t="shared" si="17"/>
        <v>0</v>
      </c>
      <c r="AD41" s="273">
        <f t="shared" si="17"/>
        <v>0</v>
      </c>
      <c r="AE41" s="270"/>
      <c r="AF41" s="270"/>
      <c r="AG41" s="270"/>
      <c r="AH41" s="270"/>
      <c r="AI41" s="270"/>
      <c r="AJ41" s="270"/>
      <c r="AK41" s="270"/>
      <c r="AL41" s="1636"/>
      <c r="AM41" s="1592"/>
      <c r="AN41" s="327" t="s">
        <v>22071</v>
      </c>
      <c r="AO41" s="1847" t="s">
        <v>21852</v>
      </c>
      <c r="AP41" s="773" t="s">
        <v>22080</v>
      </c>
      <c r="AQ41" s="773" t="s">
        <v>22081</v>
      </c>
      <c r="AR41" s="773" t="s">
        <v>22082</v>
      </c>
      <c r="AS41" s="773" t="s">
        <v>22083</v>
      </c>
      <c r="AT41" s="773" t="s">
        <v>22084</v>
      </c>
      <c r="AU41" s="773" t="s">
        <v>22085</v>
      </c>
      <c r="AV41" s="771"/>
      <c r="AW41" s="772"/>
      <c r="AX41" s="772"/>
      <c r="AY41" s="772"/>
      <c r="AZ41" s="772"/>
      <c r="BA41" s="789"/>
    </row>
    <row r="42" spans="2:53" ht="32.25" customHeight="1">
      <c r="B42" s="779" t="s">
        <v>22071</v>
      </c>
      <c r="C42" s="1847" t="s">
        <v>21860</v>
      </c>
      <c r="D42" s="313" t="s">
        <v>813</v>
      </c>
      <c r="E42" s="313">
        <v>3</v>
      </c>
      <c r="F42" s="1795">
        <f>IFERROR(SUM(F40:F41), 0)</f>
        <v>0</v>
      </c>
      <c r="G42" s="1795">
        <f>IFERROR(SUM(G40:G41), 0)</f>
        <v>0</v>
      </c>
      <c r="H42" s="1795">
        <f>IFERROR(SUM(H40:H41), 0)</f>
        <v>0</v>
      </c>
      <c r="I42" s="1795">
        <f>IFERROR(SUM(I40:I41), 0)</f>
        <v>0</v>
      </c>
      <c r="J42" s="1795">
        <f>IFERROR(SUM(J40:J41), 0)</f>
        <v>33.787999999999997</v>
      </c>
      <c r="K42" s="1795">
        <f>IFERROR(SUM(F42:J42), 0)</f>
        <v>33.787999999999997</v>
      </c>
      <c r="L42" s="771"/>
      <c r="M42" s="772"/>
      <c r="N42" s="772"/>
      <c r="O42" s="772"/>
      <c r="P42" s="772"/>
      <c r="Q42" s="790"/>
      <c r="R42" s="1592"/>
      <c r="S42" s="612" t="s">
        <v>22086</v>
      </c>
      <c r="T42" s="1592"/>
      <c r="U42" s="1633"/>
      <c r="V42" s="1592"/>
      <c r="W42" s="1631"/>
      <c r="X42" s="271"/>
      <c r="Y42" s="1636"/>
      <c r="Z42" s="270"/>
      <c r="AA42" s="270"/>
      <c r="AB42" s="270"/>
      <c r="AC42" s="270"/>
      <c r="AD42" s="270"/>
      <c r="AE42" s="270"/>
      <c r="AF42" s="270"/>
      <c r="AG42" s="270"/>
      <c r="AH42" s="270"/>
      <c r="AI42" s="270"/>
      <c r="AJ42" s="270"/>
      <c r="AK42" s="270"/>
      <c r="AL42" s="1636"/>
      <c r="AM42" s="1592"/>
      <c r="AN42" s="327" t="s">
        <v>22071</v>
      </c>
      <c r="AO42" s="1847" t="s">
        <v>21860</v>
      </c>
      <c r="AP42" s="773" t="s">
        <v>22087</v>
      </c>
      <c r="AQ42" s="773" t="s">
        <v>22088</v>
      </c>
      <c r="AR42" s="773" t="s">
        <v>22089</v>
      </c>
      <c r="AS42" s="773" t="s">
        <v>22090</v>
      </c>
      <c r="AT42" s="773" t="s">
        <v>22091</v>
      </c>
      <c r="AU42" s="773" t="s">
        <v>22092</v>
      </c>
      <c r="AV42" s="771"/>
      <c r="AW42" s="772"/>
      <c r="AX42" s="772"/>
      <c r="AY42" s="772"/>
      <c r="AZ42" s="772"/>
      <c r="BA42" s="790"/>
    </row>
    <row r="43" spans="2:53" ht="32.25" customHeight="1">
      <c r="B43" s="779" t="s">
        <v>22093</v>
      </c>
      <c r="C43" s="1847" t="s">
        <v>21844</v>
      </c>
      <c r="D43" s="313" t="s">
        <v>813</v>
      </c>
      <c r="E43" s="313">
        <v>3</v>
      </c>
      <c r="F43" s="1711">
        <v>0</v>
      </c>
      <c r="G43" s="1711">
        <v>0</v>
      </c>
      <c r="H43" s="1711">
        <v>0</v>
      </c>
      <c r="I43" s="1711">
        <v>1.1399999999999999</v>
      </c>
      <c r="J43" s="1711">
        <v>0</v>
      </c>
      <c r="K43" s="1795">
        <f t="shared" si="8"/>
        <v>1.1399999999999999</v>
      </c>
      <c r="L43" s="771"/>
      <c r="M43" s="772"/>
      <c r="N43" s="772"/>
      <c r="O43" s="772"/>
      <c r="P43" s="772"/>
      <c r="Q43" s="790"/>
      <c r="R43" s="1592"/>
      <c r="S43" s="612" t="s">
        <v>22094</v>
      </c>
      <c r="T43" s="1592"/>
      <c r="U43" s="1633"/>
      <c r="V43" s="1592"/>
      <c r="W43" s="1631"/>
      <c r="X43" s="271">
        <f>IF( SUM( Z43:AK43 ) = 0, 0, $Z$9 )</f>
        <v>0</v>
      </c>
      <c r="Y43" s="1636"/>
      <c r="Z43" s="273">
        <f xml:space="preserve"> IF( ISNUMBER(F43), 0, 1 )</f>
        <v>0</v>
      </c>
      <c r="AA43" s="273">
        <f xml:space="preserve"> IF( ISNUMBER(G43), 0, 1 )</f>
        <v>0</v>
      </c>
      <c r="AB43" s="273">
        <f xml:space="preserve"> IF( ISNUMBER(H43), 0, 1 )</f>
        <v>0</v>
      </c>
      <c r="AC43" s="273">
        <f xml:space="preserve"> IF( ISNUMBER(I43), 0, 1 )</f>
        <v>0</v>
      </c>
      <c r="AD43" s="273">
        <f xml:space="preserve"> IF( ISNUMBER(J43), 0, 1 )</f>
        <v>0</v>
      </c>
      <c r="AE43" s="270"/>
      <c r="AF43" s="270"/>
      <c r="AG43" s="270"/>
      <c r="AH43" s="270"/>
      <c r="AI43" s="270"/>
      <c r="AJ43" s="270"/>
      <c r="AK43" s="270"/>
      <c r="AL43" s="1636"/>
      <c r="AM43" s="1592"/>
      <c r="AN43" s="327" t="s">
        <v>22093</v>
      </c>
      <c r="AO43" s="1847" t="s">
        <v>21844</v>
      </c>
      <c r="AP43" s="773" t="s">
        <v>22095</v>
      </c>
      <c r="AQ43" s="773" t="s">
        <v>22096</v>
      </c>
      <c r="AR43" s="773" t="s">
        <v>22097</v>
      </c>
      <c r="AS43" s="773" t="s">
        <v>22098</v>
      </c>
      <c r="AT43" s="773" t="s">
        <v>22099</v>
      </c>
      <c r="AU43" s="773" t="s">
        <v>22100</v>
      </c>
      <c r="AV43" s="771"/>
      <c r="AW43" s="772"/>
      <c r="AX43" s="772"/>
      <c r="AY43" s="772"/>
      <c r="AZ43" s="772"/>
      <c r="BA43" s="790"/>
    </row>
    <row r="44" spans="2:53" ht="32.25" customHeight="1">
      <c r="B44" s="779" t="s">
        <v>22093</v>
      </c>
      <c r="C44" s="1847" t="s">
        <v>21852</v>
      </c>
      <c r="D44" s="313" t="s">
        <v>813</v>
      </c>
      <c r="E44" s="313">
        <v>3</v>
      </c>
      <c r="F44" s="1711">
        <v>0</v>
      </c>
      <c r="G44" s="1711">
        <v>0</v>
      </c>
      <c r="H44" s="1711">
        <v>0</v>
      </c>
      <c r="I44" s="1711">
        <v>0</v>
      </c>
      <c r="J44" s="1711">
        <v>0</v>
      </c>
      <c r="K44" s="1795">
        <f>IFERROR(SUM(F44:J44), 0)</f>
        <v>0</v>
      </c>
      <c r="L44" s="771"/>
      <c r="M44" s="772"/>
      <c r="N44" s="772"/>
      <c r="O44" s="772"/>
      <c r="P44" s="772"/>
      <c r="Q44" s="790"/>
      <c r="R44" s="1592"/>
      <c r="S44" s="612" t="s">
        <v>22101</v>
      </c>
      <c r="T44" s="1592"/>
      <c r="U44" s="1633"/>
      <c r="V44" s="1592"/>
      <c r="W44" s="1631"/>
      <c r="X44" s="271">
        <f>IF( SUM( Z44:AK44 ) = 0, 0, $Z$9 )</f>
        <v>0</v>
      </c>
      <c r="Y44" s="1636"/>
      <c r="Z44" s="273">
        <f t="shared" ref="Z44:AD44" si="18" xml:space="preserve"> IF( ISNUMBER(F44), 0, 1 )</f>
        <v>0</v>
      </c>
      <c r="AA44" s="273">
        <f t="shared" si="18"/>
        <v>0</v>
      </c>
      <c r="AB44" s="273">
        <f t="shared" si="18"/>
        <v>0</v>
      </c>
      <c r="AC44" s="273">
        <f t="shared" si="18"/>
        <v>0</v>
      </c>
      <c r="AD44" s="273">
        <f t="shared" si="18"/>
        <v>0</v>
      </c>
      <c r="AE44" s="270"/>
      <c r="AF44" s="270"/>
      <c r="AG44" s="270"/>
      <c r="AH44" s="270"/>
      <c r="AI44" s="270"/>
      <c r="AJ44" s="270"/>
      <c r="AK44" s="270"/>
      <c r="AL44" s="1636"/>
      <c r="AM44" s="1592"/>
      <c r="AN44" s="327" t="s">
        <v>22093</v>
      </c>
      <c r="AO44" s="1847" t="s">
        <v>21852</v>
      </c>
      <c r="AP44" s="773" t="s">
        <v>22102</v>
      </c>
      <c r="AQ44" s="773" t="s">
        <v>22103</v>
      </c>
      <c r="AR44" s="773" t="s">
        <v>22104</v>
      </c>
      <c r="AS44" s="773" t="s">
        <v>22105</v>
      </c>
      <c r="AT44" s="773" t="s">
        <v>22106</v>
      </c>
      <c r="AU44" s="773" t="s">
        <v>22107</v>
      </c>
      <c r="AV44" s="771"/>
      <c r="AW44" s="772"/>
      <c r="AX44" s="772"/>
      <c r="AY44" s="772"/>
      <c r="AZ44" s="772"/>
      <c r="BA44" s="790"/>
    </row>
    <row r="45" spans="2:53" ht="32.25" customHeight="1">
      <c r="B45" s="779" t="s">
        <v>22093</v>
      </c>
      <c r="C45" s="1847" t="s">
        <v>21860</v>
      </c>
      <c r="D45" s="313" t="s">
        <v>813</v>
      </c>
      <c r="E45" s="313">
        <v>3</v>
      </c>
      <c r="F45" s="1795">
        <f>IFERROR(SUM(F43:F44), 0)</f>
        <v>0</v>
      </c>
      <c r="G45" s="1795">
        <f>IFERROR(SUM(G43:G44), 0)</f>
        <v>0</v>
      </c>
      <c r="H45" s="1795">
        <f>IFERROR(SUM(H43:H44), 0)</f>
        <v>0</v>
      </c>
      <c r="I45" s="1795">
        <f>IFERROR(SUM(I43:I44), 0)</f>
        <v>1.1399999999999999</v>
      </c>
      <c r="J45" s="1795">
        <f>IFERROR(SUM(J43:J44), 0)</f>
        <v>0</v>
      </c>
      <c r="K45" s="1795">
        <f t="shared" si="8"/>
        <v>1.1399999999999999</v>
      </c>
      <c r="L45" s="771"/>
      <c r="M45" s="772"/>
      <c r="N45" s="772"/>
      <c r="O45" s="772"/>
      <c r="P45" s="772"/>
      <c r="Q45" s="790"/>
      <c r="R45" s="1592"/>
      <c r="S45" s="612" t="s">
        <v>22108</v>
      </c>
      <c r="T45" s="1592"/>
      <c r="U45" s="1633"/>
      <c r="V45" s="1592"/>
      <c r="W45" s="1631"/>
      <c r="X45" s="271">
        <f t="shared" ref="X45:X49" si="19">IF( SUM( Z45:AC45 ) = 0, 0, $Z$9 )</f>
        <v>0</v>
      </c>
      <c r="Y45" s="1636"/>
      <c r="Z45" s="270"/>
      <c r="AA45" s="270"/>
      <c r="AB45" s="270"/>
      <c r="AC45" s="270"/>
      <c r="AD45" s="270"/>
      <c r="AE45" s="270"/>
      <c r="AF45" s="270"/>
      <c r="AG45" s="270"/>
      <c r="AH45" s="270"/>
      <c r="AI45" s="270"/>
      <c r="AJ45" s="270"/>
      <c r="AK45" s="270"/>
      <c r="AL45" s="1636"/>
      <c r="AM45" s="1592"/>
      <c r="AN45" s="327" t="s">
        <v>22093</v>
      </c>
      <c r="AO45" s="1847" t="s">
        <v>21860</v>
      </c>
      <c r="AP45" s="773" t="s">
        <v>22109</v>
      </c>
      <c r="AQ45" s="773" t="s">
        <v>22110</v>
      </c>
      <c r="AR45" s="773" t="s">
        <v>22111</v>
      </c>
      <c r="AS45" s="773" t="s">
        <v>22112</v>
      </c>
      <c r="AT45" s="773" t="s">
        <v>22113</v>
      </c>
      <c r="AU45" s="773" t="s">
        <v>22114</v>
      </c>
      <c r="AV45" s="771"/>
      <c r="AW45" s="772"/>
      <c r="AX45" s="772"/>
      <c r="AY45" s="772"/>
      <c r="AZ45" s="772"/>
      <c r="BA45" s="790"/>
    </row>
    <row r="46" spans="2:53" ht="32.25" customHeight="1">
      <c r="B46" s="779" t="s">
        <v>22115</v>
      </c>
      <c r="C46" s="1847" t="s">
        <v>21844</v>
      </c>
      <c r="D46" s="313" t="s">
        <v>813</v>
      </c>
      <c r="E46" s="313">
        <v>3</v>
      </c>
      <c r="F46" s="1711">
        <v>1.137</v>
      </c>
      <c r="G46" s="1711">
        <v>0</v>
      </c>
      <c r="H46" s="1711">
        <v>0</v>
      </c>
      <c r="I46" s="1711">
        <v>0</v>
      </c>
      <c r="J46" s="1711">
        <v>0</v>
      </c>
      <c r="K46" s="1795">
        <f t="shared" si="8"/>
        <v>1.137</v>
      </c>
      <c r="L46" s="771"/>
      <c r="M46" s="772"/>
      <c r="N46" s="772"/>
      <c r="O46" s="772"/>
      <c r="P46" s="772"/>
      <c r="Q46" s="790"/>
      <c r="R46" s="1592"/>
      <c r="S46" s="612" t="s">
        <v>22116</v>
      </c>
      <c r="T46" s="1592"/>
      <c r="U46" s="1633"/>
      <c r="V46" s="1592"/>
      <c r="W46" s="1631"/>
      <c r="X46" s="271">
        <f>IF( SUM( Z46:AK46 ) = 0, 0, $Z$9 )</f>
        <v>0</v>
      </c>
      <c r="Y46" s="1636"/>
      <c r="Z46" s="273">
        <f t="shared" ref="Z46:AD47" si="20" xml:space="preserve"> IF( ISNUMBER(F46), 0, 1 )</f>
        <v>0</v>
      </c>
      <c r="AA46" s="273">
        <f t="shared" si="20"/>
        <v>0</v>
      </c>
      <c r="AB46" s="273">
        <f t="shared" si="20"/>
        <v>0</v>
      </c>
      <c r="AC46" s="273">
        <f t="shared" si="20"/>
        <v>0</v>
      </c>
      <c r="AD46" s="273">
        <f t="shared" si="20"/>
        <v>0</v>
      </c>
      <c r="AE46" s="270"/>
      <c r="AF46" s="270"/>
      <c r="AG46" s="270"/>
      <c r="AH46" s="270"/>
      <c r="AI46" s="270"/>
      <c r="AJ46" s="270"/>
      <c r="AK46" s="270"/>
      <c r="AL46" s="1636"/>
      <c r="AM46" s="1592"/>
      <c r="AN46" s="327" t="s">
        <v>22115</v>
      </c>
      <c r="AO46" s="1847" t="s">
        <v>21844</v>
      </c>
      <c r="AP46" s="773" t="s">
        <v>22117</v>
      </c>
      <c r="AQ46" s="773" t="s">
        <v>22118</v>
      </c>
      <c r="AR46" s="773" t="s">
        <v>22119</v>
      </c>
      <c r="AS46" s="773" t="s">
        <v>22120</v>
      </c>
      <c r="AT46" s="773" t="s">
        <v>22121</v>
      </c>
      <c r="AU46" s="773" t="s">
        <v>22122</v>
      </c>
      <c r="AV46" s="771"/>
      <c r="AW46" s="772"/>
      <c r="AX46" s="772"/>
      <c r="AY46" s="772"/>
      <c r="AZ46" s="772"/>
      <c r="BA46" s="790"/>
    </row>
    <row r="47" spans="2:53" ht="32.25" customHeight="1">
      <c r="B47" s="779" t="s">
        <v>22115</v>
      </c>
      <c r="C47" s="1847" t="s">
        <v>21852</v>
      </c>
      <c r="D47" s="313" t="s">
        <v>813</v>
      </c>
      <c r="E47" s="313">
        <v>3</v>
      </c>
      <c r="F47" s="1711">
        <v>0</v>
      </c>
      <c r="G47" s="1711">
        <v>0</v>
      </c>
      <c r="H47" s="1711">
        <v>0</v>
      </c>
      <c r="I47" s="1711">
        <v>0</v>
      </c>
      <c r="J47" s="1711">
        <v>0</v>
      </c>
      <c r="K47" s="1795">
        <f t="shared" si="8"/>
        <v>0</v>
      </c>
      <c r="L47" s="771"/>
      <c r="M47" s="772"/>
      <c r="N47" s="772"/>
      <c r="O47" s="772"/>
      <c r="P47" s="772"/>
      <c r="Q47" s="790"/>
      <c r="R47" s="1592"/>
      <c r="S47" s="612" t="s">
        <v>22123</v>
      </c>
      <c r="T47" s="1592"/>
      <c r="U47" s="1633"/>
      <c r="V47" s="1592"/>
      <c r="W47" s="1631"/>
      <c r="X47" s="271">
        <f>IF( SUM( Z47:AK47 ) = 0, 0, $Z$9 )</f>
        <v>0</v>
      </c>
      <c r="Y47" s="1636"/>
      <c r="Z47" s="273">
        <f t="shared" si="20"/>
        <v>0</v>
      </c>
      <c r="AA47" s="273">
        <f t="shared" si="20"/>
        <v>0</v>
      </c>
      <c r="AB47" s="273">
        <f t="shared" si="20"/>
        <v>0</v>
      </c>
      <c r="AC47" s="273">
        <f t="shared" si="20"/>
        <v>0</v>
      </c>
      <c r="AD47" s="273">
        <f t="shared" si="20"/>
        <v>0</v>
      </c>
      <c r="AE47" s="270"/>
      <c r="AF47" s="270"/>
      <c r="AG47" s="270"/>
      <c r="AH47" s="270"/>
      <c r="AI47" s="270"/>
      <c r="AJ47" s="270"/>
      <c r="AK47" s="270"/>
      <c r="AL47" s="1636"/>
      <c r="AM47" s="1592"/>
      <c r="AN47" s="327" t="s">
        <v>22115</v>
      </c>
      <c r="AO47" s="1847" t="s">
        <v>21852</v>
      </c>
      <c r="AP47" s="773" t="s">
        <v>22124</v>
      </c>
      <c r="AQ47" s="773" t="s">
        <v>22125</v>
      </c>
      <c r="AR47" s="773" t="s">
        <v>22126</v>
      </c>
      <c r="AS47" s="773" t="s">
        <v>22127</v>
      </c>
      <c r="AT47" s="773" t="s">
        <v>22128</v>
      </c>
      <c r="AU47" s="773" t="s">
        <v>22129</v>
      </c>
      <c r="AV47" s="771"/>
      <c r="AW47" s="772"/>
      <c r="AX47" s="772"/>
      <c r="AY47" s="772"/>
      <c r="AZ47" s="772"/>
      <c r="BA47" s="790"/>
    </row>
    <row r="48" spans="2:53" ht="32.25" customHeight="1">
      <c r="B48" s="779" t="s">
        <v>22115</v>
      </c>
      <c r="C48" s="1847" t="s">
        <v>21860</v>
      </c>
      <c r="D48" s="313" t="s">
        <v>813</v>
      </c>
      <c r="E48" s="313">
        <v>3</v>
      </c>
      <c r="F48" s="1795">
        <f>IFERROR(SUM(F46:F47), 0)</f>
        <v>1.137</v>
      </c>
      <c r="G48" s="1795">
        <f>IFERROR(SUM(G46:G47), 0)</f>
        <v>0</v>
      </c>
      <c r="H48" s="1795">
        <f>IFERROR(SUM(H46:H47), 0)</f>
        <v>0</v>
      </c>
      <c r="I48" s="1795">
        <f>IFERROR(SUM(I46:I47), 0)</f>
        <v>0</v>
      </c>
      <c r="J48" s="1795">
        <f>IFERROR(SUM(J46:J47), 0)</f>
        <v>0</v>
      </c>
      <c r="K48" s="1795">
        <f>IFERROR(SUM(F48:J48), 0)</f>
        <v>1.137</v>
      </c>
      <c r="L48" s="771"/>
      <c r="M48" s="772"/>
      <c r="N48" s="772"/>
      <c r="O48" s="772"/>
      <c r="P48" s="772"/>
      <c r="Q48" s="790"/>
      <c r="R48" s="1592"/>
      <c r="S48" s="612" t="s">
        <v>22130</v>
      </c>
      <c r="T48" s="1592"/>
      <c r="U48" s="1633"/>
      <c r="V48" s="1592"/>
      <c r="W48" s="1631"/>
      <c r="X48" s="271">
        <f t="shared" si="19"/>
        <v>0</v>
      </c>
      <c r="Y48" s="1636"/>
      <c r="Z48" s="270"/>
      <c r="AA48" s="270"/>
      <c r="AB48" s="270"/>
      <c r="AC48" s="270"/>
      <c r="AD48" s="270"/>
      <c r="AE48" s="270"/>
      <c r="AF48" s="270"/>
      <c r="AG48" s="270"/>
      <c r="AH48" s="270"/>
      <c r="AI48" s="270"/>
      <c r="AJ48" s="270"/>
      <c r="AK48" s="270"/>
      <c r="AL48" s="1636"/>
      <c r="AM48" s="1592"/>
      <c r="AN48" s="327" t="s">
        <v>22115</v>
      </c>
      <c r="AO48" s="1847" t="s">
        <v>21860</v>
      </c>
      <c r="AP48" s="773" t="s">
        <v>22131</v>
      </c>
      <c r="AQ48" s="773" t="s">
        <v>22132</v>
      </c>
      <c r="AR48" s="773" t="s">
        <v>22133</v>
      </c>
      <c r="AS48" s="773" t="s">
        <v>22134</v>
      </c>
      <c r="AT48" s="773" t="s">
        <v>22135</v>
      </c>
      <c r="AU48" s="773" t="s">
        <v>22136</v>
      </c>
      <c r="AV48" s="771"/>
      <c r="AW48" s="772"/>
      <c r="AX48" s="772"/>
      <c r="AY48" s="772"/>
      <c r="AZ48" s="772"/>
      <c r="BA48" s="790"/>
    </row>
    <row r="49" spans="2:53" ht="32.25" customHeight="1" thickBot="1">
      <c r="B49" s="797" t="s">
        <v>22137</v>
      </c>
      <c r="C49" s="1851" t="s">
        <v>21860</v>
      </c>
      <c r="D49" s="320" t="s">
        <v>813</v>
      </c>
      <c r="E49" s="320">
        <v>3</v>
      </c>
      <c r="F49" s="1821">
        <f>IFERROR(SUM(F48,F45,F42,F39,F36,F33),0)</f>
        <v>1.0529999999999999</v>
      </c>
      <c r="G49" s="1821">
        <f>IFERROR(SUM(G48,G45,G42,G39,G36,G33),0)</f>
        <v>0</v>
      </c>
      <c r="H49" s="1821">
        <f>IFERROR(SUM(H48,H45,H42,H39,H36,H33),0)</f>
        <v>0</v>
      </c>
      <c r="I49" s="1821">
        <f>IFERROR(SUM(I48,I45,I42,I39,I36,I33),0)</f>
        <v>1.6509999999999998</v>
      </c>
      <c r="J49" s="1821">
        <f>IFERROR(SUM(J48,J45,J42,J39,J36,J33),0)</f>
        <v>46.402000000000001</v>
      </c>
      <c r="K49" s="1794">
        <f t="shared" si="8"/>
        <v>49.106000000000002</v>
      </c>
      <c r="L49" s="791"/>
      <c r="M49" s="791"/>
      <c r="N49" s="791"/>
      <c r="O49" s="791"/>
      <c r="P49" s="791"/>
      <c r="Q49" s="792"/>
      <c r="R49" s="1592"/>
      <c r="S49" s="613" t="s">
        <v>22138</v>
      </c>
      <c r="T49" s="1592"/>
      <c r="U49" s="1634"/>
      <c r="V49" s="1592"/>
      <c r="W49" s="1631"/>
      <c r="X49" s="271">
        <f t="shared" si="19"/>
        <v>0</v>
      </c>
      <c r="Y49" s="1636"/>
      <c r="Z49" s="270"/>
      <c r="AA49" s="270"/>
      <c r="AB49" s="270"/>
      <c r="AC49" s="270"/>
      <c r="AD49" s="270"/>
      <c r="AE49" s="270"/>
      <c r="AF49" s="270"/>
      <c r="AG49" s="270"/>
      <c r="AH49" s="270"/>
      <c r="AI49" s="270"/>
      <c r="AJ49" s="270"/>
      <c r="AK49" s="270"/>
      <c r="AL49" s="1636"/>
      <c r="AM49" s="1592"/>
      <c r="AN49" s="1850" t="s">
        <v>22137</v>
      </c>
      <c r="AO49" s="1851" t="s">
        <v>21860</v>
      </c>
      <c r="AP49" s="799" t="s">
        <v>22139</v>
      </c>
      <c r="AQ49" s="799" t="s">
        <v>22140</v>
      </c>
      <c r="AR49" s="799" t="s">
        <v>22141</v>
      </c>
      <c r="AS49" s="799" t="s">
        <v>22142</v>
      </c>
      <c r="AT49" s="799" t="s">
        <v>22143</v>
      </c>
      <c r="AU49" s="799" t="s">
        <v>22144</v>
      </c>
      <c r="AV49" s="791"/>
      <c r="AW49" s="791"/>
      <c r="AX49" s="791"/>
      <c r="AY49" s="791"/>
      <c r="AZ49" s="791"/>
      <c r="BA49" s="792"/>
    </row>
    <row r="50" spans="2:53" ht="14.25" customHeight="1" thickBot="1">
      <c r="B50" s="767"/>
      <c r="C50" s="4"/>
      <c r="D50" s="4"/>
      <c r="E50" s="4"/>
      <c r="F50" s="201"/>
      <c r="G50" s="201"/>
      <c r="H50" s="201"/>
      <c r="I50" s="201"/>
      <c r="J50" s="201"/>
      <c r="K50" s="4"/>
      <c r="L50" s="4"/>
      <c r="M50" s="56"/>
      <c r="N50" s="56"/>
      <c r="O50" s="56"/>
      <c r="P50" s="56"/>
      <c r="Q50" s="84"/>
      <c r="R50" s="1591"/>
      <c r="S50" s="1591"/>
      <c r="T50" s="1592"/>
      <c r="U50" s="1592"/>
      <c r="V50" s="1592"/>
      <c r="W50" s="1631"/>
      <c r="X50" s="271"/>
      <c r="Y50" s="1636"/>
      <c r="Z50" s="270"/>
      <c r="AA50" s="270"/>
      <c r="AB50" s="270"/>
      <c r="AC50" s="270"/>
      <c r="AD50" s="270"/>
      <c r="AE50" s="270"/>
      <c r="AF50" s="270"/>
      <c r="AG50" s="270"/>
      <c r="AH50" s="270"/>
      <c r="AI50" s="270"/>
      <c r="AJ50" s="270"/>
      <c r="AK50" s="270"/>
      <c r="AL50" s="1636"/>
      <c r="AM50" s="1592"/>
      <c r="AN50" s="767"/>
      <c r="AO50" s="4"/>
      <c r="AP50" s="4"/>
      <c r="AQ50" s="4"/>
      <c r="AR50" s="4"/>
      <c r="AS50" s="4"/>
      <c r="AT50" s="4"/>
      <c r="AU50" s="4"/>
      <c r="AV50" s="4"/>
      <c r="AW50" s="56"/>
      <c r="AX50" s="56"/>
      <c r="AY50" s="56"/>
      <c r="AZ50" s="56"/>
      <c r="BA50" s="84"/>
    </row>
    <row r="51" spans="2:53" ht="20.25" customHeight="1" thickBot="1">
      <c r="B51" s="798" t="s">
        <v>22145</v>
      </c>
      <c r="C51" s="4"/>
      <c r="D51" s="4"/>
      <c r="E51" s="4"/>
      <c r="F51" s="201"/>
      <c r="G51" s="201"/>
      <c r="H51" s="201"/>
      <c r="I51" s="201"/>
      <c r="J51" s="201"/>
      <c r="K51" s="4"/>
      <c r="L51" s="4"/>
      <c r="M51" s="56"/>
      <c r="N51" s="56"/>
      <c r="O51" s="56"/>
      <c r="P51" s="56"/>
      <c r="Q51" s="84"/>
      <c r="R51" s="1591"/>
      <c r="S51" s="1591"/>
      <c r="T51" s="1592"/>
      <c r="U51" s="1592"/>
      <c r="V51" s="1592"/>
      <c r="W51" s="1631"/>
      <c r="X51" s="271"/>
      <c r="Y51" s="1636"/>
      <c r="Z51" s="270"/>
      <c r="AA51" s="270"/>
      <c r="AB51" s="270"/>
      <c r="AC51" s="270"/>
      <c r="AD51" s="270"/>
      <c r="AE51" s="270"/>
      <c r="AF51" s="270"/>
      <c r="AG51" s="270"/>
      <c r="AH51" s="270"/>
      <c r="AI51" s="270"/>
      <c r="AJ51" s="270"/>
      <c r="AK51" s="270"/>
      <c r="AL51" s="1636"/>
      <c r="AM51" s="1592"/>
      <c r="AN51" s="316" t="s">
        <v>22145</v>
      </c>
      <c r="AO51" s="4"/>
      <c r="AP51" s="4"/>
      <c r="AQ51" s="4"/>
      <c r="AR51" s="4"/>
      <c r="AS51" s="4"/>
      <c r="AT51" s="4"/>
      <c r="AU51" s="4"/>
      <c r="AV51" s="4"/>
      <c r="AW51" s="56"/>
      <c r="AX51" s="56"/>
      <c r="AY51" s="56"/>
      <c r="AZ51" s="56"/>
      <c r="BA51" s="84"/>
    </row>
    <row r="52" spans="2:53" ht="32.25" customHeight="1" thickBot="1">
      <c r="B52" s="775" t="s">
        <v>22146</v>
      </c>
      <c r="C52" s="610" t="s">
        <v>21844</v>
      </c>
      <c r="D52" s="317" t="s">
        <v>813</v>
      </c>
      <c r="E52" s="317">
        <v>3</v>
      </c>
      <c r="F52" s="1745">
        <v>0</v>
      </c>
      <c r="G52" s="1745">
        <v>0</v>
      </c>
      <c r="H52" s="1745">
        <v>0</v>
      </c>
      <c r="I52" s="1745">
        <v>0</v>
      </c>
      <c r="J52" s="1710">
        <v>0.93899999999999995</v>
      </c>
      <c r="K52" s="431">
        <f>IFERROR(J52, 0)</f>
        <v>0.93899999999999995</v>
      </c>
      <c r="L52" s="794"/>
      <c r="M52" s="795"/>
      <c r="N52" s="795"/>
      <c r="O52" s="795"/>
      <c r="P52" s="795"/>
      <c r="Q52" s="796"/>
      <c r="R52" s="1592"/>
      <c r="S52" s="611" t="s">
        <v>22147</v>
      </c>
      <c r="T52" s="1592"/>
      <c r="U52" s="1632"/>
      <c r="V52" s="1592"/>
      <c r="W52" s="1631"/>
      <c r="X52" s="271">
        <f>IF( SUM( Z52:AK52 ) = 0, 0, $Z$9 )</f>
        <v>0</v>
      </c>
      <c r="Y52" s="1636"/>
      <c r="Z52" s="273">
        <f t="shared" ref="Z52:AC53" si="21" xml:space="preserve"> IF( ISNUMBER(F52), 0, 1 )</f>
        <v>0</v>
      </c>
      <c r="AA52" s="273">
        <f t="shared" si="21"/>
        <v>0</v>
      </c>
      <c r="AB52" s="273">
        <f t="shared" si="21"/>
        <v>0</v>
      </c>
      <c r="AC52" s="273">
        <f t="shared" si="21"/>
        <v>0</v>
      </c>
      <c r="AD52" s="273">
        <f xml:space="preserve"> IF( ISNUMBER(J52), 0, 1 )</f>
        <v>0</v>
      </c>
      <c r="AE52" s="270"/>
      <c r="AF52" s="270"/>
      <c r="AG52" s="270"/>
      <c r="AH52" s="270"/>
      <c r="AI52" s="270"/>
      <c r="AJ52" s="270"/>
      <c r="AK52" s="270"/>
      <c r="AL52" s="1636"/>
      <c r="AM52" s="1592"/>
      <c r="AN52" s="326" t="s">
        <v>22146</v>
      </c>
      <c r="AO52" s="610" t="s">
        <v>21844</v>
      </c>
      <c r="AP52" s="793"/>
      <c r="AQ52" s="793"/>
      <c r="AR52" s="793"/>
      <c r="AS52" s="793"/>
      <c r="AT52" s="786" t="s">
        <v>22148</v>
      </c>
      <c r="AU52" s="786" t="s">
        <v>22149</v>
      </c>
      <c r="AV52" s="800"/>
      <c r="AW52" s="795"/>
      <c r="AX52" s="795"/>
      <c r="AY52" s="795"/>
      <c r="AZ52" s="795"/>
      <c r="BA52" s="796"/>
    </row>
    <row r="53" spans="2:53" ht="32.25" customHeight="1" thickBot="1">
      <c r="B53" s="779" t="s">
        <v>22146</v>
      </c>
      <c r="C53" s="1847" t="s">
        <v>21852</v>
      </c>
      <c r="D53" s="313" t="s">
        <v>813</v>
      </c>
      <c r="E53" s="313">
        <v>3</v>
      </c>
      <c r="F53" s="1745">
        <v>0</v>
      </c>
      <c r="G53" s="1745">
        <v>0</v>
      </c>
      <c r="H53" s="1745">
        <v>0</v>
      </c>
      <c r="I53" s="1745">
        <v>0</v>
      </c>
      <c r="J53" s="1711">
        <v>0</v>
      </c>
      <c r="K53" s="1795">
        <f t="shared" ref="K53:K61" si="22">IFERROR(J53, 0)</f>
        <v>0</v>
      </c>
      <c r="L53" s="1665"/>
      <c r="M53" s="626"/>
      <c r="N53" s="626"/>
      <c r="O53" s="626"/>
      <c r="P53" s="626"/>
      <c r="Q53" s="790"/>
      <c r="R53" s="1592"/>
      <c r="S53" s="612" t="s">
        <v>22150</v>
      </c>
      <c r="T53" s="1592"/>
      <c r="U53" s="1633"/>
      <c r="V53" s="1592"/>
      <c r="W53" s="1631"/>
      <c r="X53" s="271">
        <f>IF( SUM( Z53:AK53 ) = 0, 0, $Z$9 )</f>
        <v>0</v>
      </c>
      <c r="Y53" s="1636"/>
      <c r="Z53" s="273">
        <f t="shared" si="21"/>
        <v>0</v>
      </c>
      <c r="AA53" s="273">
        <f t="shared" si="21"/>
        <v>0</v>
      </c>
      <c r="AB53" s="273">
        <f t="shared" si="21"/>
        <v>0</v>
      </c>
      <c r="AC53" s="273">
        <f t="shared" si="21"/>
        <v>0</v>
      </c>
      <c r="AD53" s="273">
        <f t="shared" ref="AD53" si="23" xml:space="preserve"> IF( ISNUMBER(J53), 0, 1 )</f>
        <v>0</v>
      </c>
      <c r="AE53" s="270"/>
      <c r="AF53" s="270"/>
      <c r="AG53" s="270"/>
      <c r="AH53" s="270"/>
      <c r="AI53" s="270"/>
      <c r="AJ53" s="270"/>
      <c r="AK53" s="270"/>
      <c r="AL53" s="1636"/>
      <c r="AM53" s="1592"/>
      <c r="AN53" s="327" t="s">
        <v>22146</v>
      </c>
      <c r="AO53" s="1847" t="s">
        <v>21852</v>
      </c>
      <c r="AP53" s="504"/>
      <c r="AQ53" s="504"/>
      <c r="AR53" s="504"/>
      <c r="AS53" s="504"/>
      <c r="AT53" s="773" t="s">
        <v>22151</v>
      </c>
      <c r="AU53" s="773" t="s">
        <v>22152</v>
      </c>
      <c r="AV53" s="1665"/>
      <c r="AW53" s="626"/>
      <c r="AX53" s="626"/>
      <c r="AY53" s="626"/>
      <c r="AZ53" s="626"/>
      <c r="BA53" s="790"/>
    </row>
    <row r="54" spans="2:53" ht="32.25" customHeight="1" thickBot="1">
      <c r="B54" s="779" t="s">
        <v>22146</v>
      </c>
      <c r="C54" s="1847" t="s">
        <v>21860</v>
      </c>
      <c r="D54" s="313" t="s">
        <v>813</v>
      </c>
      <c r="E54" s="313">
        <v>3</v>
      </c>
      <c r="F54" s="1745">
        <v>0</v>
      </c>
      <c r="G54" s="1745">
        <v>0</v>
      </c>
      <c r="H54" s="1745">
        <v>0</v>
      </c>
      <c r="I54" s="1745">
        <v>0</v>
      </c>
      <c r="J54" s="1795">
        <f>IFERROR(SUM(J52:J53), 0)</f>
        <v>0.93899999999999995</v>
      </c>
      <c r="K54" s="1795">
        <f t="shared" si="22"/>
        <v>0.93899999999999995</v>
      </c>
      <c r="L54" s="1665"/>
      <c r="M54" s="626"/>
      <c r="N54" s="626"/>
      <c r="O54" s="626"/>
      <c r="P54" s="626"/>
      <c r="Q54" s="790"/>
      <c r="R54" s="1592"/>
      <c r="S54" s="612" t="s">
        <v>22153</v>
      </c>
      <c r="T54" s="1592"/>
      <c r="U54" s="1633"/>
      <c r="V54" s="1592"/>
      <c r="W54" s="1631"/>
      <c r="X54" s="271">
        <f t="shared" ref="X54:X61" si="24">IF( SUM( Z54:AC54 ) = 0, 0, $Z$9 )</f>
        <v>0</v>
      </c>
      <c r="Y54" s="1636"/>
      <c r="Z54" s="270"/>
      <c r="AA54" s="270"/>
      <c r="AB54" s="270"/>
      <c r="AC54" s="270"/>
      <c r="AD54" s="270"/>
      <c r="AE54" s="270"/>
      <c r="AF54" s="270"/>
      <c r="AG54" s="270"/>
      <c r="AH54" s="270"/>
      <c r="AI54" s="270"/>
      <c r="AJ54" s="270"/>
      <c r="AK54" s="270"/>
      <c r="AL54" s="1636"/>
      <c r="AM54" s="1592"/>
      <c r="AN54" s="327" t="s">
        <v>22146</v>
      </c>
      <c r="AO54" s="1847" t="s">
        <v>21860</v>
      </c>
      <c r="AP54" s="504"/>
      <c r="AQ54" s="504"/>
      <c r="AR54" s="504"/>
      <c r="AS54" s="504"/>
      <c r="AT54" s="773" t="s">
        <v>22154</v>
      </c>
      <c r="AU54" s="773" t="s">
        <v>22155</v>
      </c>
      <c r="AV54" s="1665"/>
      <c r="AW54" s="626"/>
      <c r="AX54" s="626"/>
      <c r="AY54" s="626"/>
      <c r="AZ54" s="626"/>
      <c r="BA54" s="790"/>
    </row>
    <row r="55" spans="2:53" ht="32.25" customHeight="1" thickBot="1">
      <c r="B55" s="779" t="s">
        <v>22156</v>
      </c>
      <c r="C55" s="1847" t="s">
        <v>21844</v>
      </c>
      <c r="D55" s="313" t="s">
        <v>813</v>
      </c>
      <c r="E55" s="313">
        <v>3</v>
      </c>
      <c r="F55" s="1745">
        <v>0</v>
      </c>
      <c r="G55" s="1745">
        <v>0</v>
      </c>
      <c r="H55" s="1745">
        <v>0</v>
      </c>
      <c r="I55" s="1745">
        <v>0</v>
      </c>
      <c r="J55" s="1711">
        <v>0</v>
      </c>
      <c r="K55" s="1795">
        <f t="shared" si="22"/>
        <v>0</v>
      </c>
      <c r="L55" s="1665"/>
      <c r="M55" s="772"/>
      <c r="N55" s="772"/>
      <c r="O55" s="772"/>
      <c r="P55" s="772"/>
      <c r="Q55" s="790"/>
      <c r="R55" s="1592"/>
      <c r="S55" s="612" t="s">
        <v>22157</v>
      </c>
      <c r="T55" s="1592"/>
      <c r="U55" s="1633"/>
      <c r="V55" s="1592"/>
      <c r="W55" s="1631"/>
      <c r="X55" s="271">
        <f>IF( SUM( Z55:AK55 ) = 0, 0, $Z$9 )</f>
        <v>0</v>
      </c>
      <c r="Y55" s="1636"/>
      <c r="Z55" s="273">
        <f t="shared" ref="Z55:AA56" si="25" xml:space="preserve"> IF( ISNUMBER(F55), 0, 1 )</f>
        <v>0</v>
      </c>
      <c r="AA55" s="273">
        <f t="shared" si="25"/>
        <v>0</v>
      </c>
      <c r="AB55" s="273">
        <f t="shared" ref="AB55:AB56" si="26" xml:space="preserve"> IF( ISNUMBER(H55), 0, 1 )</f>
        <v>0</v>
      </c>
      <c r="AC55" s="273">
        <f t="shared" ref="AC55:AC56" si="27" xml:space="preserve"> IF( ISNUMBER(I55), 0, 1 )</f>
        <v>0</v>
      </c>
      <c r="AD55" s="273">
        <f t="shared" ref="AD55:AD56" si="28" xml:space="preserve"> IF( ISNUMBER(J55), 0, 1 )</f>
        <v>0</v>
      </c>
      <c r="AE55" s="270"/>
      <c r="AF55" s="270"/>
      <c r="AG55" s="270"/>
      <c r="AH55" s="270"/>
      <c r="AI55" s="270"/>
      <c r="AJ55" s="270"/>
      <c r="AK55" s="270"/>
      <c r="AL55" s="1636"/>
      <c r="AM55" s="1592"/>
      <c r="AN55" s="327" t="s">
        <v>22156</v>
      </c>
      <c r="AO55" s="1847" t="s">
        <v>21844</v>
      </c>
      <c r="AP55" s="504"/>
      <c r="AQ55" s="504"/>
      <c r="AR55" s="504"/>
      <c r="AS55" s="504"/>
      <c r="AT55" s="773" t="s">
        <v>22158</v>
      </c>
      <c r="AU55" s="773" t="s">
        <v>22159</v>
      </c>
      <c r="AV55" s="1665"/>
      <c r="AW55" s="772"/>
      <c r="AX55" s="772"/>
      <c r="AY55" s="772"/>
      <c r="AZ55" s="772"/>
      <c r="BA55" s="790"/>
    </row>
    <row r="56" spans="2:53" ht="32.25" customHeight="1" thickBot="1">
      <c r="B56" s="779" t="s">
        <v>22156</v>
      </c>
      <c r="C56" s="1847" t="s">
        <v>21852</v>
      </c>
      <c r="D56" s="313" t="s">
        <v>813</v>
      </c>
      <c r="E56" s="313">
        <v>3</v>
      </c>
      <c r="F56" s="1745">
        <v>0</v>
      </c>
      <c r="G56" s="1745">
        <v>0</v>
      </c>
      <c r="H56" s="1745">
        <v>0</v>
      </c>
      <c r="I56" s="1745">
        <v>0</v>
      </c>
      <c r="J56" s="1711">
        <v>0</v>
      </c>
      <c r="K56" s="1795">
        <f t="shared" si="22"/>
        <v>0</v>
      </c>
      <c r="L56" s="1665"/>
      <c r="M56" s="772"/>
      <c r="N56" s="772"/>
      <c r="O56" s="772"/>
      <c r="P56" s="772"/>
      <c r="Q56" s="790"/>
      <c r="R56" s="1592"/>
      <c r="S56" s="612" t="s">
        <v>22160</v>
      </c>
      <c r="T56" s="1592"/>
      <c r="U56" s="1633"/>
      <c r="V56" s="1592"/>
      <c r="W56" s="1631"/>
      <c r="X56" s="271">
        <f>IF( SUM( Z56:AK56 ) = 0, 0, $Z$9 )</f>
        <v>0</v>
      </c>
      <c r="Y56" s="1636"/>
      <c r="Z56" s="273">
        <f t="shared" si="25"/>
        <v>0</v>
      </c>
      <c r="AA56" s="273">
        <f t="shared" si="25"/>
        <v>0</v>
      </c>
      <c r="AB56" s="273">
        <f t="shared" si="26"/>
        <v>0</v>
      </c>
      <c r="AC56" s="273">
        <f t="shared" si="27"/>
        <v>0</v>
      </c>
      <c r="AD56" s="273">
        <f t="shared" si="28"/>
        <v>0</v>
      </c>
      <c r="AE56" s="270"/>
      <c r="AF56" s="270"/>
      <c r="AG56" s="270"/>
      <c r="AH56" s="270"/>
      <c r="AI56" s="270"/>
      <c r="AJ56" s="270"/>
      <c r="AK56" s="270"/>
      <c r="AL56" s="1636"/>
      <c r="AM56" s="1592"/>
      <c r="AN56" s="327" t="s">
        <v>22156</v>
      </c>
      <c r="AO56" s="1847" t="s">
        <v>21852</v>
      </c>
      <c r="AP56" s="504"/>
      <c r="AQ56" s="504"/>
      <c r="AR56" s="504"/>
      <c r="AS56" s="504"/>
      <c r="AT56" s="773" t="s">
        <v>22161</v>
      </c>
      <c r="AU56" s="773" t="s">
        <v>22162</v>
      </c>
      <c r="AV56" s="1665"/>
      <c r="AW56" s="772"/>
      <c r="AX56" s="772"/>
      <c r="AY56" s="772"/>
      <c r="AZ56" s="772"/>
      <c r="BA56" s="790"/>
    </row>
    <row r="57" spans="2:53" ht="32.25" customHeight="1" thickBot="1">
      <c r="B57" s="779" t="s">
        <v>22156</v>
      </c>
      <c r="C57" s="1847" t="s">
        <v>21860</v>
      </c>
      <c r="D57" s="313" t="s">
        <v>813</v>
      </c>
      <c r="E57" s="313">
        <v>3</v>
      </c>
      <c r="F57" s="1745">
        <v>0</v>
      </c>
      <c r="G57" s="1745">
        <v>0</v>
      </c>
      <c r="H57" s="1745">
        <v>0</v>
      </c>
      <c r="I57" s="1745">
        <v>0</v>
      </c>
      <c r="J57" s="1795">
        <f>IFERROR(SUM(J55:J56), 0)</f>
        <v>0</v>
      </c>
      <c r="K57" s="1795">
        <f t="shared" si="22"/>
        <v>0</v>
      </c>
      <c r="L57" s="1665"/>
      <c r="M57" s="772"/>
      <c r="N57" s="772"/>
      <c r="O57" s="772"/>
      <c r="P57" s="772"/>
      <c r="Q57" s="790"/>
      <c r="R57" s="1592"/>
      <c r="S57" s="612" t="s">
        <v>22163</v>
      </c>
      <c r="T57" s="1592"/>
      <c r="U57" s="1633"/>
      <c r="V57" s="1592"/>
      <c r="W57" s="1631"/>
      <c r="X57" s="271">
        <f t="shared" si="24"/>
        <v>0</v>
      </c>
      <c r="Y57" s="1636"/>
      <c r="Z57" s="270"/>
      <c r="AA57" s="270"/>
      <c r="AB57" s="270"/>
      <c r="AC57" s="270"/>
      <c r="AD57" s="270"/>
      <c r="AE57" s="270"/>
      <c r="AF57" s="270"/>
      <c r="AG57" s="270"/>
      <c r="AH57" s="270"/>
      <c r="AI57" s="270"/>
      <c r="AJ57" s="270"/>
      <c r="AK57" s="270"/>
      <c r="AL57" s="1636"/>
      <c r="AM57" s="1592"/>
      <c r="AN57" s="327" t="s">
        <v>22156</v>
      </c>
      <c r="AO57" s="1847" t="s">
        <v>21860</v>
      </c>
      <c r="AP57" s="504"/>
      <c r="AQ57" s="504"/>
      <c r="AR57" s="504"/>
      <c r="AS57" s="504"/>
      <c r="AT57" s="773" t="s">
        <v>22164</v>
      </c>
      <c r="AU57" s="773" t="s">
        <v>22165</v>
      </c>
      <c r="AV57" s="1665"/>
      <c r="AW57" s="772"/>
      <c r="AX57" s="772"/>
      <c r="AY57" s="772"/>
      <c r="AZ57" s="772"/>
      <c r="BA57" s="790"/>
    </row>
    <row r="58" spans="2:53" ht="32.25" customHeight="1" thickBot="1">
      <c r="B58" s="779" t="s">
        <v>22166</v>
      </c>
      <c r="C58" s="1847" t="s">
        <v>21844</v>
      </c>
      <c r="D58" s="313" t="s">
        <v>813</v>
      </c>
      <c r="E58" s="313">
        <v>3</v>
      </c>
      <c r="F58" s="1745">
        <v>0</v>
      </c>
      <c r="G58" s="1745">
        <v>0</v>
      </c>
      <c r="H58" s="1745">
        <v>0</v>
      </c>
      <c r="I58" s="1745">
        <v>0</v>
      </c>
      <c r="J58" s="1711">
        <v>9.2999999999999999E-2</v>
      </c>
      <c r="K58" s="1795">
        <f t="shared" si="22"/>
        <v>9.2999999999999999E-2</v>
      </c>
      <c r="L58" s="1665"/>
      <c r="M58" s="772"/>
      <c r="N58" s="772"/>
      <c r="O58" s="772"/>
      <c r="P58" s="772"/>
      <c r="Q58" s="790"/>
      <c r="R58" s="1592"/>
      <c r="S58" s="612" t="s">
        <v>22167</v>
      </c>
      <c r="T58" s="1592"/>
      <c r="U58" s="1633"/>
      <c r="V58" s="1592"/>
      <c r="W58" s="1631"/>
      <c r="X58" s="271">
        <f>IF( SUM( Z58:AK58 ) = 0, 0, $Z$9 )</f>
        <v>0</v>
      </c>
      <c r="Y58" s="1636"/>
      <c r="Z58" s="273">
        <f t="shared" ref="Z58:AA59" si="29" xml:space="preserve"> IF( ISNUMBER(F58), 0, 1 )</f>
        <v>0</v>
      </c>
      <c r="AA58" s="273">
        <f t="shared" si="29"/>
        <v>0</v>
      </c>
      <c r="AB58" s="273">
        <f t="shared" ref="AB58:AB59" si="30" xml:space="preserve"> IF( ISNUMBER(H58), 0, 1 )</f>
        <v>0</v>
      </c>
      <c r="AC58" s="273">
        <f t="shared" ref="AC58:AC59" si="31" xml:space="preserve"> IF( ISNUMBER(I58), 0, 1 )</f>
        <v>0</v>
      </c>
      <c r="AD58" s="273">
        <f t="shared" ref="AD58:AD59" si="32" xml:space="preserve"> IF( ISNUMBER(J58), 0, 1 )</f>
        <v>0</v>
      </c>
      <c r="AE58" s="270"/>
      <c r="AF58" s="270"/>
      <c r="AG58" s="270"/>
      <c r="AH58" s="270"/>
      <c r="AI58" s="270"/>
      <c r="AJ58" s="270"/>
      <c r="AK58" s="270"/>
      <c r="AL58" s="1636"/>
      <c r="AM58" s="1592"/>
      <c r="AN58" s="327" t="s">
        <v>22166</v>
      </c>
      <c r="AO58" s="1847" t="s">
        <v>21844</v>
      </c>
      <c r="AP58" s="504"/>
      <c r="AQ58" s="504"/>
      <c r="AR58" s="504"/>
      <c r="AS58" s="504"/>
      <c r="AT58" s="773" t="s">
        <v>22168</v>
      </c>
      <c r="AU58" s="773" t="s">
        <v>22169</v>
      </c>
      <c r="AV58" s="1665"/>
      <c r="AW58" s="772"/>
      <c r="AX58" s="772"/>
      <c r="AY58" s="772"/>
      <c r="AZ58" s="772"/>
      <c r="BA58" s="790"/>
    </row>
    <row r="59" spans="2:53" ht="32.25" customHeight="1" thickBot="1">
      <c r="B59" s="779" t="s">
        <v>22166</v>
      </c>
      <c r="C59" s="1847" t="s">
        <v>21852</v>
      </c>
      <c r="D59" s="313" t="s">
        <v>813</v>
      </c>
      <c r="E59" s="313">
        <v>3</v>
      </c>
      <c r="F59" s="1745">
        <v>0</v>
      </c>
      <c r="G59" s="1745">
        <v>0</v>
      </c>
      <c r="H59" s="1745">
        <v>0</v>
      </c>
      <c r="I59" s="1745">
        <v>0</v>
      </c>
      <c r="J59" s="1711">
        <v>0</v>
      </c>
      <c r="K59" s="1795">
        <f t="shared" si="22"/>
        <v>0</v>
      </c>
      <c r="L59" s="1665"/>
      <c r="M59" s="772"/>
      <c r="N59" s="772"/>
      <c r="O59" s="772"/>
      <c r="P59" s="772"/>
      <c r="Q59" s="790"/>
      <c r="R59" s="1592"/>
      <c r="S59" s="612" t="s">
        <v>22170</v>
      </c>
      <c r="T59" s="1592"/>
      <c r="U59" s="1633"/>
      <c r="V59" s="1592"/>
      <c r="W59" s="1631"/>
      <c r="X59" s="271">
        <f>IF( SUM( Z59:AK59 ) = 0, 0, $Z$9 )</f>
        <v>0</v>
      </c>
      <c r="Y59" s="1636"/>
      <c r="Z59" s="273">
        <f t="shared" si="29"/>
        <v>0</v>
      </c>
      <c r="AA59" s="273">
        <f t="shared" si="29"/>
        <v>0</v>
      </c>
      <c r="AB59" s="273">
        <f t="shared" si="30"/>
        <v>0</v>
      </c>
      <c r="AC59" s="273">
        <f t="shared" si="31"/>
        <v>0</v>
      </c>
      <c r="AD59" s="273">
        <f t="shared" si="32"/>
        <v>0</v>
      </c>
      <c r="AE59" s="270"/>
      <c r="AF59" s="270"/>
      <c r="AG59" s="270"/>
      <c r="AH59" s="270"/>
      <c r="AI59" s="270"/>
      <c r="AJ59" s="270"/>
      <c r="AK59" s="270"/>
      <c r="AL59" s="1636"/>
      <c r="AM59" s="1592"/>
      <c r="AN59" s="327" t="s">
        <v>22166</v>
      </c>
      <c r="AO59" s="1847" t="s">
        <v>21852</v>
      </c>
      <c r="AP59" s="504"/>
      <c r="AQ59" s="504"/>
      <c r="AR59" s="504"/>
      <c r="AS59" s="504"/>
      <c r="AT59" s="773" t="s">
        <v>22171</v>
      </c>
      <c r="AU59" s="773" t="s">
        <v>22172</v>
      </c>
      <c r="AV59" s="1665"/>
      <c r="AW59" s="772"/>
      <c r="AX59" s="772"/>
      <c r="AY59" s="772"/>
      <c r="AZ59" s="772"/>
      <c r="BA59" s="790"/>
    </row>
    <row r="60" spans="2:53" ht="32.25" customHeight="1" thickBot="1">
      <c r="B60" s="779" t="s">
        <v>22166</v>
      </c>
      <c r="C60" s="1847" t="s">
        <v>21860</v>
      </c>
      <c r="D60" s="313" t="s">
        <v>813</v>
      </c>
      <c r="E60" s="313">
        <v>3</v>
      </c>
      <c r="F60" s="1745">
        <v>0</v>
      </c>
      <c r="G60" s="1745">
        <v>0</v>
      </c>
      <c r="H60" s="1745">
        <v>0</v>
      </c>
      <c r="I60" s="1745">
        <v>0</v>
      </c>
      <c r="J60" s="1795">
        <f>IFERROR(SUM(J58:J59), 0)</f>
        <v>9.2999999999999999E-2</v>
      </c>
      <c r="K60" s="1795">
        <f>IFERROR(J60, 0)</f>
        <v>9.2999999999999999E-2</v>
      </c>
      <c r="L60" s="1665"/>
      <c r="M60" s="772"/>
      <c r="N60" s="772"/>
      <c r="O60" s="772"/>
      <c r="P60" s="772"/>
      <c r="Q60" s="790"/>
      <c r="R60" s="1592"/>
      <c r="S60" s="612" t="s">
        <v>22173</v>
      </c>
      <c r="T60" s="1592"/>
      <c r="U60" s="1633"/>
      <c r="V60" s="1592"/>
      <c r="W60" s="1631"/>
      <c r="X60" s="271">
        <f t="shared" si="24"/>
        <v>0</v>
      </c>
      <c r="Y60" s="1636"/>
      <c r="Z60" s="270"/>
      <c r="AA60" s="270"/>
      <c r="AB60" s="270"/>
      <c r="AC60" s="270"/>
      <c r="AD60" s="270"/>
      <c r="AE60" s="270"/>
      <c r="AF60" s="270"/>
      <c r="AG60" s="270"/>
      <c r="AH60" s="270"/>
      <c r="AI60" s="270"/>
      <c r="AJ60" s="270"/>
      <c r="AK60" s="270"/>
      <c r="AL60" s="1636"/>
      <c r="AM60" s="1592"/>
      <c r="AN60" s="327" t="s">
        <v>22166</v>
      </c>
      <c r="AO60" s="1847" t="s">
        <v>21860</v>
      </c>
      <c r="AP60" s="504"/>
      <c r="AQ60" s="504"/>
      <c r="AR60" s="504"/>
      <c r="AS60" s="504"/>
      <c r="AT60" s="773" t="s">
        <v>22174</v>
      </c>
      <c r="AU60" s="773" t="s">
        <v>22175</v>
      </c>
      <c r="AV60" s="1665"/>
      <c r="AW60" s="772"/>
      <c r="AX60" s="772"/>
      <c r="AY60" s="772"/>
      <c r="AZ60" s="772"/>
      <c r="BA60" s="790"/>
    </row>
    <row r="61" spans="2:53" ht="32.25" customHeight="1" thickBot="1">
      <c r="B61" s="797" t="s">
        <v>22176</v>
      </c>
      <c r="C61" s="1851" t="s">
        <v>21860</v>
      </c>
      <c r="D61" s="320" t="s">
        <v>813</v>
      </c>
      <c r="E61" s="320">
        <v>3</v>
      </c>
      <c r="F61" s="1745">
        <v>0</v>
      </c>
      <c r="G61" s="1745">
        <v>0</v>
      </c>
      <c r="H61" s="1745">
        <v>0</v>
      </c>
      <c r="I61" s="1745">
        <v>0</v>
      </c>
      <c r="J61" s="1821">
        <f>IFERROR(SUM(J60,J57,J54,J51,J48,J45),0)</f>
        <v>1.032</v>
      </c>
      <c r="K61" s="1794">
        <f t="shared" si="22"/>
        <v>1.032</v>
      </c>
      <c r="L61" s="1667"/>
      <c r="M61" s="784"/>
      <c r="N61" s="784"/>
      <c r="O61" s="784"/>
      <c r="P61" s="784"/>
      <c r="Q61" s="792"/>
      <c r="R61" s="1592"/>
      <c r="S61" s="613" t="s">
        <v>22177</v>
      </c>
      <c r="T61" s="1592"/>
      <c r="U61" s="1634"/>
      <c r="V61" s="1592"/>
      <c r="W61" s="1631"/>
      <c r="X61" s="271">
        <f t="shared" si="24"/>
        <v>0</v>
      </c>
      <c r="Y61" s="1636"/>
      <c r="Z61" s="270"/>
      <c r="AA61" s="270"/>
      <c r="AB61" s="270"/>
      <c r="AC61" s="270"/>
      <c r="AD61" s="270"/>
      <c r="AE61" s="270"/>
      <c r="AF61" s="270"/>
      <c r="AG61" s="270"/>
      <c r="AH61" s="270"/>
      <c r="AI61" s="270"/>
      <c r="AJ61" s="270"/>
      <c r="AK61" s="270"/>
      <c r="AL61" s="1636"/>
      <c r="AM61" s="1592"/>
      <c r="AN61" s="1850" t="s">
        <v>22176</v>
      </c>
      <c r="AO61" s="1851" t="s">
        <v>21860</v>
      </c>
      <c r="AP61" s="509"/>
      <c r="AQ61" s="509"/>
      <c r="AR61" s="509"/>
      <c r="AS61" s="509"/>
      <c r="AT61" s="799" t="s">
        <v>22178</v>
      </c>
      <c r="AU61" s="799" t="s">
        <v>22179</v>
      </c>
      <c r="AV61" s="1667"/>
      <c r="AW61" s="784"/>
      <c r="AX61" s="784"/>
      <c r="AY61" s="784"/>
      <c r="AZ61" s="784"/>
      <c r="BA61" s="792"/>
    </row>
    <row r="62" spans="2:53" ht="14.25" customHeight="1" thickBot="1">
      <c r="B62" s="767"/>
      <c r="C62" s="4"/>
      <c r="D62" s="4"/>
      <c r="E62" s="4"/>
      <c r="F62" s="201"/>
      <c r="G62" s="201"/>
      <c r="H62" s="201"/>
      <c r="I62" s="201"/>
      <c r="J62" s="201"/>
      <c r="K62" s="4"/>
      <c r="L62" s="4"/>
      <c r="M62" s="56"/>
      <c r="N62" s="56"/>
      <c r="O62" s="56"/>
      <c r="P62" s="56"/>
      <c r="Q62" s="84"/>
      <c r="R62" s="1591"/>
      <c r="S62" s="1591"/>
      <c r="T62" s="1592"/>
      <c r="U62" s="1592"/>
      <c r="V62" s="1592"/>
      <c r="W62" s="1631"/>
      <c r="X62" s="271"/>
      <c r="Y62" s="1636"/>
      <c r="Z62" s="270"/>
      <c r="AA62" s="270"/>
      <c r="AB62" s="270"/>
      <c r="AC62" s="270"/>
      <c r="AD62" s="270"/>
      <c r="AE62" s="270"/>
      <c r="AF62" s="270"/>
      <c r="AG62" s="270"/>
      <c r="AH62" s="270"/>
      <c r="AI62" s="270"/>
      <c r="AJ62" s="270"/>
      <c r="AK62" s="270"/>
      <c r="AL62" s="1636"/>
      <c r="AM62" s="1592"/>
      <c r="AN62" s="767"/>
      <c r="AO62" s="4"/>
      <c r="AP62" s="4"/>
      <c r="AQ62" s="4"/>
      <c r="AR62" s="4"/>
      <c r="AS62" s="4"/>
      <c r="AT62" s="4"/>
      <c r="AU62" s="4"/>
      <c r="AV62" s="4"/>
      <c r="AW62" s="56"/>
      <c r="AX62" s="56"/>
      <c r="AY62" s="56"/>
      <c r="AZ62" s="56"/>
      <c r="BA62" s="84"/>
    </row>
    <row r="63" spans="2:53" ht="20.25" customHeight="1" thickBot="1">
      <c r="B63" s="798" t="s">
        <v>22180</v>
      </c>
      <c r="C63" s="4"/>
      <c r="D63" s="4"/>
      <c r="E63" s="4"/>
      <c r="F63" s="201"/>
      <c r="G63" s="201"/>
      <c r="H63" s="201"/>
      <c r="I63" s="201"/>
      <c r="J63" s="201"/>
      <c r="K63" s="4"/>
      <c r="L63" s="4"/>
      <c r="M63" s="56"/>
      <c r="N63" s="56"/>
      <c r="O63" s="56"/>
      <c r="P63" s="56"/>
      <c r="Q63" s="84"/>
      <c r="R63" s="1591"/>
      <c r="S63" s="1591"/>
      <c r="T63" s="1592"/>
      <c r="U63" s="1592"/>
      <c r="V63" s="1592"/>
      <c r="W63" s="1631"/>
      <c r="X63" s="271"/>
      <c r="Y63" s="1636"/>
      <c r="Z63" s="270"/>
      <c r="AA63" s="270"/>
      <c r="AB63" s="270"/>
      <c r="AC63" s="270"/>
      <c r="AD63" s="270"/>
      <c r="AE63" s="270"/>
      <c r="AF63" s="270"/>
      <c r="AG63" s="270"/>
      <c r="AH63" s="270"/>
      <c r="AI63" s="270"/>
      <c r="AJ63" s="270"/>
      <c r="AK63" s="270"/>
      <c r="AL63" s="1636"/>
      <c r="AM63" s="1592"/>
      <c r="AN63" s="316" t="s">
        <v>22180</v>
      </c>
      <c r="AO63" s="4"/>
      <c r="AP63" s="4"/>
      <c r="AQ63" s="4"/>
      <c r="AR63" s="4"/>
      <c r="AS63" s="4"/>
      <c r="AT63" s="4"/>
      <c r="AU63" s="4"/>
      <c r="AV63" s="4"/>
      <c r="AW63" s="56"/>
      <c r="AX63" s="56"/>
      <c r="AY63" s="56"/>
      <c r="AZ63" s="56"/>
      <c r="BA63" s="84"/>
    </row>
    <row r="64" spans="2:53" ht="32.25" customHeight="1">
      <c r="B64" s="775" t="s">
        <v>22181</v>
      </c>
      <c r="C64" s="610" t="s">
        <v>21844</v>
      </c>
      <c r="D64" s="317" t="s">
        <v>813</v>
      </c>
      <c r="E64" s="317">
        <v>3</v>
      </c>
      <c r="F64" s="1710">
        <v>0</v>
      </c>
      <c r="G64" s="1710">
        <v>0</v>
      </c>
      <c r="H64" s="1710">
        <v>0</v>
      </c>
      <c r="I64" s="1710">
        <v>0</v>
      </c>
      <c r="J64" s="1710">
        <v>0</v>
      </c>
      <c r="K64" s="431">
        <f>IFERROR(SUM(F64:J64), 0)</f>
        <v>0</v>
      </c>
      <c r="L64" s="1668"/>
      <c r="M64" s="787"/>
      <c r="N64" s="787"/>
      <c r="O64" s="787"/>
      <c r="P64" s="787"/>
      <c r="Q64" s="796"/>
      <c r="R64" s="1592"/>
      <c r="S64" s="611" t="s">
        <v>22182</v>
      </c>
      <c r="T64" s="1592"/>
      <c r="U64" s="1632"/>
      <c r="V64" s="1592"/>
      <c r="W64" s="1631"/>
      <c r="X64" s="271">
        <f t="shared" ref="X64:X100" si="33">IF( SUM( Z64:AC64 ) = 0, 0, $Z$9 )</f>
        <v>0</v>
      </c>
      <c r="Y64" s="1636"/>
      <c r="Z64" s="273">
        <f t="shared" ref="Z64:AD65" si="34" xml:space="preserve"> IF( ISNUMBER(F64), 0, 1 )</f>
        <v>0</v>
      </c>
      <c r="AA64" s="273">
        <f t="shared" si="34"/>
        <v>0</v>
      </c>
      <c r="AB64" s="273">
        <f t="shared" si="34"/>
        <v>0</v>
      </c>
      <c r="AC64" s="273">
        <f t="shared" si="34"/>
        <v>0</v>
      </c>
      <c r="AD64" s="273">
        <f t="shared" si="34"/>
        <v>0</v>
      </c>
      <c r="AE64" s="270"/>
      <c r="AF64" s="270"/>
      <c r="AG64" s="270"/>
      <c r="AH64" s="270"/>
      <c r="AI64" s="270"/>
      <c r="AJ64" s="270"/>
      <c r="AK64" s="270"/>
      <c r="AL64" s="1636"/>
      <c r="AM64" s="1592"/>
      <c r="AN64" s="326" t="s">
        <v>22181</v>
      </c>
      <c r="AO64" s="610" t="s">
        <v>21844</v>
      </c>
      <c r="AP64" s="786" t="s">
        <v>22183</v>
      </c>
      <c r="AQ64" s="786" t="s">
        <v>22184</v>
      </c>
      <c r="AR64" s="786" t="s">
        <v>22185</v>
      </c>
      <c r="AS64" s="786" t="s">
        <v>22186</v>
      </c>
      <c r="AT64" s="786" t="s">
        <v>22187</v>
      </c>
      <c r="AU64" s="786" t="s">
        <v>22188</v>
      </c>
      <c r="AV64" s="1668"/>
      <c r="AW64" s="787"/>
      <c r="AX64" s="787"/>
      <c r="AY64" s="787"/>
      <c r="AZ64" s="787"/>
      <c r="BA64" s="796"/>
    </row>
    <row r="65" spans="2:47" ht="32.25" customHeight="1">
      <c r="B65" s="779" t="s">
        <v>22181</v>
      </c>
      <c r="C65" s="1847" t="s">
        <v>21852</v>
      </c>
      <c r="D65" s="313" t="s">
        <v>813</v>
      </c>
      <c r="E65" s="313">
        <v>3</v>
      </c>
      <c r="F65" s="1711">
        <v>0</v>
      </c>
      <c r="G65" s="1711">
        <v>0</v>
      </c>
      <c r="H65" s="1711">
        <v>0</v>
      </c>
      <c r="I65" s="1711">
        <v>0</v>
      </c>
      <c r="J65" s="1711">
        <v>0</v>
      </c>
      <c r="K65" s="1795">
        <f t="shared" ref="K65:K94" si="35">IFERROR(SUM(F65:J65), 0)</f>
        <v>0</v>
      </c>
      <c r="L65" s="1665"/>
      <c r="M65" s="772"/>
      <c r="N65" s="772"/>
      <c r="O65" s="772"/>
      <c r="P65" s="772"/>
      <c r="Q65" s="790"/>
      <c r="R65" s="1592"/>
      <c r="S65" s="612" t="s">
        <v>22189</v>
      </c>
      <c r="T65" s="1592"/>
      <c r="U65" s="1633"/>
      <c r="V65" s="1592"/>
      <c r="W65" s="1631"/>
      <c r="X65" s="271">
        <f t="shared" si="33"/>
        <v>0</v>
      </c>
      <c r="Y65" s="1636"/>
      <c r="Z65" s="273">
        <f t="shared" si="34"/>
        <v>0</v>
      </c>
      <c r="AA65" s="273">
        <f t="shared" si="34"/>
        <v>0</v>
      </c>
      <c r="AB65" s="273">
        <f t="shared" si="34"/>
        <v>0</v>
      </c>
      <c r="AC65" s="273">
        <f t="shared" si="34"/>
        <v>0</v>
      </c>
      <c r="AD65" s="273">
        <f t="shared" si="34"/>
        <v>0</v>
      </c>
      <c r="AE65" s="270"/>
      <c r="AF65" s="270"/>
      <c r="AG65" s="270"/>
      <c r="AH65" s="270"/>
      <c r="AI65" s="270"/>
      <c r="AJ65" s="270"/>
      <c r="AK65" s="270"/>
      <c r="AL65" s="1636"/>
      <c r="AM65" s="1592"/>
      <c r="AN65" s="327" t="s">
        <v>22181</v>
      </c>
      <c r="AO65" s="1847" t="s">
        <v>21852</v>
      </c>
      <c r="AP65" s="773" t="s">
        <v>22190</v>
      </c>
      <c r="AQ65" s="773" t="s">
        <v>22191</v>
      </c>
      <c r="AR65" s="773" t="s">
        <v>22192</v>
      </c>
      <c r="AS65" s="773" t="s">
        <v>22193</v>
      </c>
      <c r="AT65" s="773" t="s">
        <v>22194</v>
      </c>
      <c r="AU65" s="773" t="s">
        <v>22195</v>
      </c>
    </row>
    <row r="66" spans="2:47" ht="32.25" customHeight="1">
      <c r="B66" s="779" t="s">
        <v>22181</v>
      </c>
      <c r="C66" s="1847" t="s">
        <v>21860</v>
      </c>
      <c r="D66" s="313" t="s">
        <v>813</v>
      </c>
      <c r="E66" s="313">
        <v>3</v>
      </c>
      <c r="F66" s="1795">
        <f>IFERROR(SUM(F64:F65), 0)</f>
        <v>0</v>
      </c>
      <c r="G66" s="1795">
        <f>IFERROR(SUM(G64:G65), 0)</f>
        <v>0</v>
      </c>
      <c r="H66" s="1795">
        <f>IFERROR(SUM(H64:H65), 0)</f>
        <v>0</v>
      </c>
      <c r="I66" s="1795">
        <f>IFERROR(SUM(I64:I65), 0)</f>
        <v>0</v>
      </c>
      <c r="J66" s="1795">
        <f>IFERROR(SUM(J64:J65), 0)</f>
        <v>0</v>
      </c>
      <c r="K66" s="1795">
        <f t="shared" si="35"/>
        <v>0</v>
      </c>
      <c r="L66" s="1665"/>
      <c r="M66" s="772"/>
      <c r="N66" s="772"/>
      <c r="O66" s="772"/>
      <c r="P66" s="772"/>
      <c r="Q66" s="790"/>
      <c r="R66" s="1592"/>
      <c r="S66" s="612" t="s">
        <v>22196</v>
      </c>
      <c r="T66" s="1592"/>
      <c r="U66" s="1633"/>
      <c r="V66" s="1592"/>
      <c r="W66" s="1631"/>
      <c r="X66" s="271">
        <f t="shared" si="33"/>
        <v>0</v>
      </c>
      <c r="Y66" s="1636"/>
      <c r="Z66" s="270"/>
      <c r="AA66" s="270"/>
      <c r="AB66" s="270"/>
      <c r="AC66" s="270"/>
      <c r="AD66" s="270"/>
      <c r="AE66" s="270"/>
      <c r="AF66" s="270"/>
      <c r="AG66" s="270"/>
      <c r="AH66" s="270"/>
      <c r="AI66" s="270"/>
      <c r="AJ66" s="270"/>
      <c r="AK66" s="270"/>
      <c r="AL66" s="1636"/>
      <c r="AM66" s="1592"/>
      <c r="AN66" s="327" t="s">
        <v>22181</v>
      </c>
      <c r="AO66" s="1847" t="s">
        <v>21860</v>
      </c>
      <c r="AP66" s="773" t="s">
        <v>22197</v>
      </c>
      <c r="AQ66" s="773" t="s">
        <v>22198</v>
      </c>
      <c r="AR66" s="773" t="s">
        <v>22199</v>
      </c>
      <c r="AS66" s="773" t="s">
        <v>22200</v>
      </c>
      <c r="AT66" s="773" t="s">
        <v>22201</v>
      </c>
      <c r="AU66" s="773" t="s">
        <v>22202</v>
      </c>
    </row>
    <row r="67" spans="2:47" ht="32.25" customHeight="1">
      <c r="B67" s="779" t="s">
        <v>22203</v>
      </c>
      <c r="C67" s="1847" t="s">
        <v>21844</v>
      </c>
      <c r="D67" s="313" t="s">
        <v>813</v>
      </c>
      <c r="E67" s="313">
        <v>3</v>
      </c>
      <c r="F67" s="1711">
        <v>0</v>
      </c>
      <c r="G67" s="1711">
        <v>0</v>
      </c>
      <c r="H67" s="1711">
        <v>0</v>
      </c>
      <c r="I67" s="1711">
        <v>1.085</v>
      </c>
      <c r="J67" s="1711">
        <v>0.61599999999999999</v>
      </c>
      <c r="K67" s="1795">
        <f>IFERROR(SUM(F67:J67), 0)</f>
        <v>1.7010000000000001</v>
      </c>
      <c r="L67" s="1665"/>
      <c r="M67" s="772"/>
      <c r="N67" s="772"/>
      <c r="O67" s="772"/>
      <c r="P67" s="772"/>
      <c r="Q67" s="790"/>
      <c r="R67" s="1592"/>
      <c r="S67" s="612" t="s">
        <v>22204</v>
      </c>
      <c r="T67" s="1592"/>
      <c r="U67" s="1633"/>
      <c r="V67" s="1592"/>
      <c r="W67" s="1631"/>
      <c r="X67" s="271">
        <f t="shared" si="33"/>
        <v>0</v>
      </c>
      <c r="Y67" s="1636"/>
      <c r="Z67" s="273">
        <f t="shared" ref="Z67:AD68" si="36" xml:space="preserve"> IF( ISNUMBER(F67), 0, 1 )</f>
        <v>0</v>
      </c>
      <c r="AA67" s="273">
        <f t="shared" si="36"/>
        <v>0</v>
      </c>
      <c r="AB67" s="273">
        <f t="shared" si="36"/>
        <v>0</v>
      </c>
      <c r="AC67" s="273">
        <f t="shared" si="36"/>
        <v>0</v>
      </c>
      <c r="AD67" s="273">
        <f t="shared" si="36"/>
        <v>0</v>
      </c>
      <c r="AE67" s="270"/>
      <c r="AF67" s="270"/>
      <c r="AG67" s="270"/>
      <c r="AH67" s="270"/>
      <c r="AI67" s="270"/>
      <c r="AJ67" s="270"/>
      <c r="AK67" s="270"/>
      <c r="AL67" s="1636"/>
      <c r="AM67" s="1592"/>
      <c r="AN67" s="327" t="s">
        <v>22203</v>
      </c>
      <c r="AO67" s="1847" t="s">
        <v>21844</v>
      </c>
      <c r="AP67" s="773" t="s">
        <v>22205</v>
      </c>
      <c r="AQ67" s="773" t="s">
        <v>22206</v>
      </c>
      <c r="AR67" s="773" t="s">
        <v>22207</v>
      </c>
      <c r="AS67" s="773" t="s">
        <v>22208</v>
      </c>
      <c r="AT67" s="773" t="s">
        <v>22209</v>
      </c>
      <c r="AU67" s="773" t="s">
        <v>22210</v>
      </c>
    </row>
    <row r="68" spans="2:47" ht="32.25" customHeight="1">
      <c r="B68" s="779" t="s">
        <v>22203</v>
      </c>
      <c r="C68" s="1847" t="s">
        <v>21852</v>
      </c>
      <c r="D68" s="313" t="s">
        <v>813</v>
      </c>
      <c r="E68" s="313">
        <v>3</v>
      </c>
      <c r="F68" s="1711">
        <v>0</v>
      </c>
      <c r="G68" s="1711">
        <v>0</v>
      </c>
      <c r="H68" s="1711">
        <v>0</v>
      </c>
      <c r="I68" s="1711">
        <v>0</v>
      </c>
      <c r="J68" s="1797">
        <v>2.7119000000000001E-2</v>
      </c>
      <c r="K68" s="1795">
        <f t="shared" si="35"/>
        <v>2.7119000000000001E-2</v>
      </c>
      <c r="L68" s="1665"/>
      <c r="M68" s="772"/>
      <c r="N68" s="772"/>
      <c r="O68" s="772"/>
      <c r="P68" s="772"/>
      <c r="Q68" s="790"/>
      <c r="R68" s="1592"/>
      <c r="S68" s="612" t="s">
        <v>22211</v>
      </c>
      <c r="T68" s="1592"/>
      <c r="U68" s="1633"/>
      <c r="V68" s="1592"/>
      <c r="W68" s="1631"/>
      <c r="X68" s="271">
        <f t="shared" si="33"/>
        <v>0</v>
      </c>
      <c r="Y68" s="1636"/>
      <c r="Z68" s="273">
        <f t="shared" si="36"/>
        <v>0</v>
      </c>
      <c r="AA68" s="273">
        <f t="shared" si="36"/>
        <v>0</v>
      </c>
      <c r="AB68" s="273">
        <f t="shared" si="36"/>
        <v>0</v>
      </c>
      <c r="AC68" s="273">
        <f t="shared" si="36"/>
        <v>0</v>
      </c>
      <c r="AD68" s="273">
        <f t="shared" si="36"/>
        <v>0</v>
      </c>
      <c r="AE68" s="270"/>
      <c r="AF68" s="270"/>
      <c r="AG68" s="270"/>
      <c r="AH68" s="270"/>
      <c r="AI68" s="270"/>
      <c r="AJ68" s="270"/>
      <c r="AK68" s="270"/>
      <c r="AL68" s="1636"/>
      <c r="AM68" s="1592"/>
      <c r="AN68" s="327" t="s">
        <v>22203</v>
      </c>
      <c r="AO68" s="1847" t="s">
        <v>21852</v>
      </c>
      <c r="AP68" s="773" t="s">
        <v>22212</v>
      </c>
      <c r="AQ68" s="773" t="s">
        <v>22213</v>
      </c>
      <c r="AR68" s="773" t="s">
        <v>22214</v>
      </c>
      <c r="AS68" s="773" t="s">
        <v>22215</v>
      </c>
      <c r="AT68" s="773" t="s">
        <v>22216</v>
      </c>
      <c r="AU68" s="773" t="s">
        <v>22217</v>
      </c>
    </row>
    <row r="69" spans="2:47" ht="32.25" customHeight="1">
      <c r="B69" s="779" t="s">
        <v>22203</v>
      </c>
      <c r="C69" s="1847" t="s">
        <v>21860</v>
      </c>
      <c r="D69" s="313" t="s">
        <v>813</v>
      </c>
      <c r="E69" s="313">
        <v>3</v>
      </c>
      <c r="F69" s="1795">
        <f>IFERROR(SUM(F67:F68), 0)</f>
        <v>0</v>
      </c>
      <c r="G69" s="1795">
        <f>IFERROR(SUM(G67:G68), 0)</f>
        <v>0</v>
      </c>
      <c r="H69" s="1795">
        <f>IFERROR(SUM(H67:H68), 0)</f>
        <v>0</v>
      </c>
      <c r="I69" s="1795">
        <f>IFERROR(SUM(I67:I68), 0)</f>
        <v>1.085</v>
      </c>
      <c r="J69" s="1795">
        <f>IFERROR(SUM(J67:J68), 0)</f>
        <v>0.643119</v>
      </c>
      <c r="K69" s="1795">
        <f t="shared" si="35"/>
        <v>1.728119</v>
      </c>
      <c r="L69" s="1665"/>
      <c r="M69" s="772"/>
      <c r="N69" s="772"/>
      <c r="O69" s="772"/>
      <c r="P69" s="772"/>
      <c r="Q69" s="790"/>
      <c r="R69" s="1592"/>
      <c r="S69" s="612" t="s">
        <v>22218</v>
      </c>
      <c r="T69" s="1592"/>
      <c r="U69" s="1633"/>
      <c r="V69" s="1592"/>
      <c r="W69" s="1631"/>
      <c r="X69" s="271">
        <f t="shared" si="33"/>
        <v>0</v>
      </c>
      <c r="Y69" s="1636"/>
      <c r="Z69" s="270"/>
      <c r="AA69" s="270"/>
      <c r="AB69" s="270"/>
      <c r="AC69" s="270"/>
      <c r="AD69" s="270"/>
      <c r="AE69" s="270"/>
      <c r="AF69" s="270"/>
      <c r="AG69" s="270"/>
      <c r="AH69" s="270"/>
      <c r="AI69" s="270"/>
      <c r="AJ69" s="270"/>
      <c r="AK69" s="270"/>
      <c r="AL69" s="1636"/>
      <c r="AM69" s="1592"/>
      <c r="AN69" s="327" t="s">
        <v>22203</v>
      </c>
      <c r="AO69" s="1847" t="s">
        <v>21860</v>
      </c>
      <c r="AP69" s="773" t="s">
        <v>22219</v>
      </c>
      <c r="AQ69" s="773" t="s">
        <v>22220</v>
      </c>
      <c r="AR69" s="773" t="s">
        <v>22221</v>
      </c>
      <c r="AS69" s="773" t="s">
        <v>22222</v>
      </c>
      <c r="AT69" s="773" t="s">
        <v>22223</v>
      </c>
      <c r="AU69" s="773" t="s">
        <v>22224</v>
      </c>
    </row>
    <row r="70" spans="2:47" ht="32.25" customHeight="1">
      <c r="B70" s="779" t="s">
        <v>22225</v>
      </c>
      <c r="C70" s="1847" t="s">
        <v>21844</v>
      </c>
      <c r="D70" s="313" t="s">
        <v>813</v>
      </c>
      <c r="E70" s="313">
        <v>3</v>
      </c>
      <c r="F70" s="1711">
        <v>0</v>
      </c>
      <c r="G70" s="1711">
        <v>0</v>
      </c>
      <c r="H70" s="1711">
        <v>0</v>
      </c>
      <c r="I70" s="1711">
        <v>9.2550000000000008</v>
      </c>
      <c r="J70" s="1711">
        <v>0</v>
      </c>
      <c r="K70" s="1795">
        <f>IFERROR(SUM(F70:J70), 0)</f>
        <v>9.2550000000000008</v>
      </c>
      <c r="L70" s="1665"/>
      <c r="M70" s="772"/>
      <c r="N70" s="772"/>
      <c r="O70" s="772"/>
      <c r="P70" s="772"/>
      <c r="Q70" s="790"/>
      <c r="R70" s="1592"/>
      <c r="S70" s="612" t="s">
        <v>22226</v>
      </c>
      <c r="T70" s="1592"/>
      <c r="U70" s="1633"/>
      <c r="V70" s="1592"/>
      <c r="W70" s="1631"/>
      <c r="X70" s="271">
        <f t="shared" si="33"/>
        <v>0</v>
      </c>
      <c r="Y70" s="1636"/>
      <c r="Z70" s="273">
        <f t="shared" ref="Z70:AD71" si="37" xml:space="preserve"> IF( ISNUMBER(F70), 0, 1 )</f>
        <v>0</v>
      </c>
      <c r="AA70" s="273">
        <f t="shared" si="37"/>
        <v>0</v>
      </c>
      <c r="AB70" s="273">
        <f t="shared" si="37"/>
        <v>0</v>
      </c>
      <c r="AC70" s="273">
        <f t="shared" si="37"/>
        <v>0</v>
      </c>
      <c r="AD70" s="273">
        <f t="shared" si="37"/>
        <v>0</v>
      </c>
      <c r="AE70" s="270"/>
      <c r="AF70" s="270"/>
      <c r="AG70" s="270"/>
      <c r="AH70" s="270"/>
      <c r="AI70" s="270"/>
      <c r="AJ70" s="270"/>
      <c r="AK70" s="270"/>
      <c r="AL70" s="1636"/>
      <c r="AM70" s="1592"/>
      <c r="AN70" s="327" t="s">
        <v>22225</v>
      </c>
      <c r="AO70" s="1847" t="s">
        <v>21844</v>
      </c>
      <c r="AP70" s="773" t="s">
        <v>22227</v>
      </c>
      <c r="AQ70" s="773" t="s">
        <v>22228</v>
      </c>
      <c r="AR70" s="773" t="s">
        <v>22229</v>
      </c>
      <c r="AS70" s="773" t="s">
        <v>22230</v>
      </c>
      <c r="AT70" s="773" t="s">
        <v>22231</v>
      </c>
      <c r="AU70" s="773" t="s">
        <v>22232</v>
      </c>
    </row>
    <row r="71" spans="2:47" ht="32.25" customHeight="1">
      <c r="B71" s="779" t="s">
        <v>22225</v>
      </c>
      <c r="C71" s="1847" t="s">
        <v>21852</v>
      </c>
      <c r="D71" s="313" t="s">
        <v>813</v>
      </c>
      <c r="E71" s="313">
        <v>3</v>
      </c>
      <c r="F71" s="1711">
        <v>0</v>
      </c>
      <c r="G71" s="1711">
        <v>0</v>
      </c>
      <c r="H71" s="1711">
        <v>0</v>
      </c>
      <c r="I71" s="1711">
        <v>0</v>
      </c>
      <c r="J71" s="1711">
        <v>0</v>
      </c>
      <c r="K71" s="1795">
        <f t="shared" si="35"/>
        <v>0</v>
      </c>
      <c r="L71" s="1665"/>
      <c r="M71" s="772"/>
      <c r="N71" s="772"/>
      <c r="O71" s="772"/>
      <c r="P71" s="772"/>
      <c r="Q71" s="790"/>
      <c r="R71" s="1592"/>
      <c r="S71" s="612" t="s">
        <v>22233</v>
      </c>
      <c r="T71" s="1592"/>
      <c r="U71" s="1633"/>
      <c r="V71" s="1592"/>
      <c r="W71" s="1631"/>
      <c r="X71" s="271">
        <f t="shared" si="33"/>
        <v>0</v>
      </c>
      <c r="Y71" s="1636"/>
      <c r="Z71" s="273">
        <f t="shared" si="37"/>
        <v>0</v>
      </c>
      <c r="AA71" s="273">
        <f t="shared" si="37"/>
        <v>0</v>
      </c>
      <c r="AB71" s="273">
        <f t="shared" si="37"/>
        <v>0</v>
      </c>
      <c r="AC71" s="273">
        <f t="shared" si="37"/>
        <v>0</v>
      </c>
      <c r="AD71" s="273">
        <f t="shared" si="37"/>
        <v>0</v>
      </c>
      <c r="AE71" s="270"/>
      <c r="AF71" s="270"/>
      <c r="AG71" s="270"/>
      <c r="AH71" s="270"/>
      <c r="AI71" s="270"/>
      <c r="AJ71" s="270"/>
      <c r="AK71" s="270"/>
      <c r="AL71" s="1636"/>
      <c r="AM71" s="1592"/>
      <c r="AN71" s="327" t="s">
        <v>22225</v>
      </c>
      <c r="AO71" s="1847" t="s">
        <v>21852</v>
      </c>
      <c r="AP71" s="773" t="s">
        <v>22234</v>
      </c>
      <c r="AQ71" s="773" t="s">
        <v>22235</v>
      </c>
      <c r="AR71" s="773" t="s">
        <v>22236</v>
      </c>
      <c r="AS71" s="773" t="s">
        <v>22237</v>
      </c>
      <c r="AT71" s="773" t="s">
        <v>22238</v>
      </c>
      <c r="AU71" s="773" t="s">
        <v>22239</v>
      </c>
    </row>
    <row r="72" spans="2:47" ht="32.25" customHeight="1">
      <c r="B72" s="779" t="s">
        <v>22225</v>
      </c>
      <c r="C72" s="1847" t="s">
        <v>21860</v>
      </c>
      <c r="D72" s="313" t="s">
        <v>813</v>
      </c>
      <c r="E72" s="313">
        <v>3</v>
      </c>
      <c r="F72" s="1795">
        <f>IFERROR(SUM(F70:F71), 0)</f>
        <v>0</v>
      </c>
      <c r="G72" s="1795">
        <f>IFERROR(SUM(G70:G71), 0)</f>
        <v>0</v>
      </c>
      <c r="H72" s="1795">
        <f>IFERROR(SUM(H70:H71), 0)</f>
        <v>0</v>
      </c>
      <c r="I72" s="1795">
        <f>IFERROR(SUM(I70:I71), 0)</f>
        <v>9.2550000000000008</v>
      </c>
      <c r="J72" s="1795">
        <f>IFERROR(SUM(J70:J71), 0)</f>
        <v>0</v>
      </c>
      <c r="K72" s="1795">
        <f>IFERROR(SUM(F72:J72), 0)</f>
        <v>9.2550000000000008</v>
      </c>
      <c r="L72" s="1665"/>
      <c r="M72" s="772"/>
      <c r="N72" s="772"/>
      <c r="O72" s="772"/>
      <c r="P72" s="772"/>
      <c r="Q72" s="790"/>
      <c r="R72" s="1592"/>
      <c r="S72" s="612" t="s">
        <v>22240</v>
      </c>
      <c r="T72" s="1592"/>
      <c r="U72" s="1633"/>
      <c r="V72" s="1592"/>
      <c r="W72" s="1631"/>
      <c r="X72" s="271">
        <f t="shared" si="33"/>
        <v>0</v>
      </c>
      <c r="Y72" s="1636"/>
      <c r="Z72" s="270"/>
      <c r="AA72" s="270"/>
      <c r="AB72" s="270"/>
      <c r="AC72" s="270"/>
      <c r="AD72" s="270"/>
      <c r="AE72" s="270"/>
      <c r="AF72" s="270"/>
      <c r="AG72" s="270"/>
      <c r="AH72" s="270"/>
      <c r="AI72" s="270"/>
      <c r="AJ72" s="270"/>
      <c r="AK72" s="270"/>
      <c r="AL72" s="1636"/>
      <c r="AM72" s="1592"/>
      <c r="AN72" s="327" t="s">
        <v>22225</v>
      </c>
      <c r="AO72" s="1847" t="s">
        <v>21860</v>
      </c>
      <c r="AP72" s="773" t="s">
        <v>22241</v>
      </c>
      <c r="AQ72" s="773" t="s">
        <v>22242</v>
      </c>
      <c r="AR72" s="773" t="s">
        <v>22243</v>
      </c>
      <c r="AS72" s="773" t="s">
        <v>22244</v>
      </c>
      <c r="AT72" s="773" t="s">
        <v>22245</v>
      </c>
      <c r="AU72" s="773" t="s">
        <v>22246</v>
      </c>
    </row>
    <row r="73" spans="2:47" ht="32.25" customHeight="1">
      <c r="B73" s="779" t="s">
        <v>22247</v>
      </c>
      <c r="C73" s="1847" t="s">
        <v>21844</v>
      </c>
      <c r="D73" s="313" t="s">
        <v>813</v>
      </c>
      <c r="E73" s="313">
        <v>3</v>
      </c>
      <c r="F73" s="1711">
        <v>2.1349999999999998</v>
      </c>
      <c r="G73" s="1711">
        <v>0</v>
      </c>
      <c r="H73" s="1711">
        <v>0</v>
      </c>
      <c r="I73" s="1711">
        <v>0</v>
      </c>
      <c r="J73" s="1711">
        <v>0</v>
      </c>
      <c r="K73" s="1795">
        <f t="shared" si="35"/>
        <v>2.1349999999999998</v>
      </c>
      <c r="L73" s="1665"/>
      <c r="M73" s="772"/>
      <c r="N73" s="772"/>
      <c r="O73" s="772"/>
      <c r="P73" s="772"/>
      <c r="Q73" s="790"/>
      <c r="R73" s="1592"/>
      <c r="S73" s="612" t="s">
        <v>22248</v>
      </c>
      <c r="T73" s="1592"/>
      <c r="U73" s="1633"/>
      <c r="V73" s="1592"/>
      <c r="W73" s="1631"/>
      <c r="X73" s="271">
        <f t="shared" si="33"/>
        <v>0</v>
      </c>
      <c r="Y73" s="1636"/>
      <c r="Z73" s="273">
        <f t="shared" ref="Z73:AD74" si="38" xml:space="preserve"> IF( ISNUMBER(F73), 0, 1 )</f>
        <v>0</v>
      </c>
      <c r="AA73" s="273">
        <f t="shared" si="38"/>
        <v>0</v>
      </c>
      <c r="AB73" s="273">
        <f t="shared" si="38"/>
        <v>0</v>
      </c>
      <c r="AC73" s="273">
        <f t="shared" si="38"/>
        <v>0</v>
      </c>
      <c r="AD73" s="273">
        <f t="shared" si="38"/>
        <v>0</v>
      </c>
      <c r="AE73" s="270"/>
      <c r="AF73" s="270"/>
      <c r="AG73" s="270"/>
      <c r="AH73" s="270"/>
      <c r="AI73" s="270"/>
      <c r="AJ73" s="270"/>
      <c r="AK73" s="270"/>
      <c r="AL73" s="1636"/>
      <c r="AM73" s="1592"/>
      <c r="AN73" s="327" t="s">
        <v>22247</v>
      </c>
      <c r="AO73" s="1847" t="s">
        <v>21844</v>
      </c>
      <c r="AP73" s="773" t="s">
        <v>22249</v>
      </c>
      <c r="AQ73" s="773" t="s">
        <v>22250</v>
      </c>
      <c r="AR73" s="773" t="s">
        <v>22251</v>
      </c>
      <c r="AS73" s="773" t="s">
        <v>22252</v>
      </c>
      <c r="AT73" s="773" t="s">
        <v>22253</v>
      </c>
      <c r="AU73" s="773" t="s">
        <v>22254</v>
      </c>
    </row>
    <row r="74" spans="2:47" ht="32.25" customHeight="1">
      <c r="B74" s="779" t="s">
        <v>22247</v>
      </c>
      <c r="C74" s="1847" t="s">
        <v>21852</v>
      </c>
      <c r="D74" s="313" t="s">
        <v>813</v>
      </c>
      <c r="E74" s="313">
        <v>3</v>
      </c>
      <c r="F74" s="1797">
        <v>4.9901000000000001E-2</v>
      </c>
      <c r="G74" s="1711">
        <v>0</v>
      </c>
      <c r="H74" s="1711">
        <v>0</v>
      </c>
      <c r="I74" s="1711">
        <v>0</v>
      </c>
      <c r="J74" s="1711">
        <v>0</v>
      </c>
      <c r="K74" s="1795">
        <f t="shared" si="35"/>
        <v>4.9901000000000001E-2</v>
      </c>
      <c r="L74" s="1665"/>
      <c r="M74" s="772"/>
      <c r="N74" s="772"/>
      <c r="O74" s="772"/>
      <c r="P74" s="772"/>
      <c r="Q74" s="790"/>
      <c r="R74" s="1592"/>
      <c r="S74" s="612" t="s">
        <v>22255</v>
      </c>
      <c r="T74" s="1592"/>
      <c r="U74" s="1633"/>
      <c r="V74" s="1592"/>
      <c r="W74" s="1631"/>
      <c r="X74" s="271">
        <f t="shared" si="33"/>
        <v>0</v>
      </c>
      <c r="Y74" s="1636"/>
      <c r="Z74" s="273">
        <f t="shared" si="38"/>
        <v>0</v>
      </c>
      <c r="AA74" s="273">
        <f t="shared" si="38"/>
        <v>0</v>
      </c>
      <c r="AB74" s="273">
        <f t="shared" si="38"/>
        <v>0</v>
      </c>
      <c r="AC74" s="273">
        <f t="shared" si="38"/>
        <v>0</v>
      </c>
      <c r="AD74" s="273">
        <f t="shared" si="38"/>
        <v>0</v>
      </c>
      <c r="AE74" s="270"/>
      <c r="AF74" s="270"/>
      <c r="AG74" s="270"/>
      <c r="AH74" s="270"/>
      <c r="AI74" s="270"/>
      <c r="AJ74" s="270"/>
      <c r="AK74" s="270"/>
      <c r="AL74" s="1636"/>
      <c r="AM74" s="1592"/>
      <c r="AN74" s="327" t="s">
        <v>22247</v>
      </c>
      <c r="AO74" s="1847" t="s">
        <v>21852</v>
      </c>
      <c r="AP74" s="773" t="s">
        <v>22256</v>
      </c>
      <c r="AQ74" s="773" t="s">
        <v>22257</v>
      </c>
      <c r="AR74" s="773" t="s">
        <v>22258</v>
      </c>
      <c r="AS74" s="773" t="s">
        <v>22259</v>
      </c>
      <c r="AT74" s="773" t="s">
        <v>22260</v>
      </c>
      <c r="AU74" s="773" t="s">
        <v>22261</v>
      </c>
    </row>
    <row r="75" spans="2:47" ht="32.25" customHeight="1">
      <c r="B75" s="779" t="s">
        <v>22247</v>
      </c>
      <c r="C75" s="1847" t="s">
        <v>21860</v>
      </c>
      <c r="D75" s="313" t="s">
        <v>813</v>
      </c>
      <c r="E75" s="313">
        <v>3</v>
      </c>
      <c r="F75" s="1795">
        <f>IFERROR(SUM(F73:F74), 0)</f>
        <v>2.184901</v>
      </c>
      <c r="G75" s="1795">
        <f>IFERROR(SUM(G73:G74), 0)</f>
        <v>0</v>
      </c>
      <c r="H75" s="1795">
        <f>IFERROR(SUM(H73:H74), 0)</f>
        <v>0</v>
      </c>
      <c r="I75" s="1795">
        <f>IFERROR(SUM(I73:I74), 0)</f>
        <v>0</v>
      </c>
      <c r="J75" s="1795">
        <f>IFERROR(SUM(J73:J74), 0)</f>
        <v>0</v>
      </c>
      <c r="K75" s="1795">
        <f t="shared" si="35"/>
        <v>2.184901</v>
      </c>
      <c r="L75" s="1665"/>
      <c r="M75" s="772"/>
      <c r="N75" s="772"/>
      <c r="O75" s="772"/>
      <c r="P75" s="772"/>
      <c r="Q75" s="790"/>
      <c r="R75" s="1592"/>
      <c r="S75" s="612" t="s">
        <v>22262</v>
      </c>
      <c r="T75" s="1592"/>
      <c r="U75" s="1633"/>
      <c r="V75" s="1592"/>
      <c r="W75" s="1631"/>
      <c r="X75" s="271">
        <f t="shared" si="33"/>
        <v>0</v>
      </c>
      <c r="Y75" s="1636"/>
      <c r="Z75" s="270"/>
      <c r="AA75" s="270"/>
      <c r="AB75" s="270"/>
      <c r="AC75" s="270"/>
      <c r="AD75" s="270"/>
      <c r="AE75" s="270"/>
      <c r="AF75" s="270"/>
      <c r="AG75" s="270"/>
      <c r="AH75" s="270"/>
      <c r="AI75" s="270"/>
      <c r="AJ75" s="270"/>
      <c r="AK75" s="270"/>
      <c r="AL75" s="1636"/>
      <c r="AM75" s="1592"/>
      <c r="AN75" s="327" t="s">
        <v>22247</v>
      </c>
      <c r="AO75" s="1847" t="s">
        <v>21860</v>
      </c>
      <c r="AP75" s="773" t="s">
        <v>22263</v>
      </c>
      <c r="AQ75" s="773" t="s">
        <v>22264</v>
      </c>
      <c r="AR75" s="773" t="s">
        <v>22265</v>
      </c>
      <c r="AS75" s="773" t="s">
        <v>22266</v>
      </c>
      <c r="AT75" s="773" t="s">
        <v>22267</v>
      </c>
      <c r="AU75" s="773" t="s">
        <v>22268</v>
      </c>
    </row>
    <row r="76" spans="2:47" ht="32.25" customHeight="1">
      <c r="B76" s="779" t="s">
        <v>22269</v>
      </c>
      <c r="C76" s="1847" t="s">
        <v>21844</v>
      </c>
      <c r="D76" s="313" t="s">
        <v>813</v>
      </c>
      <c r="E76" s="313">
        <v>3</v>
      </c>
      <c r="F76" s="1711">
        <v>9.7000000000000003E-2</v>
      </c>
      <c r="G76" s="1711">
        <v>-3.3000000000000002E-2</v>
      </c>
      <c r="H76" s="1711">
        <v>0</v>
      </c>
      <c r="I76" s="1711">
        <v>9.8840000000000003</v>
      </c>
      <c r="J76" s="1711">
        <v>1.2829999999999999</v>
      </c>
      <c r="K76" s="1795">
        <f t="shared" si="35"/>
        <v>11.231</v>
      </c>
      <c r="L76" s="1665"/>
      <c r="M76" s="772"/>
      <c r="N76" s="772"/>
      <c r="O76" s="772"/>
      <c r="P76" s="772"/>
      <c r="Q76" s="1666"/>
      <c r="R76" s="1592"/>
      <c r="S76" s="612" t="s">
        <v>22270</v>
      </c>
      <c r="T76" s="1592"/>
      <c r="U76" s="1633"/>
      <c r="V76" s="1592"/>
      <c r="W76" s="1631"/>
      <c r="X76" s="271">
        <f t="shared" si="33"/>
        <v>0</v>
      </c>
      <c r="Y76" s="1636"/>
      <c r="Z76" s="273">
        <f t="shared" ref="Z76:AD77" si="39" xml:space="preserve"> IF( ISNUMBER(F76), 0, 1 )</f>
        <v>0</v>
      </c>
      <c r="AA76" s="273">
        <f t="shared" si="39"/>
        <v>0</v>
      </c>
      <c r="AB76" s="273">
        <f t="shared" si="39"/>
        <v>0</v>
      </c>
      <c r="AC76" s="273">
        <f t="shared" si="39"/>
        <v>0</v>
      </c>
      <c r="AD76" s="273">
        <f t="shared" si="39"/>
        <v>0</v>
      </c>
      <c r="AE76" s="270"/>
      <c r="AF76" s="270"/>
      <c r="AG76" s="270"/>
      <c r="AH76" s="270"/>
      <c r="AI76" s="270"/>
      <c r="AJ76" s="270"/>
      <c r="AK76" s="270"/>
      <c r="AL76" s="1636"/>
      <c r="AM76" s="1592"/>
      <c r="AN76" s="327" t="s">
        <v>22269</v>
      </c>
      <c r="AO76" s="1847" t="s">
        <v>21844</v>
      </c>
      <c r="AP76" s="773" t="s">
        <v>22271</v>
      </c>
      <c r="AQ76" s="773" t="s">
        <v>22272</v>
      </c>
      <c r="AR76" s="773" t="s">
        <v>22273</v>
      </c>
      <c r="AS76" s="773" t="s">
        <v>22274</v>
      </c>
      <c r="AT76" s="773" t="s">
        <v>22275</v>
      </c>
      <c r="AU76" s="773" t="s">
        <v>22276</v>
      </c>
    </row>
    <row r="77" spans="2:47" ht="32.25" customHeight="1">
      <c r="B77" s="779" t="s">
        <v>22269</v>
      </c>
      <c r="C77" s="1847" t="s">
        <v>21852</v>
      </c>
      <c r="D77" s="313" t="s">
        <v>813</v>
      </c>
      <c r="E77" s="313">
        <v>3</v>
      </c>
      <c r="F77" s="1711">
        <v>0</v>
      </c>
      <c r="G77" s="1711">
        <v>0</v>
      </c>
      <c r="H77" s="1711">
        <v>0</v>
      </c>
      <c r="I77" s="1711">
        <v>0</v>
      </c>
      <c r="J77" s="1711">
        <v>0</v>
      </c>
      <c r="K77" s="1795">
        <f t="shared" si="35"/>
        <v>0</v>
      </c>
      <c r="L77" s="1665"/>
      <c r="M77" s="772"/>
      <c r="N77" s="772"/>
      <c r="O77" s="772"/>
      <c r="P77" s="772"/>
      <c r="Q77" s="1666"/>
      <c r="R77" s="1592"/>
      <c r="S77" s="612" t="s">
        <v>22277</v>
      </c>
      <c r="T77" s="1592"/>
      <c r="U77" s="1633"/>
      <c r="V77" s="1592"/>
      <c r="W77" s="1631"/>
      <c r="X77" s="271">
        <f t="shared" si="33"/>
        <v>0</v>
      </c>
      <c r="Y77" s="1636"/>
      <c r="Z77" s="273">
        <f t="shared" si="39"/>
        <v>0</v>
      </c>
      <c r="AA77" s="273">
        <f t="shared" si="39"/>
        <v>0</v>
      </c>
      <c r="AB77" s="273">
        <f t="shared" si="39"/>
        <v>0</v>
      </c>
      <c r="AC77" s="273">
        <f t="shared" si="39"/>
        <v>0</v>
      </c>
      <c r="AD77" s="273">
        <f t="shared" si="39"/>
        <v>0</v>
      </c>
      <c r="AE77" s="270"/>
      <c r="AF77" s="270"/>
      <c r="AG77" s="270"/>
      <c r="AH77" s="270"/>
      <c r="AI77" s="270"/>
      <c r="AJ77" s="270"/>
      <c r="AK77" s="270"/>
      <c r="AL77" s="1636"/>
      <c r="AM77" s="1592"/>
      <c r="AN77" s="327" t="s">
        <v>22269</v>
      </c>
      <c r="AO77" s="1847" t="s">
        <v>21852</v>
      </c>
      <c r="AP77" s="773" t="s">
        <v>22278</v>
      </c>
      <c r="AQ77" s="773" t="s">
        <v>22279</v>
      </c>
      <c r="AR77" s="773" t="s">
        <v>22280</v>
      </c>
      <c r="AS77" s="773" t="s">
        <v>22281</v>
      </c>
      <c r="AT77" s="773" t="s">
        <v>22282</v>
      </c>
      <c r="AU77" s="773" t="s">
        <v>22283</v>
      </c>
    </row>
    <row r="78" spans="2:47" ht="32.25" customHeight="1">
      <c r="B78" s="779" t="s">
        <v>22269</v>
      </c>
      <c r="C78" s="1847" t="s">
        <v>21860</v>
      </c>
      <c r="D78" s="313" t="s">
        <v>813</v>
      </c>
      <c r="E78" s="313">
        <v>3</v>
      </c>
      <c r="F78" s="1795">
        <f>IFERROR(SUM(F76:F77), 0)</f>
        <v>9.7000000000000003E-2</v>
      </c>
      <c r="G78" s="1795">
        <f>IFERROR(SUM(G76:G77), 0)</f>
        <v>-3.3000000000000002E-2</v>
      </c>
      <c r="H78" s="1795">
        <f>IFERROR(SUM(H76:H77), 0)</f>
        <v>0</v>
      </c>
      <c r="I78" s="1795">
        <f>IFERROR(SUM(I76:I77), 0)</f>
        <v>9.8840000000000003</v>
      </c>
      <c r="J78" s="1795">
        <f>IFERROR(SUM(J76:J77), 0)</f>
        <v>1.2829999999999999</v>
      </c>
      <c r="K78" s="1795">
        <f t="shared" si="35"/>
        <v>11.231</v>
      </c>
      <c r="L78" s="1665"/>
      <c r="M78" s="772"/>
      <c r="N78" s="772"/>
      <c r="O78" s="772"/>
      <c r="P78" s="772"/>
      <c r="Q78" s="1666"/>
      <c r="R78" s="1592"/>
      <c r="S78" s="612" t="s">
        <v>22284</v>
      </c>
      <c r="T78" s="1592"/>
      <c r="U78" s="1633"/>
      <c r="V78" s="1592"/>
      <c r="W78" s="1631"/>
      <c r="X78" s="271">
        <f t="shared" si="33"/>
        <v>0</v>
      </c>
      <c r="Y78" s="1636"/>
      <c r="Z78" s="270"/>
      <c r="AA78" s="270"/>
      <c r="AB78" s="270"/>
      <c r="AC78" s="270"/>
      <c r="AD78" s="270"/>
      <c r="AE78" s="270"/>
      <c r="AF78" s="270"/>
      <c r="AG78" s="270"/>
      <c r="AH78" s="270"/>
      <c r="AI78" s="270"/>
      <c r="AJ78" s="270"/>
      <c r="AK78" s="270"/>
      <c r="AL78" s="1636"/>
      <c r="AM78" s="1592"/>
      <c r="AN78" s="327" t="s">
        <v>22269</v>
      </c>
      <c r="AO78" s="1847" t="s">
        <v>21860</v>
      </c>
      <c r="AP78" s="773" t="s">
        <v>22285</v>
      </c>
      <c r="AQ78" s="773" t="s">
        <v>22286</v>
      </c>
      <c r="AR78" s="773" t="s">
        <v>22287</v>
      </c>
      <c r="AS78" s="773" t="s">
        <v>22288</v>
      </c>
      <c r="AT78" s="773" t="s">
        <v>22289</v>
      </c>
      <c r="AU78" s="773" t="s">
        <v>22290</v>
      </c>
    </row>
    <row r="79" spans="2:47" ht="32.25" customHeight="1">
      <c r="B79" s="779" t="s">
        <v>22291</v>
      </c>
      <c r="C79" s="1847" t="s">
        <v>21844</v>
      </c>
      <c r="D79" s="313" t="s">
        <v>813</v>
      </c>
      <c r="E79" s="313">
        <v>3</v>
      </c>
      <c r="F79" s="1711">
        <v>0</v>
      </c>
      <c r="G79" s="1711">
        <v>0</v>
      </c>
      <c r="H79" s="1711">
        <v>0</v>
      </c>
      <c r="I79" s="1711">
        <v>0</v>
      </c>
      <c r="J79" s="1711">
        <v>0</v>
      </c>
      <c r="K79" s="1795">
        <f t="shared" si="35"/>
        <v>0</v>
      </c>
      <c r="L79" s="1665"/>
      <c r="M79" s="772"/>
      <c r="N79" s="772"/>
      <c r="O79" s="772"/>
      <c r="P79" s="772"/>
      <c r="Q79" s="1666"/>
      <c r="R79" s="1592"/>
      <c r="S79" s="612" t="s">
        <v>22292</v>
      </c>
      <c r="T79" s="1592"/>
      <c r="U79" s="1633"/>
      <c r="V79" s="1592"/>
      <c r="W79" s="1631"/>
      <c r="X79" s="271">
        <f t="shared" si="33"/>
        <v>0</v>
      </c>
      <c r="Y79" s="1636"/>
      <c r="Z79" s="273">
        <f t="shared" ref="Z79:AD80" si="40" xml:space="preserve"> IF( ISNUMBER(F79), 0, 1 )</f>
        <v>0</v>
      </c>
      <c r="AA79" s="273">
        <f t="shared" si="40"/>
        <v>0</v>
      </c>
      <c r="AB79" s="273">
        <f t="shared" si="40"/>
        <v>0</v>
      </c>
      <c r="AC79" s="273">
        <f t="shared" si="40"/>
        <v>0</v>
      </c>
      <c r="AD79" s="273">
        <f t="shared" si="40"/>
        <v>0</v>
      </c>
      <c r="AE79" s="270"/>
      <c r="AF79" s="270"/>
      <c r="AG79" s="270"/>
      <c r="AH79" s="270"/>
      <c r="AI79" s="270"/>
      <c r="AJ79" s="270"/>
      <c r="AK79" s="270"/>
      <c r="AL79" s="1636"/>
      <c r="AM79" s="1592"/>
      <c r="AN79" s="327" t="s">
        <v>22291</v>
      </c>
      <c r="AO79" s="1847" t="s">
        <v>21844</v>
      </c>
      <c r="AP79" s="773" t="s">
        <v>22293</v>
      </c>
      <c r="AQ79" s="773" t="s">
        <v>22294</v>
      </c>
      <c r="AR79" s="773" t="s">
        <v>22295</v>
      </c>
      <c r="AS79" s="773" t="s">
        <v>22296</v>
      </c>
      <c r="AT79" s="773" t="s">
        <v>22297</v>
      </c>
      <c r="AU79" s="773" t="s">
        <v>22298</v>
      </c>
    </row>
    <row r="80" spans="2:47" ht="32.25" customHeight="1">
      <c r="B80" s="779" t="s">
        <v>22291</v>
      </c>
      <c r="C80" s="1847" t="s">
        <v>21852</v>
      </c>
      <c r="D80" s="313" t="s">
        <v>813</v>
      </c>
      <c r="E80" s="313">
        <v>3</v>
      </c>
      <c r="F80" s="1711">
        <v>0</v>
      </c>
      <c r="G80" s="1711">
        <v>0</v>
      </c>
      <c r="H80" s="1711">
        <v>0</v>
      </c>
      <c r="I80" s="1711">
        <v>0</v>
      </c>
      <c r="J80" s="1711">
        <v>0</v>
      </c>
      <c r="K80" s="1795">
        <f t="shared" si="35"/>
        <v>0</v>
      </c>
      <c r="L80" s="1665"/>
      <c r="M80" s="772"/>
      <c r="N80" s="772"/>
      <c r="O80" s="772"/>
      <c r="P80" s="772"/>
      <c r="Q80" s="1666"/>
      <c r="R80" s="1592"/>
      <c r="S80" s="612" t="s">
        <v>22299</v>
      </c>
      <c r="T80" s="1592"/>
      <c r="U80" s="1633"/>
      <c r="V80" s="1592"/>
      <c r="W80" s="1631"/>
      <c r="X80" s="271">
        <f t="shared" si="33"/>
        <v>0</v>
      </c>
      <c r="Y80" s="1636"/>
      <c r="Z80" s="273">
        <f t="shared" si="40"/>
        <v>0</v>
      </c>
      <c r="AA80" s="273">
        <f t="shared" si="40"/>
        <v>0</v>
      </c>
      <c r="AB80" s="273">
        <f t="shared" si="40"/>
        <v>0</v>
      </c>
      <c r="AC80" s="273">
        <f t="shared" si="40"/>
        <v>0</v>
      </c>
      <c r="AD80" s="273">
        <f t="shared" si="40"/>
        <v>0</v>
      </c>
      <c r="AE80" s="270"/>
      <c r="AF80" s="270"/>
      <c r="AG80" s="270"/>
      <c r="AH80" s="270"/>
      <c r="AI80" s="270"/>
      <c r="AJ80" s="270"/>
      <c r="AK80" s="270"/>
      <c r="AL80" s="1636"/>
      <c r="AM80" s="1592"/>
      <c r="AN80" s="327" t="s">
        <v>22291</v>
      </c>
      <c r="AO80" s="1847" t="s">
        <v>21852</v>
      </c>
      <c r="AP80" s="773" t="s">
        <v>22300</v>
      </c>
      <c r="AQ80" s="773" t="s">
        <v>22301</v>
      </c>
      <c r="AR80" s="773" t="s">
        <v>22302</v>
      </c>
      <c r="AS80" s="773" t="s">
        <v>22303</v>
      </c>
      <c r="AT80" s="773" t="s">
        <v>22304</v>
      </c>
      <c r="AU80" s="773" t="s">
        <v>22305</v>
      </c>
    </row>
    <row r="81" spans="2:47" ht="32.25" customHeight="1">
      <c r="B81" s="779" t="s">
        <v>22291</v>
      </c>
      <c r="C81" s="1847" t="s">
        <v>21860</v>
      </c>
      <c r="D81" s="313" t="s">
        <v>813</v>
      </c>
      <c r="E81" s="313">
        <v>3</v>
      </c>
      <c r="F81" s="1795">
        <f>IFERROR(SUM(F79:F80), 0)</f>
        <v>0</v>
      </c>
      <c r="G81" s="1795">
        <f>IFERROR(SUM(G79:G80), 0)</f>
        <v>0</v>
      </c>
      <c r="H81" s="1795">
        <f>IFERROR(SUM(H79:H80), 0)</f>
        <v>0</v>
      </c>
      <c r="I81" s="1795">
        <f>IFERROR(SUM(I79:I80), 0)</f>
        <v>0</v>
      </c>
      <c r="J81" s="1795">
        <f>IFERROR(SUM(J79:J80), 0)</f>
        <v>0</v>
      </c>
      <c r="K81" s="1795">
        <f t="shared" si="35"/>
        <v>0</v>
      </c>
      <c r="L81" s="1665"/>
      <c r="M81" s="772"/>
      <c r="N81" s="772"/>
      <c r="O81" s="772"/>
      <c r="P81" s="772"/>
      <c r="Q81" s="1666"/>
      <c r="R81" s="1592"/>
      <c r="S81" s="612" t="s">
        <v>22306</v>
      </c>
      <c r="T81" s="1592"/>
      <c r="U81" s="1633"/>
      <c r="V81" s="1592"/>
      <c r="W81" s="1631"/>
      <c r="X81" s="271">
        <f t="shared" si="33"/>
        <v>0</v>
      </c>
      <c r="Y81" s="1636"/>
      <c r="Z81" s="270"/>
      <c r="AA81" s="270"/>
      <c r="AB81" s="270"/>
      <c r="AC81" s="270"/>
      <c r="AD81" s="270"/>
      <c r="AE81" s="270"/>
      <c r="AF81" s="270"/>
      <c r="AG81" s="270"/>
      <c r="AH81" s="270"/>
      <c r="AI81" s="270"/>
      <c r="AJ81" s="270"/>
      <c r="AK81" s="270"/>
      <c r="AL81" s="1636"/>
      <c r="AM81" s="1592"/>
      <c r="AN81" s="327" t="s">
        <v>22291</v>
      </c>
      <c r="AO81" s="1847" t="s">
        <v>21860</v>
      </c>
      <c r="AP81" s="773" t="s">
        <v>22307</v>
      </c>
      <c r="AQ81" s="773" t="s">
        <v>22308</v>
      </c>
      <c r="AR81" s="773" t="s">
        <v>22309</v>
      </c>
      <c r="AS81" s="773" t="s">
        <v>22310</v>
      </c>
      <c r="AT81" s="773" t="s">
        <v>22311</v>
      </c>
      <c r="AU81" s="773" t="s">
        <v>22312</v>
      </c>
    </row>
    <row r="82" spans="2:47" ht="32.25" customHeight="1">
      <c r="B82" s="779" t="s">
        <v>22313</v>
      </c>
      <c r="C82" s="1847" t="s">
        <v>21844</v>
      </c>
      <c r="D82" s="313" t="s">
        <v>813</v>
      </c>
      <c r="E82" s="313">
        <v>3</v>
      </c>
      <c r="F82" s="1711">
        <v>0</v>
      </c>
      <c r="G82" s="1711">
        <v>0</v>
      </c>
      <c r="H82" s="1711">
        <v>0</v>
      </c>
      <c r="I82" s="1711">
        <v>0</v>
      </c>
      <c r="J82" s="1711">
        <v>0</v>
      </c>
      <c r="K82" s="1795">
        <f t="shared" si="35"/>
        <v>0</v>
      </c>
      <c r="L82" s="1665"/>
      <c r="M82" s="772"/>
      <c r="N82" s="772"/>
      <c r="O82" s="772"/>
      <c r="P82" s="772"/>
      <c r="Q82" s="1666"/>
      <c r="R82" s="1592"/>
      <c r="S82" s="612" t="s">
        <v>22314</v>
      </c>
      <c r="T82" s="1592"/>
      <c r="U82" s="1633"/>
      <c r="V82" s="1592"/>
      <c r="W82" s="1631"/>
      <c r="X82" s="271">
        <f t="shared" si="33"/>
        <v>0</v>
      </c>
      <c r="Y82" s="1636"/>
      <c r="Z82" s="273">
        <f t="shared" ref="Z82:AD83" si="41" xml:space="preserve"> IF( ISNUMBER(F82), 0, 1 )</f>
        <v>0</v>
      </c>
      <c r="AA82" s="273">
        <f t="shared" si="41"/>
        <v>0</v>
      </c>
      <c r="AB82" s="273">
        <f t="shared" si="41"/>
        <v>0</v>
      </c>
      <c r="AC82" s="273">
        <f t="shared" si="41"/>
        <v>0</v>
      </c>
      <c r="AD82" s="273">
        <f t="shared" si="41"/>
        <v>0</v>
      </c>
      <c r="AE82" s="270"/>
      <c r="AF82" s="270"/>
      <c r="AG82" s="270"/>
      <c r="AH82" s="270"/>
      <c r="AI82" s="270"/>
      <c r="AJ82" s="270"/>
      <c r="AK82" s="270"/>
      <c r="AL82" s="1636"/>
      <c r="AM82" s="1592"/>
      <c r="AN82" s="327" t="s">
        <v>22313</v>
      </c>
      <c r="AO82" s="1847" t="s">
        <v>21844</v>
      </c>
      <c r="AP82" s="773" t="s">
        <v>22315</v>
      </c>
      <c r="AQ82" s="773" t="s">
        <v>22316</v>
      </c>
      <c r="AR82" s="773" t="s">
        <v>22317</v>
      </c>
      <c r="AS82" s="773" t="s">
        <v>22318</v>
      </c>
      <c r="AT82" s="773" t="s">
        <v>22319</v>
      </c>
      <c r="AU82" s="773" t="s">
        <v>22320</v>
      </c>
    </row>
    <row r="83" spans="2:47" ht="32.25" customHeight="1">
      <c r="B83" s="779" t="s">
        <v>22313</v>
      </c>
      <c r="C83" s="1847" t="s">
        <v>21852</v>
      </c>
      <c r="D83" s="313" t="s">
        <v>813</v>
      </c>
      <c r="E83" s="313">
        <v>3</v>
      </c>
      <c r="F83" s="1711">
        <v>0</v>
      </c>
      <c r="G83" s="1711">
        <v>0</v>
      </c>
      <c r="H83" s="1711">
        <v>0</v>
      </c>
      <c r="I83" s="1711">
        <v>0</v>
      </c>
      <c r="J83" s="1711">
        <v>0</v>
      </c>
      <c r="K83" s="1795">
        <f t="shared" si="35"/>
        <v>0</v>
      </c>
      <c r="L83" s="1665"/>
      <c r="M83" s="772"/>
      <c r="N83" s="772"/>
      <c r="O83" s="772"/>
      <c r="P83" s="772"/>
      <c r="Q83" s="1666"/>
      <c r="R83" s="1592"/>
      <c r="S83" s="612" t="s">
        <v>22321</v>
      </c>
      <c r="T83" s="1592"/>
      <c r="U83" s="1633"/>
      <c r="V83" s="1592"/>
      <c r="W83" s="1631"/>
      <c r="X83" s="271">
        <f t="shared" si="33"/>
        <v>0</v>
      </c>
      <c r="Y83" s="1636"/>
      <c r="Z83" s="273">
        <f t="shared" si="41"/>
        <v>0</v>
      </c>
      <c r="AA83" s="273">
        <f t="shared" si="41"/>
        <v>0</v>
      </c>
      <c r="AB83" s="273">
        <f t="shared" si="41"/>
        <v>0</v>
      </c>
      <c r="AC83" s="273">
        <f t="shared" si="41"/>
        <v>0</v>
      </c>
      <c r="AD83" s="273">
        <f t="shared" si="41"/>
        <v>0</v>
      </c>
      <c r="AE83" s="270"/>
      <c r="AF83" s="270"/>
      <c r="AG83" s="270"/>
      <c r="AH83" s="270"/>
      <c r="AI83" s="270"/>
      <c r="AJ83" s="270"/>
      <c r="AK83" s="270"/>
      <c r="AL83" s="1636"/>
      <c r="AM83" s="1592"/>
      <c r="AN83" s="327" t="s">
        <v>22313</v>
      </c>
      <c r="AO83" s="1847" t="s">
        <v>21852</v>
      </c>
      <c r="AP83" s="773" t="s">
        <v>22322</v>
      </c>
      <c r="AQ83" s="773" t="s">
        <v>22323</v>
      </c>
      <c r="AR83" s="773" t="s">
        <v>22324</v>
      </c>
      <c r="AS83" s="773" t="s">
        <v>22325</v>
      </c>
      <c r="AT83" s="773" t="s">
        <v>22326</v>
      </c>
      <c r="AU83" s="773" t="s">
        <v>22327</v>
      </c>
    </row>
    <row r="84" spans="2:47" ht="32.25" customHeight="1">
      <c r="B84" s="779" t="s">
        <v>22313</v>
      </c>
      <c r="C84" s="1847" t="s">
        <v>21860</v>
      </c>
      <c r="D84" s="313" t="s">
        <v>813</v>
      </c>
      <c r="E84" s="313">
        <v>3</v>
      </c>
      <c r="F84" s="1795">
        <f>IFERROR(SUM(F82:F83), 0)</f>
        <v>0</v>
      </c>
      <c r="G84" s="1795">
        <f>IFERROR(SUM(G82:G83), 0)</f>
        <v>0</v>
      </c>
      <c r="H84" s="1795">
        <f>IFERROR(SUM(H82:H83), 0)</f>
        <v>0</v>
      </c>
      <c r="I84" s="1795">
        <f>IFERROR(SUM(I82:I83), 0)</f>
        <v>0</v>
      </c>
      <c r="J84" s="1795">
        <f>IFERROR(SUM(J82:J83), 0)</f>
        <v>0</v>
      </c>
      <c r="K84" s="1795">
        <f t="shared" si="35"/>
        <v>0</v>
      </c>
      <c r="L84" s="1665"/>
      <c r="M84" s="772"/>
      <c r="N84" s="772"/>
      <c r="O84" s="772"/>
      <c r="P84" s="772"/>
      <c r="Q84" s="1666"/>
      <c r="R84" s="1592"/>
      <c r="S84" s="612" t="s">
        <v>22328</v>
      </c>
      <c r="T84" s="1592"/>
      <c r="U84" s="1633"/>
      <c r="V84" s="1592"/>
      <c r="W84" s="1631"/>
      <c r="X84" s="271">
        <f t="shared" si="33"/>
        <v>0</v>
      </c>
      <c r="Y84" s="1636"/>
      <c r="Z84" s="270"/>
      <c r="AA84" s="270"/>
      <c r="AB84" s="270"/>
      <c r="AC84" s="270"/>
      <c r="AD84" s="270"/>
      <c r="AE84" s="270"/>
      <c r="AF84" s="270"/>
      <c r="AG84" s="270"/>
      <c r="AH84" s="270"/>
      <c r="AI84" s="270"/>
      <c r="AJ84" s="270"/>
      <c r="AK84" s="270"/>
      <c r="AL84" s="1636"/>
      <c r="AM84" s="1592"/>
      <c r="AN84" s="327" t="s">
        <v>22313</v>
      </c>
      <c r="AO84" s="1847" t="s">
        <v>21860</v>
      </c>
      <c r="AP84" s="773" t="s">
        <v>22329</v>
      </c>
      <c r="AQ84" s="773" t="s">
        <v>22330</v>
      </c>
      <c r="AR84" s="773" t="s">
        <v>22331</v>
      </c>
      <c r="AS84" s="773" t="s">
        <v>22332</v>
      </c>
      <c r="AT84" s="773" t="s">
        <v>22333</v>
      </c>
      <c r="AU84" s="773" t="s">
        <v>22334</v>
      </c>
    </row>
    <row r="85" spans="2:47" ht="32.25" customHeight="1">
      <c r="B85" s="1780" t="s">
        <v>22335</v>
      </c>
      <c r="C85" s="1847" t="s">
        <v>21844</v>
      </c>
      <c r="D85" s="313" t="s">
        <v>813</v>
      </c>
      <c r="E85" s="313">
        <v>3</v>
      </c>
      <c r="F85" s="1711">
        <v>0</v>
      </c>
      <c r="G85" s="1711">
        <v>0</v>
      </c>
      <c r="H85" s="1711">
        <v>0</v>
      </c>
      <c r="I85" s="1711">
        <v>0</v>
      </c>
      <c r="J85" s="1711">
        <v>3.1520000000000001</v>
      </c>
      <c r="K85" s="1795">
        <f t="shared" si="35"/>
        <v>3.1520000000000001</v>
      </c>
      <c r="L85" s="1665"/>
      <c r="M85" s="772"/>
      <c r="N85" s="772"/>
      <c r="O85" s="772"/>
      <c r="P85" s="772"/>
      <c r="Q85" s="1666"/>
      <c r="R85" s="1592"/>
      <c r="S85" s="612" t="s">
        <v>22336</v>
      </c>
      <c r="T85" s="1592"/>
      <c r="U85" s="1633"/>
      <c r="V85" s="1592"/>
      <c r="W85" s="1631"/>
      <c r="X85" s="271">
        <f t="shared" si="33"/>
        <v>0</v>
      </c>
      <c r="Y85" s="1636"/>
      <c r="Z85" s="273">
        <f t="shared" ref="Z85:Z94" si="42" xml:space="preserve"> IF( ISNUMBER(F85), 0, 1 )</f>
        <v>0</v>
      </c>
      <c r="AA85" s="273">
        <f t="shared" ref="AA85:AA94" si="43" xml:space="preserve"> IF( ISNUMBER(G85), 0, 1 )</f>
        <v>0</v>
      </c>
      <c r="AB85" s="273">
        <f t="shared" ref="AB85:AB94" si="44" xml:space="preserve"> IF( ISNUMBER(H85), 0, 1 )</f>
        <v>0</v>
      </c>
      <c r="AC85" s="273">
        <f t="shared" ref="AC85:AD94" si="45" xml:space="preserve"> IF( ISNUMBER(I85), 0, 1 )</f>
        <v>0</v>
      </c>
      <c r="AD85" s="273">
        <f t="shared" si="45"/>
        <v>0</v>
      </c>
      <c r="AE85" s="270"/>
      <c r="AF85" s="270"/>
      <c r="AG85" s="270"/>
      <c r="AH85" s="270"/>
      <c r="AI85" s="270"/>
      <c r="AJ85" s="270"/>
      <c r="AK85" s="270"/>
      <c r="AL85" s="1636"/>
      <c r="AM85" s="1592"/>
      <c r="AN85" s="327" t="s">
        <v>22337</v>
      </c>
      <c r="AO85" s="1847" t="s">
        <v>21844</v>
      </c>
      <c r="AP85" s="773" t="s">
        <v>22338</v>
      </c>
      <c r="AQ85" s="773" t="s">
        <v>22339</v>
      </c>
      <c r="AR85" s="773" t="s">
        <v>22340</v>
      </c>
      <c r="AS85" s="773" t="s">
        <v>22341</v>
      </c>
      <c r="AT85" s="773" t="s">
        <v>22342</v>
      </c>
      <c r="AU85" s="773" t="s">
        <v>22343</v>
      </c>
    </row>
    <row r="86" spans="2:47" ht="32.25" customHeight="1">
      <c r="B86" s="1780" t="s">
        <v>22335</v>
      </c>
      <c r="C86" s="1847" t="s">
        <v>21852</v>
      </c>
      <c r="D86" s="313" t="s">
        <v>813</v>
      </c>
      <c r="E86" s="313">
        <v>3</v>
      </c>
      <c r="F86" s="1711">
        <v>0</v>
      </c>
      <c r="G86" s="1711">
        <v>0</v>
      </c>
      <c r="H86" s="1711">
        <v>0</v>
      </c>
      <c r="I86" s="1711">
        <v>0</v>
      </c>
      <c r="J86" s="1797">
        <v>0.14089299999999999</v>
      </c>
      <c r="K86" s="1795">
        <f t="shared" si="35"/>
        <v>0.14089299999999999</v>
      </c>
      <c r="L86" s="1665"/>
      <c r="M86" s="772"/>
      <c r="N86" s="772"/>
      <c r="O86" s="772"/>
      <c r="P86" s="772"/>
      <c r="Q86" s="1666"/>
      <c r="R86" s="1592"/>
      <c r="S86" s="612" t="s">
        <v>22344</v>
      </c>
      <c r="T86" s="1592"/>
      <c r="U86" s="1633"/>
      <c r="V86" s="1592"/>
      <c r="W86" s="1631"/>
      <c r="X86" s="271">
        <f t="shared" si="33"/>
        <v>0</v>
      </c>
      <c r="Y86" s="1636"/>
      <c r="Z86" s="273">
        <f t="shared" si="42"/>
        <v>0</v>
      </c>
      <c r="AA86" s="273">
        <f t="shared" si="43"/>
        <v>0</v>
      </c>
      <c r="AB86" s="273">
        <f t="shared" si="44"/>
        <v>0</v>
      </c>
      <c r="AC86" s="273">
        <f t="shared" si="45"/>
        <v>0</v>
      </c>
      <c r="AD86" s="273">
        <f t="shared" si="45"/>
        <v>0</v>
      </c>
      <c r="AE86" s="270"/>
      <c r="AF86" s="270"/>
      <c r="AG86" s="270"/>
      <c r="AH86" s="270"/>
      <c r="AI86" s="270"/>
      <c r="AJ86" s="270"/>
      <c r="AK86" s="270"/>
      <c r="AL86" s="1636"/>
      <c r="AM86" s="1592"/>
      <c r="AN86" s="327" t="s">
        <v>22337</v>
      </c>
      <c r="AO86" s="1847" t="s">
        <v>21852</v>
      </c>
      <c r="AP86" s="773" t="s">
        <v>22345</v>
      </c>
      <c r="AQ86" s="773" t="s">
        <v>22346</v>
      </c>
      <c r="AR86" s="773" t="s">
        <v>22347</v>
      </c>
      <c r="AS86" s="773" t="s">
        <v>22348</v>
      </c>
      <c r="AT86" s="773" t="s">
        <v>22349</v>
      </c>
      <c r="AU86" s="773" t="s">
        <v>22350</v>
      </c>
    </row>
    <row r="87" spans="2:47" ht="32.25" customHeight="1">
      <c r="B87" s="1780" t="s">
        <v>22351</v>
      </c>
      <c r="C87" s="1847" t="s">
        <v>21844</v>
      </c>
      <c r="D87" s="313" t="s">
        <v>813</v>
      </c>
      <c r="E87" s="313">
        <v>3</v>
      </c>
      <c r="F87" s="1711">
        <v>0</v>
      </c>
      <c r="G87" s="1711">
        <v>0</v>
      </c>
      <c r="H87" s="1711">
        <v>0</v>
      </c>
      <c r="I87" s="1711">
        <v>0</v>
      </c>
      <c r="J87" s="1711">
        <v>7.6109999999999998</v>
      </c>
      <c r="K87" s="1795">
        <f t="shared" si="35"/>
        <v>7.6109999999999998</v>
      </c>
      <c r="L87" s="1665"/>
      <c r="M87" s="1665"/>
      <c r="N87" s="1665"/>
      <c r="O87" s="1665"/>
      <c r="P87" s="1665"/>
      <c r="Q87" s="1666"/>
      <c r="R87" s="1592"/>
      <c r="S87" s="612" t="s">
        <v>22352</v>
      </c>
      <c r="T87" s="1592"/>
      <c r="U87" s="1633"/>
      <c r="V87" s="1592"/>
      <c r="W87" s="1631"/>
      <c r="X87" s="271">
        <f t="shared" si="33"/>
        <v>0</v>
      </c>
      <c r="Y87" s="1636"/>
      <c r="Z87" s="273">
        <f t="shared" si="42"/>
        <v>0</v>
      </c>
      <c r="AA87" s="273">
        <f t="shared" si="43"/>
        <v>0</v>
      </c>
      <c r="AB87" s="273">
        <f t="shared" si="44"/>
        <v>0</v>
      </c>
      <c r="AC87" s="273">
        <f t="shared" si="45"/>
        <v>0</v>
      </c>
      <c r="AD87" s="273">
        <f t="shared" si="45"/>
        <v>0</v>
      </c>
      <c r="AE87" s="270"/>
      <c r="AF87" s="270"/>
      <c r="AG87" s="270"/>
      <c r="AH87" s="270"/>
      <c r="AI87" s="270"/>
      <c r="AJ87" s="270"/>
      <c r="AK87" s="270"/>
      <c r="AL87" s="1636"/>
      <c r="AM87" s="1592"/>
      <c r="AN87" s="327" t="s">
        <v>22353</v>
      </c>
      <c r="AO87" s="1847" t="s">
        <v>21844</v>
      </c>
      <c r="AP87" s="773" t="s">
        <v>22354</v>
      </c>
      <c r="AQ87" s="773" t="s">
        <v>22355</v>
      </c>
      <c r="AR87" s="773" t="s">
        <v>22356</v>
      </c>
      <c r="AS87" s="773" t="s">
        <v>22357</v>
      </c>
      <c r="AT87" s="773" t="s">
        <v>22358</v>
      </c>
      <c r="AU87" s="773" t="s">
        <v>22359</v>
      </c>
    </row>
    <row r="88" spans="2:47" ht="32.25" customHeight="1">
      <c r="B88" s="1780" t="s">
        <v>22351</v>
      </c>
      <c r="C88" s="1847" t="s">
        <v>21852</v>
      </c>
      <c r="D88" s="313" t="s">
        <v>813</v>
      </c>
      <c r="E88" s="313">
        <v>3</v>
      </c>
      <c r="F88" s="1711">
        <v>0</v>
      </c>
      <c r="G88" s="1711">
        <v>0</v>
      </c>
      <c r="H88" s="1711">
        <v>0</v>
      </c>
      <c r="I88" s="1711">
        <v>0</v>
      </c>
      <c r="J88" s="1711">
        <v>0</v>
      </c>
      <c r="K88" s="1795">
        <f t="shared" si="35"/>
        <v>0</v>
      </c>
      <c r="L88" s="1665"/>
      <c r="M88" s="1665"/>
      <c r="N88" s="1665"/>
      <c r="O88" s="1665"/>
      <c r="P88" s="1665"/>
      <c r="Q88" s="1666"/>
      <c r="R88" s="1592"/>
      <c r="S88" s="612" t="s">
        <v>22360</v>
      </c>
      <c r="T88" s="1592"/>
      <c r="U88" s="1633"/>
      <c r="V88" s="1592"/>
      <c r="W88" s="1631"/>
      <c r="X88" s="271">
        <f t="shared" si="33"/>
        <v>0</v>
      </c>
      <c r="Y88" s="1636"/>
      <c r="Z88" s="273">
        <f t="shared" si="42"/>
        <v>0</v>
      </c>
      <c r="AA88" s="273">
        <f t="shared" si="43"/>
        <v>0</v>
      </c>
      <c r="AB88" s="273">
        <f t="shared" si="44"/>
        <v>0</v>
      </c>
      <c r="AC88" s="273">
        <f t="shared" si="45"/>
        <v>0</v>
      </c>
      <c r="AD88" s="273">
        <f t="shared" si="45"/>
        <v>0</v>
      </c>
      <c r="AE88" s="270"/>
      <c r="AF88" s="270"/>
      <c r="AG88" s="270"/>
      <c r="AH88" s="270"/>
      <c r="AI88" s="270"/>
      <c r="AJ88" s="270"/>
      <c r="AK88" s="270"/>
      <c r="AL88" s="1636"/>
      <c r="AM88" s="1592"/>
      <c r="AN88" s="327" t="s">
        <v>22353</v>
      </c>
      <c r="AO88" s="1847" t="s">
        <v>21852</v>
      </c>
      <c r="AP88" s="773" t="s">
        <v>22361</v>
      </c>
      <c r="AQ88" s="773" t="s">
        <v>22362</v>
      </c>
      <c r="AR88" s="773" t="s">
        <v>22363</v>
      </c>
      <c r="AS88" s="773" t="s">
        <v>22364</v>
      </c>
      <c r="AT88" s="773" t="s">
        <v>22365</v>
      </c>
      <c r="AU88" s="773" t="s">
        <v>22366</v>
      </c>
    </row>
    <row r="89" spans="2:47" ht="32.25" customHeight="1">
      <c r="B89" s="1780" t="s">
        <v>22367</v>
      </c>
      <c r="C89" s="1847" t="s">
        <v>21844</v>
      </c>
      <c r="D89" s="313" t="s">
        <v>813</v>
      </c>
      <c r="E89" s="313">
        <v>3</v>
      </c>
      <c r="F89" s="1711">
        <v>0</v>
      </c>
      <c r="G89" s="1711">
        <v>0</v>
      </c>
      <c r="H89" s="1711">
        <v>0</v>
      </c>
      <c r="I89" s="1711">
        <v>0</v>
      </c>
      <c r="J89" s="1711">
        <v>9.7479999999999993</v>
      </c>
      <c r="K89" s="1795">
        <f t="shared" si="35"/>
        <v>9.7479999999999993</v>
      </c>
      <c r="L89" s="1665"/>
      <c r="M89" s="1665"/>
      <c r="N89" s="1665"/>
      <c r="O89" s="1665"/>
      <c r="P89" s="1665"/>
      <c r="Q89" s="1666"/>
      <c r="R89" s="1592"/>
      <c r="S89" s="612" t="s">
        <v>22368</v>
      </c>
      <c r="T89" s="1592"/>
      <c r="U89" s="1633"/>
      <c r="V89" s="1592"/>
      <c r="W89" s="1631"/>
      <c r="X89" s="271">
        <f t="shared" si="33"/>
        <v>0</v>
      </c>
      <c r="Y89" s="1636"/>
      <c r="Z89" s="273">
        <f t="shared" si="42"/>
        <v>0</v>
      </c>
      <c r="AA89" s="273">
        <f t="shared" si="43"/>
        <v>0</v>
      </c>
      <c r="AB89" s="273">
        <f t="shared" si="44"/>
        <v>0</v>
      </c>
      <c r="AC89" s="273">
        <f t="shared" si="45"/>
        <v>0</v>
      </c>
      <c r="AD89" s="273">
        <f t="shared" si="45"/>
        <v>0</v>
      </c>
      <c r="AE89" s="270"/>
      <c r="AF89" s="270"/>
      <c r="AG89" s="270"/>
      <c r="AH89" s="270"/>
      <c r="AI89" s="270"/>
      <c r="AJ89" s="270"/>
      <c r="AK89" s="270"/>
      <c r="AL89" s="1636"/>
      <c r="AM89" s="1592"/>
      <c r="AN89" s="327" t="s">
        <v>22369</v>
      </c>
      <c r="AO89" s="1847" t="s">
        <v>21844</v>
      </c>
      <c r="AP89" s="773" t="s">
        <v>22370</v>
      </c>
      <c r="AQ89" s="773" t="s">
        <v>22371</v>
      </c>
      <c r="AR89" s="773" t="s">
        <v>22372</v>
      </c>
      <c r="AS89" s="773" t="s">
        <v>22373</v>
      </c>
      <c r="AT89" s="773" t="s">
        <v>22374</v>
      </c>
      <c r="AU89" s="773" t="s">
        <v>22375</v>
      </c>
    </row>
    <row r="90" spans="2:47" ht="32.25" customHeight="1">
      <c r="B90" s="1780" t="s">
        <v>22367</v>
      </c>
      <c r="C90" s="1847" t="s">
        <v>21852</v>
      </c>
      <c r="D90" s="313" t="s">
        <v>813</v>
      </c>
      <c r="E90" s="313">
        <v>3</v>
      </c>
      <c r="F90" s="803">
        <v>0</v>
      </c>
      <c r="G90" s="803">
        <v>0</v>
      </c>
      <c r="H90" s="803">
        <v>0</v>
      </c>
      <c r="I90" s="803">
        <v>0</v>
      </c>
      <c r="J90" s="803">
        <v>0</v>
      </c>
      <c r="K90" s="1795">
        <f>IFERROR(SUM(F90:J90), 0)</f>
        <v>0</v>
      </c>
      <c r="L90" s="1665"/>
      <c r="M90" s="1665"/>
      <c r="N90" s="1665"/>
      <c r="O90" s="1665"/>
      <c r="P90" s="1665"/>
      <c r="Q90" s="1666"/>
      <c r="R90" s="1592"/>
      <c r="S90" s="612" t="s">
        <v>22376</v>
      </c>
      <c r="T90" s="1592"/>
      <c r="U90" s="1633"/>
      <c r="V90" s="1592"/>
      <c r="W90" s="1631"/>
      <c r="X90" s="271">
        <f t="shared" si="33"/>
        <v>0</v>
      </c>
      <c r="Y90" s="1636"/>
      <c r="Z90" s="273">
        <f t="shared" si="42"/>
        <v>0</v>
      </c>
      <c r="AA90" s="273">
        <f t="shared" si="43"/>
        <v>0</v>
      </c>
      <c r="AB90" s="273">
        <f t="shared" si="44"/>
        <v>0</v>
      </c>
      <c r="AC90" s="273">
        <f t="shared" si="45"/>
        <v>0</v>
      </c>
      <c r="AD90" s="273">
        <f t="shared" si="45"/>
        <v>0</v>
      </c>
      <c r="AE90" s="270"/>
      <c r="AF90" s="270"/>
      <c r="AG90" s="270"/>
      <c r="AH90" s="270"/>
      <c r="AI90" s="270"/>
      <c r="AJ90" s="270"/>
      <c r="AK90" s="270"/>
      <c r="AL90" s="1636"/>
      <c r="AM90" s="1592"/>
      <c r="AN90" s="327" t="s">
        <v>22369</v>
      </c>
      <c r="AO90" s="1847" t="s">
        <v>21852</v>
      </c>
      <c r="AP90" s="773" t="s">
        <v>22377</v>
      </c>
      <c r="AQ90" s="773" t="s">
        <v>22378</v>
      </c>
      <c r="AR90" s="773" t="s">
        <v>22379</v>
      </c>
      <c r="AS90" s="773" t="s">
        <v>22380</v>
      </c>
      <c r="AT90" s="773" t="s">
        <v>22381</v>
      </c>
      <c r="AU90" s="773" t="s">
        <v>22382</v>
      </c>
    </row>
    <row r="91" spans="2:47" ht="32.25" customHeight="1">
      <c r="B91" s="1564" t="s">
        <v>22383</v>
      </c>
      <c r="C91" s="1847" t="s">
        <v>21844</v>
      </c>
      <c r="D91" s="313" t="s">
        <v>813</v>
      </c>
      <c r="E91" s="313">
        <v>3</v>
      </c>
      <c r="F91" s="803">
        <v>0</v>
      </c>
      <c r="G91" s="803">
        <v>0</v>
      </c>
      <c r="H91" s="803">
        <v>0</v>
      </c>
      <c r="I91" s="803">
        <v>0</v>
      </c>
      <c r="J91" s="803">
        <v>0</v>
      </c>
      <c r="K91" s="1795">
        <f t="shared" si="35"/>
        <v>0</v>
      </c>
      <c r="L91" s="1665"/>
      <c r="M91" s="1665"/>
      <c r="N91" s="1665"/>
      <c r="O91" s="1665"/>
      <c r="P91" s="1665"/>
      <c r="Q91" s="1666"/>
      <c r="R91" s="1592"/>
      <c r="S91" s="612" t="s">
        <v>22384</v>
      </c>
      <c r="T91" s="1592"/>
      <c r="U91" s="1633"/>
      <c r="V91" s="1592"/>
      <c r="W91" s="1631"/>
      <c r="X91" s="271">
        <f t="shared" si="33"/>
        <v>0</v>
      </c>
      <c r="Y91" s="1636"/>
      <c r="Z91" s="273">
        <f t="shared" si="42"/>
        <v>0</v>
      </c>
      <c r="AA91" s="273">
        <f t="shared" si="43"/>
        <v>0</v>
      </c>
      <c r="AB91" s="273">
        <f t="shared" si="44"/>
        <v>0</v>
      </c>
      <c r="AC91" s="273">
        <f t="shared" si="45"/>
        <v>0</v>
      </c>
      <c r="AD91" s="273">
        <f t="shared" si="45"/>
        <v>0</v>
      </c>
      <c r="AE91" s="270"/>
      <c r="AF91" s="270"/>
      <c r="AG91" s="270"/>
      <c r="AH91" s="270"/>
      <c r="AI91" s="270"/>
      <c r="AJ91" s="270"/>
      <c r="AK91" s="270"/>
      <c r="AL91" s="1636"/>
      <c r="AM91" s="1592"/>
      <c r="AN91" s="327" t="s">
        <v>22383</v>
      </c>
      <c r="AO91" s="1847" t="s">
        <v>21844</v>
      </c>
      <c r="AP91" s="773" t="s">
        <v>22385</v>
      </c>
      <c r="AQ91" s="773" t="s">
        <v>22386</v>
      </c>
      <c r="AR91" s="773" t="s">
        <v>22387</v>
      </c>
      <c r="AS91" s="773" t="s">
        <v>22388</v>
      </c>
      <c r="AT91" s="773" t="s">
        <v>22389</v>
      </c>
      <c r="AU91" s="773" t="s">
        <v>22390</v>
      </c>
    </row>
    <row r="92" spans="2:47" ht="32.25" customHeight="1">
      <c r="B92" s="1564" t="s">
        <v>22383</v>
      </c>
      <c r="C92" s="1847" t="s">
        <v>21852</v>
      </c>
      <c r="D92" s="313" t="s">
        <v>813</v>
      </c>
      <c r="E92" s="313">
        <v>3</v>
      </c>
      <c r="F92" s="803">
        <v>0</v>
      </c>
      <c r="G92" s="803">
        <v>0</v>
      </c>
      <c r="H92" s="803">
        <v>0</v>
      </c>
      <c r="I92" s="803">
        <v>0</v>
      </c>
      <c r="J92" s="803">
        <v>0</v>
      </c>
      <c r="K92" s="1795">
        <f t="shared" si="35"/>
        <v>0</v>
      </c>
      <c r="L92" s="1665"/>
      <c r="M92" s="1665"/>
      <c r="N92" s="1665"/>
      <c r="O92" s="1665"/>
      <c r="P92" s="1665"/>
      <c r="Q92" s="1666"/>
      <c r="R92" s="1592"/>
      <c r="S92" s="612" t="s">
        <v>22391</v>
      </c>
      <c r="T92" s="1592"/>
      <c r="U92" s="1633"/>
      <c r="V92" s="1592"/>
      <c r="W92" s="1631"/>
      <c r="X92" s="271">
        <f t="shared" si="33"/>
        <v>0</v>
      </c>
      <c r="Y92" s="1636"/>
      <c r="Z92" s="273">
        <f t="shared" si="42"/>
        <v>0</v>
      </c>
      <c r="AA92" s="273">
        <f t="shared" si="43"/>
        <v>0</v>
      </c>
      <c r="AB92" s="273">
        <f t="shared" si="44"/>
        <v>0</v>
      </c>
      <c r="AC92" s="273">
        <f t="shared" si="45"/>
        <v>0</v>
      </c>
      <c r="AD92" s="273">
        <f t="shared" si="45"/>
        <v>0</v>
      </c>
      <c r="AE92" s="270"/>
      <c r="AF92" s="270"/>
      <c r="AG92" s="270"/>
      <c r="AH92" s="270"/>
      <c r="AI92" s="270"/>
      <c r="AJ92" s="270"/>
      <c r="AK92" s="270"/>
      <c r="AL92" s="1636"/>
      <c r="AM92" s="1592"/>
      <c r="AN92" s="327" t="s">
        <v>22383</v>
      </c>
      <c r="AO92" s="1847" t="s">
        <v>21852</v>
      </c>
      <c r="AP92" s="773" t="s">
        <v>22392</v>
      </c>
      <c r="AQ92" s="773" t="s">
        <v>22393</v>
      </c>
      <c r="AR92" s="773" t="s">
        <v>22394</v>
      </c>
      <c r="AS92" s="773" t="s">
        <v>22395</v>
      </c>
      <c r="AT92" s="773" t="s">
        <v>22396</v>
      </c>
      <c r="AU92" s="773" t="s">
        <v>22397</v>
      </c>
    </row>
    <row r="93" spans="2:47" ht="32.25" customHeight="1">
      <c r="B93" s="1564" t="s">
        <v>22398</v>
      </c>
      <c r="C93" s="1847" t="s">
        <v>21844</v>
      </c>
      <c r="D93" s="313" t="s">
        <v>813</v>
      </c>
      <c r="E93" s="313">
        <v>3</v>
      </c>
      <c r="F93" s="803">
        <v>0</v>
      </c>
      <c r="G93" s="803">
        <v>0</v>
      </c>
      <c r="H93" s="803">
        <v>0</v>
      </c>
      <c r="I93" s="803">
        <v>0</v>
      </c>
      <c r="J93" s="803">
        <v>0</v>
      </c>
      <c r="K93" s="1795">
        <f t="shared" si="35"/>
        <v>0</v>
      </c>
      <c r="L93" s="1665"/>
      <c r="M93" s="1665"/>
      <c r="N93" s="1665"/>
      <c r="O93" s="1665"/>
      <c r="P93" s="1665"/>
      <c r="Q93" s="1666"/>
      <c r="R93" s="1592"/>
      <c r="S93" s="612" t="s">
        <v>22399</v>
      </c>
      <c r="T93" s="1592"/>
      <c r="U93" s="1633"/>
      <c r="V93" s="1592"/>
      <c r="W93" s="1631"/>
      <c r="X93" s="271">
        <f t="shared" si="33"/>
        <v>0</v>
      </c>
      <c r="Y93" s="1636"/>
      <c r="Z93" s="273">
        <f t="shared" si="42"/>
        <v>0</v>
      </c>
      <c r="AA93" s="273">
        <f t="shared" si="43"/>
        <v>0</v>
      </c>
      <c r="AB93" s="273">
        <f t="shared" si="44"/>
        <v>0</v>
      </c>
      <c r="AC93" s="273">
        <f t="shared" si="45"/>
        <v>0</v>
      </c>
      <c r="AD93" s="273">
        <f t="shared" si="45"/>
        <v>0</v>
      </c>
      <c r="AE93" s="270"/>
      <c r="AF93" s="270"/>
      <c r="AG93" s="270"/>
      <c r="AH93" s="270"/>
      <c r="AI93" s="270"/>
      <c r="AJ93" s="270"/>
      <c r="AK93" s="270"/>
      <c r="AL93" s="1636"/>
      <c r="AM93" s="1592"/>
      <c r="AN93" s="327" t="s">
        <v>22398</v>
      </c>
      <c r="AO93" s="1847" t="s">
        <v>21844</v>
      </c>
      <c r="AP93" s="773" t="s">
        <v>22400</v>
      </c>
      <c r="AQ93" s="773" t="s">
        <v>22401</v>
      </c>
      <c r="AR93" s="773" t="s">
        <v>22402</v>
      </c>
      <c r="AS93" s="773" t="s">
        <v>22403</v>
      </c>
      <c r="AT93" s="773" t="s">
        <v>22404</v>
      </c>
      <c r="AU93" s="773" t="s">
        <v>22405</v>
      </c>
    </row>
    <row r="94" spans="2:47" ht="32.25" customHeight="1">
      <c r="B94" s="1564" t="s">
        <v>22398</v>
      </c>
      <c r="C94" s="1847" t="s">
        <v>21852</v>
      </c>
      <c r="D94" s="313" t="s">
        <v>813</v>
      </c>
      <c r="E94" s="313">
        <v>3</v>
      </c>
      <c r="F94" s="803">
        <v>0</v>
      </c>
      <c r="G94" s="803">
        <v>0</v>
      </c>
      <c r="H94" s="803">
        <v>0</v>
      </c>
      <c r="I94" s="803">
        <v>0</v>
      </c>
      <c r="J94" s="803">
        <v>0</v>
      </c>
      <c r="K94" s="1795">
        <f t="shared" si="35"/>
        <v>0</v>
      </c>
      <c r="L94" s="1665"/>
      <c r="M94" s="1665"/>
      <c r="N94" s="1665"/>
      <c r="O94" s="1665"/>
      <c r="P94" s="1665"/>
      <c r="Q94" s="1666"/>
      <c r="R94" s="1592"/>
      <c r="S94" s="612" t="s">
        <v>22406</v>
      </c>
      <c r="T94" s="1592"/>
      <c r="U94" s="1633"/>
      <c r="V94" s="1592"/>
      <c r="W94" s="1631"/>
      <c r="X94" s="271">
        <f t="shared" si="33"/>
        <v>0</v>
      </c>
      <c r="Y94" s="1636"/>
      <c r="Z94" s="273">
        <f t="shared" si="42"/>
        <v>0</v>
      </c>
      <c r="AA94" s="273">
        <f t="shared" si="43"/>
        <v>0</v>
      </c>
      <c r="AB94" s="273">
        <f t="shared" si="44"/>
        <v>0</v>
      </c>
      <c r="AC94" s="273">
        <f t="shared" si="45"/>
        <v>0</v>
      </c>
      <c r="AD94" s="273">
        <f t="shared" si="45"/>
        <v>0</v>
      </c>
      <c r="AE94" s="270"/>
      <c r="AF94" s="270"/>
      <c r="AG94" s="270"/>
      <c r="AH94" s="270"/>
      <c r="AI94" s="270"/>
      <c r="AJ94" s="270"/>
      <c r="AK94" s="270"/>
      <c r="AL94" s="1636"/>
      <c r="AM94" s="1592"/>
      <c r="AN94" s="327" t="s">
        <v>22398</v>
      </c>
      <c r="AO94" s="1847" t="s">
        <v>21852</v>
      </c>
      <c r="AP94" s="773" t="s">
        <v>22407</v>
      </c>
      <c r="AQ94" s="773" t="s">
        <v>22408</v>
      </c>
      <c r="AR94" s="773" t="s">
        <v>22409</v>
      </c>
      <c r="AS94" s="773" t="s">
        <v>22410</v>
      </c>
      <c r="AT94" s="773" t="s">
        <v>22411</v>
      </c>
      <c r="AU94" s="773" t="s">
        <v>22412</v>
      </c>
    </row>
    <row r="95" spans="2:47" ht="32.25" customHeight="1" thickBot="1">
      <c r="B95" s="797" t="s">
        <v>22413</v>
      </c>
      <c r="C95" s="1851" t="s">
        <v>21860</v>
      </c>
      <c r="D95" s="320" t="s">
        <v>813</v>
      </c>
      <c r="E95" s="320">
        <v>3</v>
      </c>
      <c r="F95" s="1794">
        <f>IFERROR(SUM(F66,F69,F72,F75,F78,F81,F84,F85:F94), 0)</f>
        <v>2.281901</v>
      </c>
      <c r="G95" s="1794">
        <f t="shared" ref="G95:J95" si="46">IFERROR(SUM(G66,G69,G72,G75,G78,G81,G84,G85:G94), 0)</f>
        <v>-3.3000000000000002E-2</v>
      </c>
      <c r="H95" s="1794">
        <f t="shared" si="46"/>
        <v>0</v>
      </c>
      <c r="I95" s="1794">
        <f t="shared" si="46"/>
        <v>20.224</v>
      </c>
      <c r="J95" s="1794">
        <f t="shared" si="46"/>
        <v>22.578012000000001</v>
      </c>
      <c r="K95" s="1794">
        <f>IFERROR(SUM(K66,K69,K72,K75,K78,K81,K84,K85:K94), 0)</f>
        <v>45.050912999999994</v>
      </c>
      <c r="L95" s="1667"/>
      <c r="M95" s="1667"/>
      <c r="N95" s="1667"/>
      <c r="O95" s="1667"/>
      <c r="P95" s="1667"/>
      <c r="Q95" s="1669"/>
      <c r="R95" s="1592"/>
      <c r="S95" s="613" t="s">
        <v>22414</v>
      </c>
      <c r="T95" s="1592"/>
      <c r="U95" s="1634"/>
      <c r="V95" s="1592"/>
      <c r="W95" s="1631"/>
      <c r="X95" s="271">
        <f t="shared" si="33"/>
        <v>0</v>
      </c>
      <c r="Y95" s="1636"/>
      <c r="Z95" s="270"/>
      <c r="AA95" s="270"/>
      <c r="AB95" s="270"/>
      <c r="AC95" s="270"/>
      <c r="AD95" s="270"/>
      <c r="AE95" s="270"/>
      <c r="AF95" s="270"/>
      <c r="AG95" s="270"/>
      <c r="AH95" s="270"/>
      <c r="AI95" s="270"/>
      <c r="AJ95" s="270"/>
      <c r="AK95" s="270"/>
      <c r="AL95" s="1636"/>
      <c r="AM95" s="1592"/>
      <c r="AN95" s="1850" t="s">
        <v>22413</v>
      </c>
      <c r="AO95" s="1851" t="s">
        <v>21860</v>
      </c>
      <c r="AP95" s="799" t="s">
        <v>22415</v>
      </c>
      <c r="AQ95" s="799" t="s">
        <v>22416</v>
      </c>
      <c r="AR95" s="799" t="s">
        <v>22417</v>
      </c>
      <c r="AS95" s="799" t="s">
        <v>22418</v>
      </c>
      <c r="AT95" s="799" t="s">
        <v>22419</v>
      </c>
      <c r="AU95" s="799" t="s">
        <v>22420</v>
      </c>
    </row>
    <row r="96" spans="2:47" ht="14.25" customHeight="1" thickBot="1">
      <c r="B96" s="767"/>
      <c r="C96" s="4"/>
      <c r="D96" s="4"/>
      <c r="E96" s="4"/>
      <c r="F96" s="4"/>
      <c r="G96" s="4"/>
      <c r="H96" s="4"/>
      <c r="I96" s="4"/>
      <c r="J96" s="4"/>
      <c r="K96" s="4"/>
      <c r="L96" s="4"/>
      <c r="M96" s="56"/>
      <c r="N96" s="56"/>
      <c r="O96" s="56"/>
      <c r="P96" s="56"/>
      <c r="Q96" s="84"/>
      <c r="R96" s="1591"/>
      <c r="S96" s="1591"/>
      <c r="T96" s="1592"/>
      <c r="U96" s="1592"/>
      <c r="V96" s="1592"/>
      <c r="W96" s="1631"/>
      <c r="X96" s="271">
        <f t="shared" si="33"/>
        <v>0</v>
      </c>
      <c r="Y96" s="1636"/>
      <c r="Z96" s="1592"/>
      <c r="AA96" s="1592"/>
      <c r="AB96" s="1592"/>
      <c r="AC96" s="1592"/>
      <c r="AD96" s="1592"/>
      <c r="AE96" s="1592"/>
      <c r="AF96" s="1592"/>
      <c r="AG96" s="1592"/>
      <c r="AH96" s="1592"/>
      <c r="AI96" s="1592"/>
      <c r="AJ96" s="1592"/>
      <c r="AK96" s="1592"/>
      <c r="AL96" s="1636"/>
      <c r="AM96" s="1592"/>
      <c r="AN96" s="767"/>
      <c r="AO96" s="4"/>
      <c r="AP96" s="4"/>
      <c r="AQ96" s="4"/>
      <c r="AR96" s="4"/>
      <c r="AS96" s="4"/>
      <c r="AT96" s="4"/>
      <c r="AU96" s="4"/>
    </row>
    <row r="97" spans="2:47" ht="20.25" customHeight="1" thickBot="1">
      <c r="B97" s="798" t="s">
        <v>22421</v>
      </c>
      <c r="C97" s="4"/>
      <c r="D97" s="4"/>
      <c r="E97" s="4"/>
      <c r="F97" s="4"/>
      <c r="G97" s="4"/>
      <c r="H97" s="4"/>
      <c r="I97" s="4"/>
      <c r="J97" s="4"/>
      <c r="K97" s="4"/>
      <c r="L97" s="4"/>
      <c r="M97" s="56"/>
      <c r="N97" s="56"/>
      <c r="O97" s="56"/>
      <c r="P97" s="56"/>
      <c r="Q97" s="84"/>
      <c r="R97" s="1591"/>
      <c r="S97" s="1591"/>
      <c r="T97" s="1592"/>
      <c r="U97" s="1592"/>
      <c r="V97" s="1592"/>
      <c r="W97" s="1631"/>
      <c r="X97" s="271">
        <f t="shared" si="33"/>
        <v>0</v>
      </c>
      <c r="Y97" s="1636"/>
      <c r="Z97" s="1592"/>
      <c r="AA97" s="1592"/>
      <c r="AB97" s="1592"/>
      <c r="AC97" s="1592"/>
      <c r="AD97" s="1592"/>
      <c r="AE97" s="1592"/>
      <c r="AF97" s="1592"/>
      <c r="AG97" s="1592"/>
      <c r="AH97" s="1592"/>
      <c r="AI97" s="1592"/>
      <c r="AJ97" s="1592"/>
      <c r="AK97" s="1592"/>
      <c r="AL97" s="1636"/>
      <c r="AM97" s="1592"/>
      <c r="AN97" s="328" t="s">
        <v>22421</v>
      </c>
      <c r="AO97" s="4"/>
      <c r="AP97" s="4"/>
      <c r="AQ97" s="4"/>
      <c r="AR97" s="4"/>
      <c r="AS97" s="4"/>
      <c r="AT97" s="4"/>
      <c r="AU97" s="4"/>
    </row>
    <row r="98" spans="2:47" ht="32.25" customHeight="1">
      <c r="B98" s="775" t="s">
        <v>22422</v>
      </c>
      <c r="C98" s="610" t="s">
        <v>21844</v>
      </c>
      <c r="D98" s="317" t="s">
        <v>813</v>
      </c>
      <c r="E98" s="317">
        <v>3</v>
      </c>
      <c r="F98" s="431">
        <f>IFERROR(SUM(F10,F13,F16,F19,F22,F25,F31,F34,F37,F40,F43,F46,F64,F67,F70,F73,F76,F79,F82,F85,F87,F89,F91,F93), 0)</f>
        <v>1.8679999999999994</v>
      </c>
      <c r="G98" s="431">
        <f t="shared" ref="G98:I98" si="47">IFERROR(SUM(G10,G13,G16,G19,G22,G25,G31,G34,G37,G40,G43,G46,G64,G67,G70,G73,G76,G79,G82,G85,G87,G89,G91,G93), 0)</f>
        <v>-3.3000000000000002E-2</v>
      </c>
      <c r="H98" s="431">
        <f t="shared" si="47"/>
        <v>0</v>
      </c>
      <c r="I98" s="431">
        <f t="shared" si="47"/>
        <v>22.118000000000002</v>
      </c>
      <c r="J98" s="431">
        <f>IFERROR(SUM(J10,J13,J16,J19,J22,J25,J31,J34,J37,J40,J43,J46,J64,J67,J70,J73,J76,J79,J82,J85,J87,J89,J91,J93,J52,J55,J58), 0)</f>
        <v>69.843999999999994</v>
      </c>
      <c r="K98" s="431">
        <f>IFERROR(SUM(F98:J98), 0)</f>
        <v>93.796999999999997</v>
      </c>
      <c r="L98" s="1668"/>
      <c r="M98" s="1668"/>
      <c r="N98" s="1668"/>
      <c r="O98" s="1668"/>
      <c r="P98" s="1668"/>
      <c r="Q98" s="1670"/>
      <c r="R98" s="1592"/>
      <c r="S98" s="611" t="s">
        <v>22423</v>
      </c>
      <c r="T98" s="1592"/>
      <c r="U98" s="1632"/>
      <c r="V98" s="1592"/>
      <c r="W98" s="1631"/>
      <c r="X98" s="271">
        <f t="shared" si="33"/>
        <v>0</v>
      </c>
      <c r="Y98" s="1636"/>
      <c r="Z98" s="1592"/>
      <c r="AA98" s="1592"/>
      <c r="AB98" s="1592"/>
      <c r="AC98" s="1592"/>
      <c r="AD98" s="1592"/>
      <c r="AE98" s="1592"/>
      <c r="AF98" s="1592"/>
      <c r="AG98" s="1592"/>
      <c r="AH98" s="1592"/>
      <c r="AI98" s="1592"/>
      <c r="AJ98" s="1592"/>
      <c r="AK98" s="1592"/>
      <c r="AL98" s="1636"/>
      <c r="AM98" s="1592"/>
      <c r="AN98" s="326" t="s">
        <v>22422</v>
      </c>
      <c r="AO98" s="610" t="s">
        <v>21844</v>
      </c>
      <c r="AP98" s="786" t="s">
        <v>22424</v>
      </c>
      <c r="AQ98" s="786" t="s">
        <v>22425</v>
      </c>
      <c r="AR98" s="786" t="s">
        <v>22426</v>
      </c>
      <c r="AS98" s="786" t="s">
        <v>22427</v>
      </c>
      <c r="AT98" s="786" t="s">
        <v>22428</v>
      </c>
      <c r="AU98" s="786" t="s">
        <v>22429</v>
      </c>
    </row>
    <row r="99" spans="2:47" ht="32.25" customHeight="1">
      <c r="B99" s="779" t="s">
        <v>22422</v>
      </c>
      <c r="C99" s="1847" t="s">
        <v>21852</v>
      </c>
      <c r="D99" s="313" t="s">
        <v>813</v>
      </c>
      <c r="E99" s="313">
        <v>3</v>
      </c>
      <c r="F99" s="1795">
        <f>IFERROR(SUM(F11,F14,F17,F20,F23,F26,F32,F35,F38,F41,F44,F47,F65,F68,F71,F74,F77,F80,F83,F86,F88,F90,F92,F94), 0)</f>
        <v>0.21262899999999998</v>
      </c>
      <c r="G99" s="1795">
        <f t="shared" ref="G99:I99" si="48">IFERROR(SUM(G11,G14,G17,G20,G23,G26,G32,G35,G38,G41,G44,G47,G65,G68,G71,G74,G77,G80,G83,G86,G88,G90,G92,G94), 0)</f>
        <v>0</v>
      </c>
      <c r="H99" s="1795">
        <f t="shared" si="48"/>
        <v>0</v>
      </c>
      <c r="I99" s="1795">
        <f t="shared" si="48"/>
        <v>0</v>
      </c>
      <c r="J99" s="1795">
        <f>IFERROR(SUM(J11,J14,J17,J20,J23,J26,J32,J35,J38,J41,J44,J47,J65,J68,J71,J74,J77,J80,J83,J86,J88,J90,J92,J94,J53,J56,J59), 0)</f>
        <v>0.173482</v>
      </c>
      <c r="K99" s="1795">
        <f>IFERROR(SUM(F99:J99), 0)</f>
        <v>0.38611099999999998</v>
      </c>
      <c r="L99" s="1665"/>
      <c r="M99" s="1665"/>
      <c r="N99" s="1665"/>
      <c r="O99" s="1665"/>
      <c r="P99" s="1665"/>
      <c r="Q99" s="1666"/>
      <c r="R99" s="1592"/>
      <c r="S99" s="612" t="s">
        <v>22430</v>
      </c>
      <c r="T99" s="1592"/>
      <c r="U99" s="1633"/>
      <c r="V99" s="1592"/>
      <c r="W99" s="1631"/>
      <c r="X99" s="271">
        <f t="shared" si="33"/>
        <v>0</v>
      </c>
      <c r="Y99" s="1636"/>
      <c r="Z99" s="1592"/>
      <c r="AA99" s="1592"/>
      <c r="AB99" s="1592"/>
      <c r="AC99" s="1592"/>
      <c r="AD99" s="1592"/>
      <c r="AE99" s="1592"/>
      <c r="AF99" s="1592"/>
      <c r="AG99" s="1592"/>
      <c r="AH99" s="1592"/>
      <c r="AI99" s="1592"/>
      <c r="AJ99" s="1592"/>
      <c r="AK99" s="1592"/>
      <c r="AL99" s="1636"/>
      <c r="AM99" s="1592"/>
      <c r="AN99" s="327" t="s">
        <v>22422</v>
      </c>
      <c r="AO99" s="1847" t="s">
        <v>21852</v>
      </c>
      <c r="AP99" s="773" t="s">
        <v>22431</v>
      </c>
      <c r="AQ99" s="773" t="s">
        <v>22432</v>
      </c>
      <c r="AR99" s="773" t="s">
        <v>22433</v>
      </c>
      <c r="AS99" s="773" t="s">
        <v>22434</v>
      </c>
      <c r="AT99" s="773" t="s">
        <v>22435</v>
      </c>
      <c r="AU99" s="773" t="s">
        <v>22436</v>
      </c>
    </row>
    <row r="100" spans="2:47" ht="32.25" customHeight="1" thickBot="1">
      <c r="B100" s="797" t="s">
        <v>22422</v>
      </c>
      <c r="C100" s="1851" t="s">
        <v>21860</v>
      </c>
      <c r="D100" s="320" t="s">
        <v>813</v>
      </c>
      <c r="E100" s="320">
        <v>3</v>
      </c>
      <c r="F100" s="1794">
        <f>IFERROR(F98 + F99, 0)</f>
        <v>2.0806289999999996</v>
      </c>
      <c r="G100" s="1794">
        <f t="shared" ref="G100:I100" si="49">IFERROR(G98 + G99, 0)</f>
        <v>-3.3000000000000002E-2</v>
      </c>
      <c r="H100" s="1794">
        <f t="shared" si="49"/>
        <v>0</v>
      </c>
      <c r="I100" s="1794">
        <f t="shared" si="49"/>
        <v>22.118000000000002</v>
      </c>
      <c r="J100" s="1794">
        <f>IFERROR(J98 + J99, 0)</f>
        <v>70.017482000000001</v>
      </c>
      <c r="K100" s="1794">
        <f>IFERROR(SUM(F100:J100), 0)</f>
        <v>94.183110999999997</v>
      </c>
      <c r="L100" s="1667"/>
      <c r="M100" s="1667"/>
      <c r="N100" s="1667"/>
      <c r="O100" s="1667"/>
      <c r="P100" s="1667"/>
      <c r="Q100" s="1669"/>
      <c r="R100" s="1592"/>
      <c r="S100" s="613" t="s">
        <v>22437</v>
      </c>
      <c r="T100" s="1592"/>
      <c r="U100" s="1634"/>
      <c r="V100" s="1592"/>
      <c r="W100" s="1631"/>
      <c r="X100" s="271">
        <f t="shared" si="33"/>
        <v>0</v>
      </c>
      <c r="Y100" s="1636"/>
      <c r="Z100" s="1592"/>
      <c r="AA100" s="1592"/>
      <c r="AB100" s="1592"/>
      <c r="AC100" s="1592"/>
      <c r="AD100" s="1592"/>
      <c r="AE100" s="1592"/>
      <c r="AF100" s="1592"/>
      <c r="AG100" s="1592"/>
      <c r="AH100" s="1592"/>
      <c r="AI100" s="1592"/>
      <c r="AJ100" s="1592"/>
      <c r="AK100" s="1592"/>
      <c r="AL100" s="1636"/>
      <c r="AM100" s="1592"/>
      <c r="AN100" s="1850" t="s">
        <v>22422</v>
      </c>
      <c r="AO100" s="1851" t="s">
        <v>21860</v>
      </c>
      <c r="AP100" s="799" t="s">
        <v>22438</v>
      </c>
      <c r="AQ100" s="799" t="s">
        <v>22439</v>
      </c>
      <c r="AR100" s="799" t="s">
        <v>22440</v>
      </c>
      <c r="AS100" s="799" t="s">
        <v>22441</v>
      </c>
      <c r="AT100" s="799" t="s">
        <v>22442</v>
      </c>
      <c r="AU100" s="799" t="s">
        <v>22443</v>
      </c>
    </row>
    <row r="101" spans="2:47" ht="8.25" customHeight="1">
      <c r="B101" s="1664"/>
      <c r="C101" s="1592"/>
      <c r="D101" s="1592"/>
      <c r="E101" s="1592"/>
      <c r="F101" s="1592"/>
      <c r="G101" s="1592"/>
      <c r="H101" s="1592"/>
      <c r="I101" s="1592"/>
      <c r="J101" s="1592"/>
      <c r="K101" s="1592"/>
      <c r="L101" s="1592"/>
      <c r="M101" s="1592"/>
      <c r="N101" s="1592"/>
      <c r="O101" s="1592"/>
      <c r="P101" s="1592"/>
      <c r="Q101" s="1592"/>
      <c r="R101" s="1592"/>
      <c r="S101" s="1592"/>
      <c r="T101" s="1592"/>
      <c r="U101" s="1592"/>
      <c r="V101" s="1592"/>
      <c r="W101" s="1592"/>
      <c r="X101" s="1592"/>
      <c r="Y101" s="1592"/>
      <c r="Z101" s="1592"/>
      <c r="AA101" s="1592"/>
      <c r="AB101" s="1592"/>
      <c r="AC101" s="1592"/>
      <c r="AD101" s="1592"/>
      <c r="AE101" s="1592"/>
      <c r="AF101" s="1592"/>
      <c r="AG101" s="1592"/>
      <c r="AH101" s="1592"/>
      <c r="AI101" s="1592"/>
      <c r="AJ101" s="1592"/>
      <c r="AK101" s="1592"/>
      <c r="AL101" s="1592"/>
      <c r="AM101" s="1592"/>
      <c r="AN101" s="1664"/>
      <c r="AO101" s="1592"/>
      <c r="AP101" s="1592"/>
      <c r="AQ101" s="1592"/>
      <c r="AR101" s="1592"/>
      <c r="AS101" s="1592"/>
      <c r="AT101" s="1592"/>
      <c r="AU101" s="1592"/>
    </row>
  </sheetData>
  <mergeCells count="26">
    <mergeCell ref="R1:S1"/>
    <mergeCell ref="B3:U3"/>
    <mergeCell ref="B5:C7"/>
    <mergeCell ref="AN3:BA3"/>
    <mergeCell ref="AW6:AZ6"/>
    <mergeCell ref="BA6:BA7"/>
    <mergeCell ref="D5:D7"/>
    <mergeCell ref="E5:E7"/>
    <mergeCell ref="F5:K5"/>
    <mergeCell ref="L5:Q5"/>
    <mergeCell ref="S5:S7"/>
    <mergeCell ref="F6:F7"/>
    <mergeCell ref="AV6:AV7"/>
    <mergeCell ref="AV5:BA5"/>
    <mergeCell ref="AU6:AU7"/>
    <mergeCell ref="G6:J6"/>
    <mergeCell ref="K6:K7"/>
    <mergeCell ref="L6:L7"/>
    <mergeCell ref="Z8:AC8"/>
    <mergeCell ref="M6:P6"/>
    <mergeCell ref="Q6:Q7"/>
    <mergeCell ref="AP6:AP7"/>
    <mergeCell ref="AQ6:AT6"/>
    <mergeCell ref="U5:U7"/>
    <mergeCell ref="AN5:AO7"/>
    <mergeCell ref="AP5:AU5"/>
  </mergeCells>
  <conditionalFormatting sqref="X10:X100">
    <cfRule type="cellIs" dxfId="46" priority="1" operator="equal">
      <formula>0</formula>
    </cfRule>
  </conditionalFormatting>
  <dataValidations count="1">
    <dataValidation type="custom" allowBlank="1" showErrorMessage="1" errorTitle="Input Error" error="Please enter a numeric value." sqref="L37:P38 F90:J94" xr:uid="{00000000-0002-0000-2700-000000000000}">
      <formula1>ISNUMBER(F37)</formula1>
    </dataValidation>
  </dataValidations>
  <pageMargins left="0.7" right="0.7" top="0.75" bottom="0.75" header="0.3" footer="0.3"/>
  <pageSetup paperSize="8" scale="54" fitToHeight="2" orientation="portrait" r:id="rId1"/>
  <headerFooter>
    <oddHeader>&amp;L&amp;F&amp;CSheet: &amp;A&amp;ROFFICIAL</oddHeader>
    <oddFooter>&amp;LPrinted on: &amp;D at &amp;T&amp;CPage &amp;P of &amp;N&amp;ROfwat</oddFooter>
  </headerFooter>
  <ignoredErrors>
    <ignoredError sqref="K11:K27 K31:K32 K34:K38 K43:K44 K45:K47 K49 K40:K41 K64:K66 K71 K68:K70 K73:K89 K91:K95" formulaRange="1"/>
    <ignoredError sqref="K39" formula="1"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B1:BS95"/>
  <sheetViews>
    <sheetView showFormulas="1" showGridLines="0" topLeftCell="D13" zoomScale="40" zoomScaleNormal="40" zoomScaleSheetLayoutView="100" workbookViewId="0">
      <selection activeCell="O28" sqref="O28:V29"/>
    </sheetView>
  </sheetViews>
  <sheetFormatPr defaultColWidth="9" defaultRowHeight="24" customHeight="1"/>
  <cols>
    <col min="1" max="1" width="1.625" style="264" customWidth="1"/>
    <col min="2" max="2" width="36.125" style="281" customWidth="1"/>
    <col min="3" max="3" width="6.125" style="264" customWidth="1"/>
    <col min="4" max="4" width="7" style="264" customWidth="1"/>
    <col min="5" max="5" width="5.5" style="264" customWidth="1"/>
    <col min="6" max="23" width="12.625" style="264" customWidth="1"/>
    <col min="24" max="24" width="1.625" style="264" customWidth="1"/>
    <col min="25" max="25" width="12.625" style="264" customWidth="1"/>
    <col min="26" max="26" width="1.625" style="264" customWidth="1"/>
    <col min="27" max="27" width="33.625" style="264" customWidth="1"/>
    <col min="28" max="29" width="1.625" style="264" customWidth="1"/>
    <col min="30" max="30" width="25" style="264" customWidth="1"/>
    <col min="31" max="31" width="1.625" style="264" customWidth="1"/>
    <col min="32" max="48" width="6.125" style="264" hidden="1" customWidth="1"/>
    <col min="49" max="49" width="1.625" style="264" hidden="1" customWidth="1"/>
    <col min="50" max="50" width="1.625" style="264" customWidth="1"/>
    <col min="51" max="51" width="36.125" style="264" customWidth="1"/>
    <col min="52" max="52" width="6.125" style="264" customWidth="1"/>
    <col min="53" max="70" width="17.625" style="264" customWidth="1"/>
    <col min="71" max="71" width="1.625" style="264" customWidth="1"/>
    <col min="72" max="16384" width="9" style="264"/>
  </cols>
  <sheetData>
    <row r="1" spans="2:71" s="109" customFormat="1" ht="29.25" customHeight="1">
      <c r="B1" s="279" t="s">
        <v>22444</v>
      </c>
      <c r="C1" s="279"/>
      <c r="D1" s="279"/>
      <c r="E1" s="279"/>
      <c r="F1" s="279"/>
      <c r="G1" s="279"/>
      <c r="H1" s="279"/>
      <c r="I1" s="279"/>
      <c r="J1" s="279"/>
      <c r="K1" s="279"/>
      <c r="L1" s="279"/>
      <c r="M1" s="279"/>
      <c r="N1" s="279"/>
      <c r="O1" s="279"/>
      <c r="P1" s="279"/>
      <c r="Q1" s="279"/>
      <c r="R1" s="279"/>
      <c r="S1" s="279"/>
      <c r="T1" s="279"/>
      <c r="U1" s="279"/>
      <c r="V1" s="279"/>
      <c r="W1" s="279"/>
      <c r="X1" s="1958"/>
      <c r="Y1" s="1958"/>
      <c r="Z1" s="1592"/>
      <c r="AA1" s="1592"/>
      <c r="AB1" s="1592"/>
      <c r="AC1" s="1631"/>
      <c r="AD1" s="280"/>
      <c r="AE1" s="1534"/>
      <c r="AW1" s="259"/>
      <c r="AY1" s="279" t="s">
        <v>22444</v>
      </c>
      <c r="AZ1" s="279"/>
      <c r="BA1" s="279"/>
      <c r="BB1" s="279"/>
      <c r="BC1" s="279"/>
      <c r="BD1" s="279"/>
      <c r="BE1" s="279"/>
      <c r="BF1" s="279"/>
      <c r="BG1" s="279"/>
      <c r="BH1" s="279"/>
      <c r="BI1" s="279"/>
      <c r="BJ1" s="279"/>
      <c r="BK1" s="279"/>
      <c r="BL1" s="279"/>
      <c r="BM1" s="279"/>
      <c r="BN1" s="279"/>
      <c r="BO1" s="279"/>
      <c r="BP1" s="279"/>
      <c r="BQ1" s="279"/>
      <c r="BR1" s="279"/>
    </row>
    <row r="2" spans="2:71" s="109" customFormat="1" ht="29.25" customHeight="1">
      <c r="B2" s="279" t="str">
        <f>Validation!B4</f>
        <v>Anglian Water</v>
      </c>
      <c r="C2" s="77"/>
      <c r="D2" s="77"/>
      <c r="E2" s="77"/>
      <c r="F2" s="14"/>
      <c r="G2" s="14"/>
      <c r="H2" s="14"/>
      <c r="I2" s="14"/>
      <c r="J2" s="14"/>
      <c r="K2" s="14"/>
      <c r="L2" s="14"/>
      <c r="M2" s="14"/>
      <c r="N2" s="14"/>
      <c r="O2" s="14"/>
      <c r="P2" s="14"/>
      <c r="Q2" s="14"/>
      <c r="R2" s="14"/>
      <c r="S2" s="14"/>
      <c r="T2" s="14"/>
      <c r="U2" s="14"/>
      <c r="V2" s="14"/>
      <c r="W2" s="14"/>
      <c r="X2" s="77"/>
      <c r="Y2" s="77"/>
      <c r="Z2" s="1592"/>
      <c r="AA2" s="1592"/>
      <c r="AB2" s="1592"/>
      <c r="AC2" s="1631"/>
      <c r="AD2" s="280"/>
      <c r="AE2" s="1534"/>
      <c r="AW2" s="259"/>
      <c r="AY2" s="279" t="str">
        <f>Validation!B4</f>
        <v>Anglian Water</v>
      </c>
      <c r="AZ2" s="77"/>
      <c r="BA2" s="14"/>
      <c r="BB2" s="14"/>
      <c r="BC2" s="14"/>
      <c r="BD2" s="14"/>
      <c r="BE2" s="14"/>
      <c r="BF2" s="14"/>
      <c r="BG2" s="14"/>
      <c r="BH2" s="14"/>
      <c r="BI2" s="14"/>
      <c r="BJ2" s="14"/>
      <c r="BK2" s="14"/>
      <c r="BL2" s="14"/>
      <c r="BM2" s="14"/>
      <c r="BN2" s="14"/>
      <c r="BO2" s="14"/>
      <c r="BP2" s="14"/>
      <c r="BQ2" s="14"/>
      <c r="BR2" s="14"/>
    </row>
    <row r="3" spans="2:71" ht="45.75" customHeight="1">
      <c r="B3" s="2067" t="s">
        <v>740</v>
      </c>
      <c r="C3" s="2067"/>
      <c r="D3" s="2067"/>
      <c r="E3" s="2067"/>
      <c r="F3" s="2067"/>
      <c r="G3" s="2067"/>
      <c r="H3" s="2067"/>
      <c r="I3" s="2067"/>
      <c r="J3" s="2067"/>
      <c r="K3" s="2067"/>
      <c r="L3" s="2067"/>
      <c r="M3" s="2067"/>
      <c r="N3" s="2067"/>
      <c r="O3" s="2067"/>
      <c r="P3" s="2067"/>
      <c r="Q3" s="2067"/>
      <c r="R3" s="2067"/>
      <c r="S3" s="2067"/>
      <c r="T3" s="2067"/>
      <c r="U3" s="2067"/>
      <c r="V3" s="2067"/>
      <c r="W3" s="2067"/>
      <c r="X3" s="2067"/>
      <c r="Y3" s="2067"/>
      <c r="Z3" s="2067"/>
      <c r="AA3" s="2067"/>
      <c r="AB3" s="13"/>
      <c r="AC3" s="1536"/>
      <c r="AD3" s="1628"/>
      <c r="AE3" s="1631"/>
      <c r="AF3" s="1592"/>
      <c r="AG3" s="1592"/>
      <c r="AH3" s="1592"/>
      <c r="AI3" s="1592"/>
      <c r="AJ3" s="1592"/>
      <c r="AK3" s="1592"/>
      <c r="AL3" s="1592"/>
      <c r="AM3" s="1592"/>
      <c r="AN3" s="1592"/>
      <c r="AO3" s="1592"/>
      <c r="AP3" s="1592"/>
      <c r="AQ3" s="1592"/>
      <c r="AR3" s="1592"/>
      <c r="AS3" s="1592"/>
      <c r="AT3" s="1592"/>
      <c r="AU3" s="1592"/>
      <c r="AV3" s="1592"/>
      <c r="AW3" s="1636"/>
      <c r="AX3" s="1592"/>
      <c r="AY3" s="2067" t="s">
        <v>740</v>
      </c>
      <c r="AZ3" s="2067"/>
      <c r="BA3" s="2067"/>
      <c r="BB3" s="2067"/>
      <c r="BC3" s="2067"/>
      <c r="BD3" s="2067"/>
      <c r="BE3" s="2067"/>
      <c r="BF3" s="2067"/>
      <c r="BG3" s="2067"/>
      <c r="BH3" s="2067"/>
      <c r="BI3" s="2067"/>
      <c r="BJ3" s="2067"/>
      <c r="BK3" s="2067"/>
      <c r="BL3" s="2067"/>
      <c r="BM3" s="2067"/>
      <c r="BN3" s="2067"/>
      <c r="BO3" s="2067"/>
      <c r="BP3" s="2067"/>
      <c r="BQ3" s="2067"/>
      <c r="BR3" s="2067"/>
      <c r="BS3" s="1592"/>
    </row>
    <row r="4" spans="2:71" ht="15" customHeight="1" thickBot="1">
      <c r="B4" s="78"/>
      <c r="C4" s="78"/>
      <c r="D4" s="78"/>
      <c r="E4" s="78"/>
      <c r="F4" s="78"/>
      <c r="G4" s="78"/>
      <c r="H4" s="78"/>
      <c r="I4" s="78"/>
      <c r="J4" s="78"/>
      <c r="K4" s="78"/>
      <c r="L4" s="78"/>
      <c r="M4" s="78"/>
      <c r="N4" s="78"/>
      <c r="O4" s="78"/>
      <c r="P4" s="78"/>
      <c r="Q4" s="78"/>
      <c r="R4" s="78"/>
      <c r="S4" s="78"/>
      <c r="T4" s="78"/>
      <c r="U4" s="78"/>
      <c r="V4" s="78"/>
      <c r="W4" s="78"/>
      <c r="X4" s="42"/>
      <c r="Y4" s="13"/>
      <c r="Z4" s="13"/>
      <c r="AA4" s="13"/>
      <c r="AB4" s="13"/>
      <c r="AC4" s="1536"/>
      <c r="AD4" s="1628"/>
      <c r="AE4" s="1631"/>
      <c r="AF4" s="1592"/>
      <c r="AG4" s="1592"/>
      <c r="AH4" s="1592"/>
      <c r="AI4" s="1592"/>
      <c r="AJ4" s="1592"/>
      <c r="AK4" s="1592"/>
      <c r="AL4" s="1592"/>
      <c r="AM4" s="1592"/>
      <c r="AN4" s="1592"/>
      <c r="AO4" s="1592"/>
      <c r="AP4" s="1592"/>
      <c r="AQ4" s="1592"/>
      <c r="AR4" s="1592"/>
      <c r="AS4" s="1592"/>
      <c r="AT4" s="1592"/>
      <c r="AU4" s="1592"/>
      <c r="AV4" s="1592"/>
      <c r="AW4" s="1636"/>
      <c r="AX4" s="1592"/>
      <c r="AY4" s="78"/>
      <c r="AZ4" s="78"/>
      <c r="BA4" s="78"/>
      <c r="BB4" s="78"/>
      <c r="BC4" s="78"/>
      <c r="BD4" s="78"/>
      <c r="BE4" s="78"/>
      <c r="BF4" s="78"/>
      <c r="BG4" s="78"/>
      <c r="BH4" s="78"/>
      <c r="BI4" s="78"/>
      <c r="BJ4" s="78"/>
      <c r="BK4" s="78"/>
      <c r="BL4" s="78"/>
      <c r="BM4" s="78"/>
      <c r="BN4" s="78"/>
      <c r="BO4" s="78"/>
      <c r="BP4" s="78"/>
      <c r="BQ4" s="78"/>
      <c r="BR4" s="78"/>
      <c r="BS4" s="1592"/>
    </row>
    <row r="5" spans="2:71" s="4" customFormat="1" ht="16.350000000000001" customHeight="1">
      <c r="B5" s="2138" t="s">
        <v>21840</v>
      </c>
      <c r="C5" s="2134"/>
      <c r="D5" s="2134" t="s">
        <v>801</v>
      </c>
      <c r="E5" s="2134" t="s">
        <v>802</v>
      </c>
      <c r="F5" s="2076" t="s">
        <v>21648</v>
      </c>
      <c r="G5" s="2076"/>
      <c r="H5" s="2076"/>
      <c r="I5" s="2076"/>
      <c r="J5" s="2076"/>
      <c r="K5" s="2076"/>
      <c r="L5" s="2076"/>
      <c r="M5" s="2076"/>
      <c r="N5" s="2076"/>
      <c r="O5" s="2076" t="s">
        <v>21841</v>
      </c>
      <c r="P5" s="2076"/>
      <c r="Q5" s="2076"/>
      <c r="R5" s="2076"/>
      <c r="S5" s="2076"/>
      <c r="T5" s="2076"/>
      <c r="U5" s="2076"/>
      <c r="V5" s="2076"/>
      <c r="W5" s="2077"/>
      <c r="X5" s="257"/>
      <c r="Y5" s="2045" t="s">
        <v>806</v>
      </c>
      <c r="Z5" s="13"/>
      <c r="AA5" s="2045" t="s">
        <v>807</v>
      </c>
      <c r="AB5" s="13"/>
      <c r="AC5" s="1536"/>
      <c r="AD5" s="79"/>
      <c r="AE5" s="1535"/>
      <c r="AW5" s="240"/>
      <c r="AY5" s="2138" t="s">
        <v>21840</v>
      </c>
      <c r="AZ5" s="2134"/>
      <c r="BA5" s="2076" t="s">
        <v>21648</v>
      </c>
      <c r="BB5" s="2076"/>
      <c r="BC5" s="2076"/>
      <c r="BD5" s="2076"/>
      <c r="BE5" s="2076"/>
      <c r="BF5" s="2076"/>
      <c r="BG5" s="2076"/>
      <c r="BH5" s="2076"/>
      <c r="BI5" s="2076"/>
      <c r="BJ5" s="2076" t="s">
        <v>21841</v>
      </c>
      <c r="BK5" s="2076"/>
      <c r="BL5" s="2076"/>
      <c r="BM5" s="2076"/>
      <c r="BN5" s="2076"/>
      <c r="BO5" s="2076"/>
      <c r="BP5" s="2076"/>
      <c r="BQ5" s="2076"/>
      <c r="BR5" s="2077"/>
    </row>
    <row r="6" spans="2:71" s="4" customFormat="1" ht="15.6" customHeight="1">
      <c r="B6" s="2139"/>
      <c r="C6" s="2117"/>
      <c r="D6" s="2104"/>
      <c r="E6" s="2117"/>
      <c r="F6" s="2100" t="s">
        <v>21649</v>
      </c>
      <c r="G6" s="2100"/>
      <c r="H6" s="2100"/>
      <c r="I6" s="2100"/>
      <c r="J6" s="2100"/>
      <c r="K6" s="2096" t="s">
        <v>1740</v>
      </c>
      <c r="L6" s="2096"/>
      <c r="M6" s="2096"/>
      <c r="N6" s="2096" t="s">
        <v>1016</v>
      </c>
      <c r="O6" s="2100" t="s">
        <v>21649</v>
      </c>
      <c r="P6" s="2100"/>
      <c r="Q6" s="2100"/>
      <c r="R6" s="2100"/>
      <c r="S6" s="2100"/>
      <c r="T6" s="2096" t="s">
        <v>1740</v>
      </c>
      <c r="U6" s="2096"/>
      <c r="V6" s="2096"/>
      <c r="W6" s="2098" t="s">
        <v>1016</v>
      </c>
      <c r="X6" s="3"/>
      <c r="Y6" s="2048"/>
      <c r="Z6" s="48"/>
      <c r="AA6" s="2048"/>
      <c r="AB6" s="48"/>
      <c r="AC6" s="1537"/>
      <c r="AD6" s="79"/>
      <c r="AE6" s="1535"/>
      <c r="AW6" s="240"/>
      <c r="AY6" s="2139"/>
      <c r="AZ6" s="2117"/>
      <c r="BA6" s="2100" t="s">
        <v>21649</v>
      </c>
      <c r="BB6" s="2100"/>
      <c r="BC6" s="2100"/>
      <c r="BD6" s="2100"/>
      <c r="BE6" s="2100"/>
      <c r="BF6" s="2096" t="s">
        <v>1740</v>
      </c>
      <c r="BG6" s="2096"/>
      <c r="BH6" s="2096"/>
      <c r="BI6" s="2096" t="s">
        <v>1016</v>
      </c>
      <c r="BJ6" s="2100" t="s">
        <v>21649</v>
      </c>
      <c r="BK6" s="2100"/>
      <c r="BL6" s="2100"/>
      <c r="BM6" s="2100"/>
      <c r="BN6" s="2100"/>
      <c r="BO6" s="2096" t="s">
        <v>1740</v>
      </c>
      <c r="BP6" s="2096"/>
      <c r="BQ6" s="2096"/>
      <c r="BR6" s="2098" t="s">
        <v>1016</v>
      </c>
    </row>
    <row r="7" spans="2:71" s="4" customFormat="1" ht="51.75" customHeight="1" thickBot="1">
      <c r="B7" s="2140"/>
      <c r="C7" s="2118"/>
      <c r="D7" s="2080"/>
      <c r="E7" s="2118"/>
      <c r="F7" s="1875" t="s">
        <v>20823</v>
      </c>
      <c r="G7" s="1875" t="s">
        <v>20824</v>
      </c>
      <c r="H7" s="1875" t="s">
        <v>20825</v>
      </c>
      <c r="I7" s="1875" t="s">
        <v>20826</v>
      </c>
      <c r="J7" s="1875" t="s">
        <v>21123</v>
      </c>
      <c r="K7" s="1875" t="s">
        <v>20828</v>
      </c>
      <c r="L7" s="1875" t="s">
        <v>20829</v>
      </c>
      <c r="M7" s="1875" t="s">
        <v>20830</v>
      </c>
      <c r="N7" s="2097"/>
      <c r="O7" s="1875" t="s">
        <v>20823</v>
      </c>
      <c r="P7" s="1875" t="s">
        <v>20824</v>
      </c>
      <c r="Q7" s="1875" t="s">
        <v>20825</v>
      </c>
      <c r="R7" s="1875" t="s">
        <v>20826</v>
      </c>
      <c r="S7" s="1875" t="s">
        <v>21123</v>
      </c>
      <c r="T7" s="1875" t="s">
        <v>20828</v>
      </c>
      <c r="U7" s="1875" t="s">
        <v>20829</v>
      </c>
      <c r="V7" s="1875" t="s">
        <v>20830</v>
      </c>
      <c r="W7" s="2099"/>
      <c r="X7" s="3"/>
      <c r="Y7" s="2047"/>
      <c r="Z7" s="80"/>
      <c r="AA7" s="2047"/>
      <c r="AB7" s="80"/>
      <c r="AC7" s="1538"/>
      <c r="AD7" s="227" t="s">
        <v>798</v>
      </c>
      <c r="AE7" s="1535"/>
      <c r="AW7" s="240"/>
      <c r="AY7" s="2140"/>
      <c r="AZ7" s="2118"/>
      <c r="BA7" s="1875" t="s">
        <v>20823</v>
      </c>
      <c r="BB7" s="1875" t="s">
        <v>20824</v>
      </c>
      <c r="BC7" s="1875" t="s">
        <v>20825</v>
      </c>
      <c r="BD7" s="1875" t="s">
        <v>20826</v>
      </c>
      <c r="BE7" s="1875" t="s">
        <v>21123</v>
      </c>
      <c r="BF7" s="1875" t="s">
        <v>20828</v>
      </c>
      <c r="BG7" s="1875" t="s">
        <v>20829</v>
      </c>
      <c r="BH7" s="1875" t="s">
        <v>20830</v>
      </c>
      <c r="BI7" s="2097"/>
      <c r="BJ7" s="1875" t="s">
        <v>20823</v>
      </c>
      <c r="BK7" s="1875" t="s">
        <v>20824</v>
      </c>
      <c r="BL7" s="1875" t="s">
        <v>20825</v>
      </c>
      <c r="BM7" s="1875" t="s">
        <v>20826</v>
      </c>
      <c r="BN7" s="1875" t="s">
        <v>21123</v>
      </c>
      <c r="BO7" s="1875" t="s">
        <v>20828</v>
      </c>
      <c r="BP7" s="1875" t="s">
        <v>20829</v>
      </c>
      <c r="BQ7" s="1875" t="s">
        <v>20830</v>
      </c>
      <c r="BR7" s="2099"/>
    </row>
    <row r="8" spans="2:71" s="4" customFormat="1" ht="15" customHeight="1" thickBot="1">
      <c r="B8" s="47"/>
      <c r="C8" s="47"/>
      <c r="D8" s="47"/>
      <c r="E8" s="47"/>
      <c r="F8" s="47"/>
      <c r="G8" s="47"/>
      <c r="H8" s="47"/>
      <c r="I8" s="47"/>
      <c r="J8" s="47"/>
      <c r="K8" s="47"/>
      <c r="L8" s="47"/>
      <c r="M8" s="47"/>
      <c r="N8" s="47"/>
      <c r="O8" s="47"/>
      <c r="P8" s="47"/>
      <c r="Q8" s="47"/>
      <c r="R8" s="47"/>
      <c r="S8" s="47"/>
      <c r="T8" s="47"/>
      <c r="U8" s="47"/>
      <c r="V8" s="47"/>
      <c r="W8" s="47"/>
      <c r="X8" s="47"/>
      <c r="Y8" s="47"/>
      <c r="Z8" s="1622"/>
      <c r="AA8" s="1622"/>
      <c r="AB8" s="1622"/>
      <c r="AC8" s="1671"/>
      <c r="AD8" s="79"/>
      <c r="AE8" s="1535"/>
      <c r="AF8" s="1957" t="s">
        <v>799</v>
      </c>
      <c r="AG8" s="1957"/>
      <c r="AH8" s="1957"/>
      <c r="AI8" s="1957"/>
      <c r="AJ8" s="1957"/>
      <c r="AK8" s="1957"/>
      <c r="AL8" s="1957"/>
      <c r="AM8" s="1957"/>
      <c r="AN8" s="1957"/>
      <c r="AO8" s="1957"/>
      <c r="AP8" s="1957"/>
      <c r="AQ8" s="1957"/>
      <c r="AR8" s="1957"/>
      <c r="AS8" s="1957"/>
      <c r="AT8" s="1957"/>
      <c r="AU8" s="1957"/>
      <c r="AV8" s="1957"/>
      <c r="AW8" s="240"/>
      <c r="AY8" s="47"/>
      <c r="AZ8" s="47"/>
      <c r="BA8" s="47"/>
      <c r="BB8" s="47"/>
      <c r="BC8" s="47"/>
      <c r="BD8" s="47"/>
      <c r="BE8" s="47"/>
      <c r="BF8" s="47"/>
      <c r="BG8" s="47"/>
      <c r="BH8" s="47"/>
      <c r="BI8" s="47"/>
      <c r="BJ8" s="47"/>
      <c r="BK8" s="47"/>
      <c r="BL8" s="47"/>
      <c r="BM8" s="47"/>
      <c r="BN8" s="47"/>
      <c r="BO8" s="47"/>
      <c r="BP8" s="47"/>
      <c r="BQ8" s="47"/>
      <c r="BR8" s="47"/>
    </row>
    <row r="9" spans="2:71" s="4" customFormat="1" ht="30.75" customHeight="1" thickBot="1">
      <c r="B9" s="328" t="s">
        <v>21842</v>
      </c>
      <c r="C9" s="47"/>
      <c r="D9" s="47"/>
      <c r="E9" s="47"/>
      <c r="F9" s="47"/>
      <c r="G9" s="47"/>
      <c r="H9" s="47"/>
      <c r="I9" s="47"/>
      <c r="J9" s="47"/>
      <c r="K9" s="47"/>
      <c r="L9" s="47"/>
      <c r="M9" s="47"/>
      <c r="N9" s="47"/>
      <c r="O9" s="47"/>
      <c r="P9" s="47"/>
      <c r="Q9" s="47"/>
      <c r="R9" s="47"/>
      <c r="S9" s="47"/>
      <c r="T9" s="47"/>
      <c r="U9" s="47"/>
      <c r="V9" s="47"/>
      <c r="W9" s="47"/>
      <c r="X9" s="47"/>
      <c r="Y9" s="47"/>
      <c r="Z9" s="1622"/>
      <c r="AA9" s="1622"/>
      <c r="AB9" s="1622"/>
      <c r="AC9" s="1671"/>
      <c r="AD9" s="79"/>
      <c r="AE9" s="1535"/>
      <c r="AF9" s="267" t="s">
        <v>808</v>
      </c>
      <c r="AO9" s="267"/>
      <c r="AW9" s="240"/>
      <c r="AY9" s="316" t="s">
        <v>21842</v>
      </c>
      <c r="AZ9" s="47"/>
      <c r="BA9" s="47"/>
      <c r="BB9" s="47"/>
      <c r="BC9" s="47"/>
      <c r="BD9" s="47"/>
      <c r="BE9" s="47"/>
      <c r="BF9" s="47"/>
      <c r="BG9" s="47"/>
      <c r="BH9" s="47"/>
      <c r="BI9" s="47"/>
      <c r="BJ9" s="47"/>
      <c r="BK9" s="47"/>
      <c r="BL9" s="47"/>
      <c r="BM9" s="47"/>
      <c r="BN9" s="47"/>
      <c r="BO9" s="47"/>
      <c r="BP9" s="47"/>
      <c r="BQ9" s="47"/>
      <c r="BR9" s="47"/>
    </row>
    <row r="10" spans="2:71" s="56" customFormat="1" ht="33" customHeight="1">
      <c r="B10" s="326" t="s">
        <v>22445</v>
      </c>
      <c r="C10" s="610" t="s">
        <v>21844</v>
      </c>
      <c r="D10" s="317" t="s">
        <v>813</v>
      </c>
      <c r="E10" s="317">
        <v>3</v>
      </c>
      <c r="F10" s="1710">
        <v>0</v>
      </c>
      <c r="G10" s="1710">
        <v>0</v>
      </c>
      <c r="H10" s="1710">
        <v>0</v>
      </c>
      <c r="I10" s="1710">
        <v>0</v>
      </c>
      <c r="J10" s="1710">
        <v>0</v>
      </c>
      <c r="K10" s="1710">
        <v>0</v>
      </c>
      <c r="L10" s="1710">
        <v>0</v>
      </c>
      <c r="M10" s="1710">
        <v>0</v>
      </c>
      <c r="N10" s="1737">
        <f>SUM(F10:M10)</f>
        <v>0</v>
      </c>
      <c r="O10" s="1745"/>
      <c r="P10" s="1745"/>
      <c r="Q10" s="1745"/>
      <c r="R10" s="1745"/>
      <c r="S10" s="1745"/>
      <c r="T10" s="1745"/>
      <c r="U10" s="1745"/>
      <c r="V10" s="1745"/>
      <c r="W10" s="1748"/>
      <c r="X10" s="47"/>
      <c r="Y10" s="323" t="s">
        <v>22446</v>
      </c>
      <c r="Z10" s="39"/>
      <c r="AA10" s="1569"/>
      <c r="AB10" s="39"/>
      <c r="AC10" s="1539"/>
      <c r="AD10" s="271">
        <f>IF( SUM( AF10:AV10 ) = 0, 0, $AF$9 )</f>
        <v>0</v>
      </c>
      <c r="AE10" s="1540"/>
      <c r="AF10" s="273">
        <f t="shared" ref="AF10:AM10" si="0" xml:space="preserve"> IF( ISNUMBER(F10), 0, 1 )</f>
        <v>0</v>
      </c>
      <c r="AG10" s="273">
        <f t="shared" si="0"/>
        <v>0</v>
      </c>
      <c r="AH10" s="273">
        <f t="shared" si="0"/>
        <v>0</v>
      </c>
      <c r="AI10" s="273">
        <f t="shared" si="0"/>
        <v>0</v>
      </c>
      <c r="AJ10" s="273">
        <f t="shared" si="0"/>
        <v>0</v>
      </c>
      <c r="AK10" s="273">
        <f t="shared" si="0"/>
        <v>0</v>
      </c>
      <c r="AL10" s="273">
        <f t="shared" si="0"/>
        <v>0</v>
      </c>
      <c r="AM10" s="273">
        <f t="shared" si="0"/>
        <v>0</v>
      </c>
      <c r="AW10" s="249"/>
      <c r="AY10" s="326" t="s">
        <v>22445</v>
      </c>
      <c r="AZ10" s="610" t="s">
        <v>21844</v>
      </c>
      <c r="BA10" s="786" t="s">
        <v>22447</v>
      </c>
      <c r="BB10" s="786" t="s">
        <v>22448</v>
      </c>
      <c r="BC10" s="786" t="s">
        <v>22449</v>
      </c>
      <c r="BD10" s="786" t="s">
        <v>22450</v>
      </c>
      <c r="BE10" s="786" t="s">
        <v>22451</v>
      </c>
      <c r="BF10" s="786" t="s">
        <v>22452</v>
      </c>
      <c r="BG10" s="786" t="s">
        <v>22452</v>
      </c>
      <c r="BH10" s="786" t="s">
        <v>22453</v>
      </c>
      <c r="BI10" s="786" t="s">
        <v>22454</v>
      </c>
      <c r="BJ10" s="793"/>
      <c r="BK10" s="793"/>
      <c r="BL10" s="793"/>
      <c r="BM10" s="793"/>
      <c r="BN10" s="793"/>
      <c r="BO10" s="793"/>
      <c r="BP10" s="793"/>
      <c r="BQ10" s="793"/>
      <c r="BR10" s="590"/>
    </row>
    <row r="11" spans="2:71" s="56" customFormat="1" ht="33" customHeight="1">
      <c r="B11" s="327" t="s">
        <v>22445</v>
      </c>
      <c r="C11" s="1847" t="s">
        <v>21852</v>
      </c>
      <c r="D11" s="313" t="s">
        <v>813</v>
      </c>
      <c r="E11" s="313">
        <v>3</v>
      </c>
      <c r="F11" s="1711">
        <v>0</v>
      </c>
      <c r="G11" s="1711">
        <v>0</v>
      </c>
      <c r="H11" s="1711">
        <v>0</v>
      </c>
      <c r="I11" s="1711">
        <v>0</v>
      </c>
      <c r="J11" s="1711">
        <v>0</v>
      </c>
      <c r="K11" s="1711">
        <v>0</v>
      </c>
      <c r="L11" s="1711">
        <v>0</v>
      </c>
      <c r="M11" s="1711">
        <v>0</v>
      </c>
      <c r="N11" s="1738">
        <f t="shared" ref="N11:N47" si="1">SUM(F11:M11)</f>
        <v>0</v>
      </c>
      <c r="O11" s="1746"/>
      <c r="P11" s="1746"/>
      <c r="Q11" s="1746"/>
      <c r="R11" s="1746"/>
      <c r="S11" s="1746"/>
      <c r="T11" s="1746"/>
      <c r="U11" s="1746"/>
      <c r="V11" s="1746"/>
      <c r="W11" s="1749"/>
      <c r="X11" s="47"/>
      <c r="Y11" s="324" t="s">
        <v>22455</v>
      </c>
      <c r="Z11" s="39"/>
      <c r="AA11" s="1570"/>
      <c r="AB11" s="39"/>
      <c r="AC11" s="1539"/>
      <c r="AD11" s="271">
        <f t="shared" ref="AD11:AD48" si="2">IF( SUM( AF11:AV11 ) = 0, 0, $AF$9 )</f>
        <v>0</v>
      </c>
      <c r="AE11" s="1540"/>
      <c r="AF11" s="273">
        <f t="shared" ref="AF11:AF47" si="3" xml:space="preserve"> IF( ISNUMBER(F11), 0, 1 )</f>
        <v>0</v>
      </c>
      <c r="AG11" s="273">
        <f t="shared" ref="AG11:AG47" si="4" xml:space="preserve"> IF( ISNUMBER(G11), 0, 1 )</f>
        <v>0</v>
      </c>
      <c r="AH11" s="273">
        <f t="shared" ref="AH11:AH47" si="5" xml:space="preserve"> IF( ISNUMBER(H11), 0, 1 )</f>
        <v>0</v>
      </c>
      <c r="AI11" s="273">
        <f t="shared" ref="AI11:AI47" si="6" xml:space="preserve"> IF( ISNUMBER(I11), 0, 1 )</f>
        <v>0</v>
      </c>
      <c r="AJ11" s="273">
        <f t="shared" ref="AJ11:AJ47" si="7" xml:space="preserve"> IF( ISNUMBER(J11), 0, 1 )</f>
        <v>0</v>
      </c>
      <c r="AK11" s="273">
        <f t="shared" ref="AK11:AK47" si="8" xml:space="preserve"> IF( ISNUMBER(K11), 0, 1 )</f>
        <v>0</v>
      </c>
      <c r="AL11" s="273">
        <f t="shared" ref="AL11:AL47" si="9" xml:space="preserve"> IF( ISNUMBER(L11), 0, 1 )</f>
        <v>0</v>
      </c>
      <c r="AM11" s="273">
        <f t="shared" ref="AM11:AM47" si="10" xml:space="preserve"> IF( ISNUMBER(M11), 0, 1 )</f>
        <v>0</v>
      </c>
      <c r="AW11" s="249"/>
      <c r="AY11" s="327" t="s">
        <v>22445</v>
      </c>
      <c r="AZ11" s="1847" t="s">
        <v>21852</v>
      </c>
      <c r="BA11" s="773" t="s">
        <v>22456</v>
      </c>
      <c r="BB11" s="773" t="s">
        <v>22457</v>
      </c>
      <c r="BC11" s="773" t="s">
        <v>22458</v>
      </c>
      <c r="BD11" s="773" t="s">
        <v>22459</v>
      </c>
      <c r="BE11" s="773" t="s">
        <v>22460</v>
      </c>
      <c r="BF11" s="773" t="s">
        <v>22461</v>
      </c>
      <c r="BG11" s="773" t="s">
        <v>22461</v>
      </c>
      <c r="BH11" s="773" t="s">
        <v>22462</v>
      </c>
      <c r="BI11" s="773" t="s">
        <v>22463</v>
      </c>
      <c r="BJ11" s="504"/>
      <c r="BK11" s="504"/>
      <c r="BL11" s="504"/>
      <c r="BM11" s="504"/>
      <c r="BN11" s="504"/>
      <c r="BO11" s="504"/>
      <c r="BP11" s="504"/>
      <c r="BQ11" s="504"/>
      <c r="BR11" s="592"/>
    </row>
    <row r="12" spans="2:71" s="56" customFormat="1" ht="33" customHeight="1">
      <c r="B12" s="327" t="s">
        <v>22445</v>
      </c>
      <c r="C12" s="1847" t="s">
        <v>21860</v>
      </c>
      <c r="D12" s="313" t="s">
        <v>813</v>
      </c>
      <c r="E12" s="313">
        <v>3</v>
      </c>
      <c r="F12" s="1795">
        <f>IFERROR(SUM(F10:F11), 0)</f>
        <v>0</v>
      </c>
      <c r="G12" s="1795">
        <f t="shared" ref="G12:L12" si="11">IFERROR(SUM(G10:G11), 0)</f>
        <v>0</v>
      </c>
      <c r="H12" s="1795">
        <f t="shared" si="11"/>
        <v>0</v>
      </c>
      <c r="I12" s="1795">
        <f t="shared" si="11"/>
        <v>0</v>
      </c>
      <c r="J12" s="1795">
        <f t="shared" si="11"/>
        <v>0</v>
      </c>
      <c r="K12" s="1795">
        <f t="shared" si="11"/>
        <v>0</v>
      </c>
      <c r="L12" s="1795">
        <f t="shared" si="11"/>
        <v>0</v>
      </c>
      <c r="M12" s="1795">
        <f>IFERROR(SUM(M10:M11), 0)</f>
        <v>0</v>
      </c>
      <c r="N12" s="1795">
        <f t="shared" ref="N12" si="12">IFERROR(SUM(F12:M12), 0)</f>
        <v>0</v>
      </c>
      <c r="O12" s="1746"/>
      <c r="P12" s="1746"/>
      <c r="Q12" s="1746"/>
      <c r="R12" s="1746"/>
      <c r="S12" s="1746"/>
      <c r="T12" s="1746"/>
      <c r="U12" s="1746"/>
      <c r="V12" s="1746"/>
      <c r="W12" s="1749"/>
      <c r="X12" s="47"/>
      <c r="Y12" s="324" t="s">
        <v>22464</v>
      </c>
      <c r="Z12" s="39"/>
      <c r="AA12" s="1570"/>
      <c r="AB12" s="39"/>
      <c r="AC12" s="1539"/>
      <c r="AD12" s="271">
        <f t="shared" si="2"/>
        <v>0</v>
      </c>
      <c r="AE12" s="1540"/>
      <c r="AF12" s="270"/>
      <c r="AG12" s="270"/>
      <c r="AH12" s="270"/>
      <c r="AI12" s="270"/>
      <c r="AJ12" s="270"/>
      <c r="AK12" s="270"/>
      <c r="AL12" s="270"/>
      <c r="AM12" s="270"/>
      <c r="AW12" s="249"/>
      <c r="AY12" s="327" t="s">
        <v>22445</v>
      </c>
      <c r="AZ12" s="1847" t="s">
        <v>21860</v>
      </c>
      <c r="BA12" s="773" t="s">
        <v>22465</v>
      </c>
      <c r="BB12" s="773" t="s">
        <v>22466</v>
      </c>
      <c r="BC12" s="773" t="s">
        <v>22467</v>
      </c>
      <c r="BD12" s="773" t="s">
        <v>22468</v>
      </c>
      <c r="BE12" s="773" t="s">
        <v>22469</v>
      </c>
      <c r="BF12" s="773" t="s">
        <v>22470</v>
      </c>
      <c r="BG12" s="773" t="s">
        <v>22470</v>
      </c>
      <c r="BH12" s="773" t="s">
        <v>22471</v>
      </c>
      <c r="BI12" s="773" t="s">
        <v>22472</v>
      </c>
      <c r="BJ12" s="504"/>
      <c r="BK12" s="504"/>
      <c r="BL12" s="504"/>
      <c r="BM12" s="504"/>
      <c r="BN12" s="504"/>
      <c r="BO12" s="504"/>
      <c r="BP12" s="504"/>
      <c r="BQ12" s="504"/>
      <c r="BR12" s="592"/>
    </row>
    <row r="13" spans="2:71" s="56" customFormat="1" ht="33" customHeight="1">
      <c r="B13" s="327" t="s">
        <v>22473</v>
      </c>
      <c r="C13" s="1847" t="s">
        <v>21844</v>
      </c>
      <c r="D13" s="313" t="s">
        <v>813</v>
      </c>
      <c r="E13" s="313">
        <v>3</v>
      </c>
      <c r="F13" s="1711">
        <v>0.21299999999999999</v>
      </c>
      <c r="G13" s="1711">
        <v>7.6999999999999999E-2</v>
      </c>
      <c r="H13" s="1711">
        <v>3.3000000000000002E-2</v>
      </c>
      <c r="I13" s="1711">
        <v>0</v>
      </c>
      <c r="J13" s="1711">
        <v>0</v>
      </c>
      <c r="K13" s="1711">
        <v>0</v>
      </c>
      <c r="L13" s="1711">
        <v>0</v>
      </c>
      <c r="M13" s="1711">
        <v>0</v>
      </c>
      <c r="N13" s="1738">
        <f t="shared" si="1"/>
        <v>0.32299999999999995</v>
      </c>
      <c r="O13" s="1746"/>
      <c r="P13" s="1746"/>
      <c r="Q13" s="1746"/>
      <c r="R13" s="1746"/>
      <c r="S13" s="1746"/>
      <c r="T13" s="1746"/>
      <c r="U13" s="1746"/>
      <c r="V13" s="1746"/>
      <c r="W13" s="1749"/>
      <c r="X13" s="47"/>
      <c r="Y13" s="324" t="s">
        <v>22474</v>
      </c>
      <c r="Z13" s="39"/>
      <c r="AA13" s="1570"/>
      <c r="AB13" s="39"/>
      <c r="AC13" s="1539"/>
      <c r="AD13" s="271">
        <f t="shared" si="2"/>
        <v>0</v>
      </c>
      <c r="AE13" s="1540"/>
      <c r="AF13" s="273">
        <f t="shared" si="3"/>
        <v>0</v>
      </c>
      <c r="AG13" s="273">
        <f t="shared" si="4"/>
        <v>0</v>
      </c>
      <c r="AH13" s="273">
        <f t="shared" si="5"/>
        <v>0</v>
      </c>
      <c r="AI13" s="273">
        <f t="shared" si="6"/>
        <v>0</v>
      </c>
      <c r="AJ13" s="273">
        <f t="shared" si="7"/>
        <v>0</v>
      </c>
      <c r="AK13" s="273">
        <f t="shared" si="8"/>
        <v>0</v>
      </c>
      <c r="AL13" s="273">
        <f t="shared" si="9"/>
        <v>0</v>
      </c>
      <c r="AM13" s="273">
        <f t="shared" si="10"/>
        <v>0</v>
      </c>
      <c r="AW13" s="249"/>
      <c r="AY13" s="327" t="s">
        <v>22473</v>
      </c>
      <c r="AZ13" s="1847" t="s">
        <v>21844</v>
      </c>
      <c r="BA13" s="773" t="s">
        <v>22475</v>
      </c>
      <c r="BB13" s="773" t="s">
        <v>22476</v>
      </c>
      <c r="BC13" s="773" t="s">
        <v>22477</v>
      </c>
      <c r="BD13" s="773" t="s">
        <v>22478</v>
      </c>
      <c r="BE13" s="773" t="s">
        <v>22479</v>
      </c>
      <c r="BF13" s="773" t="s">
        <v>22480</v>
      </c>
      <c r="BG13" s="773" t="s">
        <v>22480</v>
      </c>
      <c r="BH13" s="773" t="s">
        <v>22481</v>
      </c>
      <c r="BI13" s="773" t="s">
        <v>22482</v>
      </c>
      <c r="BJ13" s="504"/>
      <c r="BK13" s="504"/>
      <c r="BL13" s="504"/>
      <c r="BM13" s="504"/>
      <c r="BN13" s="504"/>
      <c r="BO13" s="504"/>
      <c r="BP13" s="504"/>
      <c r="BQ13" s="504"/>
      <c r="BR13" s="592"/>
    </row>
    <row r="14" spans="2:71" s="56" customFormat="1" ht="33" customHeight="1">
      <c r="B14" s="327" t="s">
        <v>22473</v>
      </c>
      <c r="C14" s="1847" t="s">
        <v>21852</v>
      </c>
      <c r="D14" s="313" t="s">
        <v>813</v>
      </c>
      <c r="E14" s="313">
        <v>3</v>
      </c>
      <c r="F14" s="1711">
        <v>0</v>
      </c>
      <c r="G14" s="1711">
        <v>0</v>
      </c>
      <c r="H14" s="1711">
        <v>0</v>
      </c>
      <c r="I14" s="1711">
        <v>0</v>
      </c>
      <c r="J14" s="1711">
        <v>0</v>
      </c>
      <c r="K14" s="1711">
        <v>0</v>
      </c>
      <c r="L14" s="1711">
        <v>0</v>
      </c>
      <c r="M14" s="1711">
        <v>0</v>
      </c>
      <c r="N14" s="1738">
        <f t="shared" si="1"/>
        <v>0</v>
      </c>
      <c r="O14" s="1746"/>
      <c r="P14" s="1746"/>
      <c r="Q14" s="1746"/>
      <c r="R14" s="1746"/>
      <c r="S14" s="1746"/>
      <c r="T14" s="1746"/>
      <c r="U14" s="1746"/>
      <c r="V14" s="1746"/>
      <c r="W14" s="1749"/>
      <c r="X14" s="47"/>
      <c r="Y14" s="324" t="s">
        <v>22483</v>
      </c>
      <c r="Z14" s="39"/>
      <c r="AA14" s="1570"/>
      <c r="AB14" s="39"/>
      <c r="AC14" s="1539"/>
      <c r="AD14" s="271">
        <f t="shared" si="2"/>
        <v>0</v>
      </c>
      <c r="AE14" s="1540"/>
      <c r="AF14" s="273">
        <f t="shared" si="3"/>
        <v>0</v>
      </c>
      <c r="AG14" s="273">
        <f t="shared" si="4"/>
        <v>0</v>
      </c>
      <c r="AH14" s="273">
        <f t="shared" si="5"/>
        <v>0</v>
      </c>
      <c r="AI14" s="273">
        <f t="shared" si="6"/>
        <v>0</v>
      </c>
      <c r="AJ14" s="273">
        <f t="shared" si="7"/>
        <v>0</v>
      </c>
      <c r="AK14" s="273">
        <f t="shared" si="8"/>
        <v>0</v>
      </c>
      <c r="AL14" s="273">
        <f t="shared" si="9"/>
        <v>0</v>
      </c>
      <c r="AM14" s="273">
        <f t="shared" si="10"/>
        <v>0</v>
      </c>
      <c r="AW14" s="249"/>
      <c r="AY14" s="327" t="s">
        <v>22473</v>
      </c>
      <c r="AZ14" s="1847" t="s">
        <v>21852</v>
      </c>
      <c r="BA14" s="773" t="s">
        <v>22484</v>
      </c>
      <c r="BB14" s="773" t="s">
        <v>22485</v>
      </c>
      <c r="BC14" s="773" t="s">
        <v>22486</v>
      </c>
      <c r="BD14" s="773" t="s">
        <v>22487</v>
      </c>
      <c r="BE14" s="773" t="s">
        <v>22488</v>
      </c>
      <c r="BF14" s="773" t="s">
        <v>22489</v>
      </c>
      <c r="BG14" s="773" t="s">
        <v>22489</v>
      </c>
      <c r="BH14" s="773" t="s">
        <v>22490</v>
      </c>
      <c r="BI14" s="773" t="s">
        <v>22491</v>
      </c>
      <c r="BJ14" s="504"/>
      <c r="BK14" s="504"/>
      <c r="BL14" s="504"/>
      <c r="BM14" s="504"/>
      <c r="BN14" s="504"/>
      <c r="BO14" s="504"/>
      <c r="BP14" s="504"/>
      <c r="BQ14" s="504"/>
      <c r="BR14" s="592"/>
    </row>
    <row r="15" spans="2:71" s="56" customFormat="1" ht="33" customHeight="1">
      <c r="B15" s="327" t="s">
        <v>22473</v>
      </c>
      <c r="C15" s="1847" t="s">
        <v>21860</v>
      </c>
      <c r="D15" s="313" t="s">
        <v>813</v>
      </c>
      <c r="E15" s="313">
        <v>3</v>
      </c>
      <c r="F15" s="1795">
        <f>IFERROR(SUM(F13:F14), 0)</f>
        <v>0.21299999999999999</v>
      </c>
      <c r="G15" s="1795">
        <f t="shared" ref="G15:M15" si="13">IFERROR(SUM(G13:G14), 0)</f>
        <v>7.6999999999999999E-2</v>
      </c>
      <c r="H15" s="1795">
        <f t="shared" si="13"/>
        <v>3.3000000000000002E-2</v>
      </c>
      <c r="I15" s="1795">
        <f t="shared" si="13"/>
        <v>0</v>
      </c>
      <c r="J15" s="1795">
        <f t="shared" si="13"/>
        <v>0</v>
      </c>
      <c r="K15" s="1795">
        <f t="shared" si="13"/>
        <v>0</v>
      </c>
      <c r="L15" s="1795">
        <f t="shared" si="13"/>
        <v>0</v>
      </c>
      <c r="M15" s="1795">
        <f t="shared" si="13"/>
        <v>0</v>
      </c>
      <c r="N15" s="1795">
        <f t="shared" ref="N15" si="14">IFERROR(SUM(F15:M15), 0)</f>
        <v>0.32299999999999995</v>
      </c>
      <c r="O15" s="1746"/>
      <c r="P15" s="1746"/>
      <c r="Q15" s="1746"/>
      <c r="R15" s="1746"/>
      <c r="S15" s="1746"/>
      <c r="T15" s="1746"/>
      <c r="U15" s="1746"/>
      <c r="V15" s="1746"/>
      <c r="W15" s="1749"/>
      <c r="X15" s="47"/>
      <c r="Y15" s="324" t="s">
        <v>22492</v>
      </c>
      <c r="Z15" s="39"/>
      <c r="AA15" s="1570"/>
      <c r="AB15" s="39"/>
      <c r="AC15" s="1539"/>
      <c r="AD15" s="271">
        <f t="shared" si="2"/>
        <v>0</v>
      </c>
      <c r="AE15" s="1540"/>
      <c r="AF15" s="270"/>
      <c r="AG15" s="270"/>
      <c r="AH15" s="270"/>
      <c r="AI15" s="270"/>
      <c r="AJ15" s="270"/>
      <c r="AK15" s="270"/>
      <c r="AL15" s="270"/>
      <c r="AM15" s="270"/>
      <c r="AW15" s="249"/>
      <c r="AY15" s="327" t="s">
        <v>22473</v>
      </c>
      <c r="AZ15" s="1847" t="s">
        <v>21860</v>
      </c>
      <c r="BA15" s="773" t="s">
        <v>22493</v>
      </c>
      <c r="BB15" s="773" t="s">
        <v>22494</v>
      </c>
      <c r="BC15" s="773" t="s">
        <v>22495</v>
      </c>
      <c r="BD15" s="773" t="s">
        <v>22496</v>
      </c>
      <c r="BE15" s="773" t="s">
        <v>22497</v>
      </c>
      <c r="BF15" s="773" t="s">
        <v>22498</v>
      </c>
      <c r="BG15" s="773" t="s">
        <v>22498</v>
      </c>
      <c r="BH15" s="773" t="s">
        <v>22499</v>
      </c>
      <c r="BI15" s="773" t="s">
        <v>22500</v>
      </c>
      <c r="BJ15" s="504"/>
      <c r="BK15" s="504"/>
      <c r="BL15" s="504"/>
      <c r="BM15" s="504"/>
      <c r="BN15" s="504"/>
      <c r="BO15" s="504"/>
      <c r="BP15" s="504"/>
      <c r="BQ15" s="504"/>
      <c r="BR15" s="592"/>
    </row>
    <row r="16" spans="2:71" s="56" customFormat="1" ht="33" customHeight="1">
      <c r="B16" s="327" t="s">
        <v>22501</v>
      </c>
      <c r="C16" s="1847" t="s">
        <v>21844</v>
      </c>
      <c r="D16" s="313" t="s">
        <v>813</v>
      </c>
      <c r="E16" s="313">
        <v>3</v>
      </c>
      <c r="F16" s="1711">
        <v>0</v>
      </c>
      <c r="G16" s="1711">
        <v>0</v>
      </c>
      <c r="H16" s="1711">
        <v>0</v>
      </c>
      <c r="I16" s="1711">
        <v>1.01</v>
      </c>
      <c r="J16" s="1711">
        <v>5.2999999999999999E-2</v>
      </c>
      <c r="K16" s="1711">
        <v>0</v>
      </c>
      <c r="L16" s="1711">
        <v>0</v>
      </c>
      <c r="M16" s="1711">
        <v>0</v>
      </c>
      <c r="N16" s="1738">
        <f t="shared" si="1"/>
        <v>1.0629999999999999</v>
      </c>
      <c r="O16" s="1746"/>
      <c r="P16" s="1746"/>
      <c r="Q16" s="1746"/>
      <c r="R16" s="1746"/>
      <c r="S16" s="1746"/>
      <c r="T16" s="1746"/>
      <c r="U16" s="1746"/>
      <c r="V16" s="1746"/>
      <c r="W16" s="1749"/>
      <c r="X16" s="47"/>
      <c r="Y16" s="324" t="s">
        <v>22502</v>
      </c>
      <c r="Z16" s="39"/>
      <c r="AA16" s="1570"/>
      <c r="AB16" s="39"/>
      <c r="AC16" s="1539"/>
      <c r="AD16" s="271">
        <f t="shared" si="2"/>
        <v>0</v>
      </c>
      <c r="AE16" s="1540"/>
      <c r="AF16" s="273">
        <f t="shared" si="3"/>
        <v>0</v>
      </c>
      <c r="AG16" s="273">
        <f t="shared" si="4"/>
        <v>0</v>
      </c>
      <c r="AH16" s="273">
        <f t="shared" si="5"/>
        <v>0</v>
      </c>
      <c r="AI16" s="273">
        <f t="shared" si="6"/>
        <v>0</v>
      </c>
      <c r="AJ16" s="273">
        <f t="shared" si="7"/>
        <v>0</v>
      </c>
      <c r="AK16" s="273">
        <f t="shared" si="8"/>
        <v>0</v>
      </c>
      <c r="AL16" s="273">
        <f t="shared" si="9"/>
        <v>0</v>
      </c>
      <c r="AM16" s="273">
        <f t="shared" si="10"/>
        <v>0</v>
      </c>
      <c r="AW16" s="249"/>
      <c r="AY16" s="327" t="s">
        <v>22501</v>
      </c>
      <c r="AZ16" s="1847" t="s">
        <v>21844</v>
      </c>
      <c r="BA16" s="773" t="s">
        <v>22503</v>
      </c>
      <c r="BB16" s="773" t="s">
        <v>22504</v>
      </c>
      <c r="BC16" s="773" t="s">
        <v>22505</v>
      </c>
      <c r="BD16" s="773" t="s">
        <v>22506</v>
      </c>
      <c r="BE16" s="773" t="s">
        <v>22507</v>
      </c>
      <c r="BF16" s="773" t="s">
        <v>22508</v>
      </c>
      <c r="BG16" s="773" t="s">
        <v>22508</v>
      </c>
      <c r="BH16" s="773" t="s">
        <v>22509</v>
      </c>
      <c r="BI16" s="773" t="s">
        <v>22510</v>
      </c>
      <c r="BJ16" s="504"/>
      <c r="BK16" s="504"/>
      <c r="BL16" s="504"/>
      <c r="BM16" s="504"/>
      <c r="BN16" s="504"/>
      <c r="BO16" s="504"/>
      <c r="BP16" s="504"/>
      <c r="BQ16" s="504"/>
      <c r="BR16" s="592"/>
    </row>
    <row r="17" spans="2:70" s="56" customFormat="1" ht="33" customHeight="1">
      <c r="B17" s="327" t="s">
        <v>22501</v>
      </c>
      <c r="C17" s="1847" t="s">
        <v>21852</v>
      </c>
      <c r="D17" s="313" t="s">
        <v>813</v>
      </c>
      <c r="E17" s="313">
        <v>3</v>
      </c>
      <c r="F17" s="1711">
        <v>0</v>
      </c>
      <c r="G17" s="1711">
        <v>0</v>
      </c>
      <c r="H17" s="1711">
        <v>0</v>
      </c>
      <c r="I17" s="1711">
        <v>0</v>
      </c>
      <c r="J17" s="1711">
        <v>0</v>
      </c>
      <c r="K17" s="1711">
        <v>0</v>
      </c>
      <c r="L17" s="1711">
        <v>0</v>
      </c>
      <c r="M17" s="1711">
        <v>0</v>
      </c>
      <c r="N17" s="1738">
        <f t="shared" si="1"/>
        <v>0</v>
      </c>
      <c r="O17" s="1746"/>
      <c r="P17" s="1746"/>
      <c r="Q17" s="1746"/>
      <c r="R17" s="1746"/>
      <c r="S17" s="1746"/>
      <c r="T17" s="1746"/>
      <c r="U17" s="1746"/>
      <c r="V17" s="1746"/>
      <c r="W17" s="1749"/>
      <c r="X17" s="47"/>
      <c r="Y17" s="324" t="s">
        <v>22511</v>
      </c>
      <c r="Z17" s="39"/>
      <c r="AA17" s="1570"/>
      <c r="AB17" s="39"/>
      <c r="AC17" s="1539"/>
      <c r="AD17" s="271">
        <f t="shared" si="2"/>
        <v>0</v>
      </c>
      <c r="AE17" s="1540"/>
      <c r="AF17" s="273">
        <f t="shared" si="3"/>
        <v>0</v>
      </c>
      <c r="AG17" s="273">
        <f t="shared" si="4"/>
        <v>0</v>
      </c>
      <c r="AH17" s="273">
        <f t="shared" si="5"/>
        <v>0</v>
      </c>
      <c r="AI17" s="273">
        <f t="shared" si="6"/>
        <v>0</v>
      </c>
      <c r="AJ17" s="273">
        <f t="shared" si="7"/>
        <v>0</v>
      </c>
      <c r="AK17" s="273">
        <f t="shared" si="8"/>
        <v>0</v>
      </c>
      <c r="AL17" s="273">
        <f t="shared" si="9"/>
        <v>0</v>
      </c>
      <c r="AM17" s="273">
        <f t="shared" si="10"/>
        <v>0</v>
      </c>
      <c r="AW17" s="249"/>
      <c r="AY17" s="327" t="s">
        <v>22501</v>
      </c>
      <c r="AZ17" s="1847" t="s">
        <v>21852</v>
      </c>
      <c r="BA17" s="773" t="s">
        <v>22512</v>
      </c>
      <c r="BB17" s="773" t="s">
        <v>22513</v>
      </c>
      <c r="BC17" s="773" t="s">
        <v>22514</v>
      </c>
      <c r="BD17" s="773" t="s">
        <v>22515</v>
      </c>
      <c r="BE17" s="773" t="s">
        <v>22516</v>
      </c>
      <c r="BF17" s="773" t="s">
        <v>22517</v>
      </c>
      <c r="BG17" s="773" t="s">
        <v>22517</v>
      </c>
      <c r="BH17" s="773" t="s">
        <v>22518</v>
      </c>
      <c r="BI17" s="773" t="s">
        <v>22519</v>
      </c>
      <c r="BJ17" s="504"/>
      <c r="BK17" s="504"/>
      <c r="BL17" s="504"/>
      <c r="BM17" s="504"/>
      <c r="BN17" s="504"/>
      <c r="BO17" s="504"/>
      <c r="BP17" s="504"/>
      <c r="BQ17" s="504"/>
      <c r="BR17" s="592"/>
    </row>
    <row r="18" spans="2:70" s="56" customFormat="1" ht="33" customHeight="1">
      <c r="B18" s="327" t="s">
        <v>22501</v>
      </c>
      <c r="C18" s="1847" t="s">
        <v>21860</v>
      </c>
      <c r="D18" s="313" t="s">
        <v>813</v>
      </c>
      <c r="E18" s="313">
        <v>3</v>
      </c>
      <c r="F18" s="1795">
        <f>IFERROR(SUM(F16:F17), 0)</f>
        <v>0</v>
      </c>
      <c r="G18" s="1795">
        <f t="shared" ref="G18:M18" si="15">IFERROR(SUM(G16:G17), 0)</f>
        <v>0</v>
      </c>
      <c r="H18" s="1795">
        <f t="shared" si="15"/>
        <v>0</v>
      </c>
      <c r="I18" s="1795">
        <f t="shared" si="15"/>
        <v>1.01</v>
      </c>
      <c r="J18" s="1795">
        <f t="shared" si="15"/>
        <v>5.2999999999999999E-2</v>
      </c>
      <c r="K18" s="1795">
        <f t="shared" si="15"/>
        <v>0</v>
      </c>
      <c r="L18" s="1795">
        <f t="shared" si="15"/>
        <v>0</v>
      </c>
      <c r="M18" s="1795">
        <f t="shared" si="15"/>
        <v>0</v>
      </c>
      <c r="N18" s="1795">
        <f t="shared" ref="N18" si="16">IFERROR(SUM(F18:M18), 0)</f>
        <v>1.0629999999999999</v>
      </c>
      <c r="O18" s="1746"/>
      <c r="P18" s="1746"/>
      <c r="Q18" s="1746"/>
      <c r="R18" s="1746"/>
      <c r="S18" s="1746"/>
      <c r="T18" s="1746"/>
      <c r="U18" s="1746"/>
      <c r="V18" s="1746"/>
      <c r="W18" s="1749"/>
      <c r="X18" s="47"/>
      <c r="Y18" s="324" t="s">
        <v>22520</v>
      </c>
      <c r="Z18" s="39"/>
      <c r="AA18" s="1570"/>
      <c r="AB18" s="39"/>
      <c r="AC18" s="1539"/>
      <c r="AD18" s="271">
        <f t="shared" si="2"/>
        <v>0</v>
      </c>
      <c r="AE18" s="1540"/>
      <c r="AF18" s="270"/>
      <c r="AG18" s="270"/>
      <c r="AH18" s="270"/>
      <c r="AI18" s="270"/>
      <c r="AJ18" s="270"/>
      <c r="AK18" s="270"/>
      <c r="AL18" s="270"/>
      <c r="AM18" s="270"/>
      <c r="AW18" s="249"/>
      <c r="AY18" s="327" t="s">
        <v>22501</v>
      </c>
      <c r="AZ18" s="1847" t="s">
        <v>21860</v>
      </c>
      <c r="BA18" s="773" t="s">
        <v>22521</v>
      </c>
      <c r="BB18" s="773" t="s">
        <v>22522</v>
      </c>
      <c r="BC18" s="773" t="s">
        <v>22523</v>
      </c>
      <c r="BD18" s="773" t="s">
        <v>22524</v>
      </c>
      <c r="BE18" s="773" t="s">
        <v>22525</v>
      </c>
      <c r="BF18" s="773" t="s">
        <v>22526</v>
      </c>
      <c r="BG18" s="773" t="s">
        <v>22526</v>
      </c>
      <c r="BH18" s="773" t="s">
        <v>22527</v>
      </c>
      <c r="BI18" s="773" t="s">
        <v>22528</v>
      </c>
      <c r="BJ18" s="504"/>
      <c r="BK18" s="504"/>
      <c r="BL18" s="504"/>
      <c r="BM18" s="504"/>
      <c r="BN18" s="504"/>
      <c r="BO18" s="504"/>
      <c r="BP18" s="504"/>
      <c r="BQ18" s="504"/>
      <c r="BR18" s="592"/>
    </row>
    <row r="19" spans="2:70" s="56" customFormat="1" ht="33" customHeight="1">
      <c r="B19" s="327" t="s">
        <v>22529</v>
      </c>
      <c r="C19" s="1847" t="s">
        <v>21844</v>
      </c>
      <c r="D19" s="313" t="s">
        <v>813</v>
      </c>
      <c r="E19" s="313">
        <v>3</v>
      </c>
      <c r="F19" s="1711">
        <v>0</v>
      </c>
      <c r="G19" s="1711">
        <v>0</v>
      </c>
      <c r="H19" s="1711">
        <v>0</v>
      </c>
      <c r="I19" s="1711">
        <v>1.94</v>
      </c>
      <c r="J19" s="1711">
        <v>0.10199999999999999</v>
      </c>
      <c r="K19" s="1711">
        <v>0</v>
      </c>
      <c r="L19" s="1711">
        <v>0</v>
      </c>
      <c r="M19" s="1711">
        <v>0</v>
      </c>
      <c r="N19" s="1738">
        <f t="shared" si="1"/>
        <v>2.0419999999999998</v>
      </c>
      <c r="O19" s="1711">
        <v>0</v>
      </c>
      <c r="P19" s="1711">
        <v>0</v>
      </c>
      <c r="Q19" s="1711">
        <v>0</v>
      </c>
      <c r="R19" s="1711">
        <v>0</v>
      </c>
      <c r="S19" s="1711">
        <v>0</v>
      </c>
      <c r="T19" s="1711">
        <v>0</v>
      </c>
      <c r="U19" s="1711">
        <v>0</v>
      </c>
      <c r="V19" s="1711">
        <v>0</v>
      </c>
      <c r="W19" s="1750">
        <v>0</v>
      </c>
      <c r="X19" s="47"/>
      <c r="Y19" s="324" t="s">
        <v>22530</v>
      </c>
      <c r="Z19" s="39"/>
      <c r="AA19" s="1570"/>
      <c r="AB19" s="39"/>
      <c r="AC19" s="1539"/>
      <c r="AD19" s="271">
        <f t="shared" si="2"/>
        <v>0</v>
      </c>
      <c r="AE19" s="1540"/>
      <c r="AF19" s="273">
        <f t="shared" si="3"/>
        <v>0</v>
      </c>
      <c r="AG19" s="273">
        <f t="shared" si="4"/>
        <v>0</v>
      </c>
      <c r="AH19" s="273">
        <f t="shared" si="5"/>
        <v>0</v>
      </c>
      <c r="AI19" s="273">
        <f t="shared" si="6"/>
        <v>0</v>
      </c>
      <c r="AJ19" s="273">
        <f t="shared" si="7"/>
        <v>0</v>
      </c>
      <c r="AK19" s="273">
        <f t="shared" si="8"/>
        <v>0</v>
      </c>
      <c r="AL19" s="273">
        <f t="shared" si="9"/>
        <v>0</v>
      </c>
      <c r="AM19" s="273">
        <f t="shared" si="10"/>
        <v>0</v>
      </c>
      <c r="AO19" s="273">
        <f t="shared" ref="AO19:AV20" si="17" xml:space="preserve"> IF( ISNUMBER(O19), 0, 1 )</f>
        <v>0</v>
      </c>
      <c r="AP19" s="273">
        <f t="shared" si="17"/>
        <v>0</v>
      </c>
      <c r="AQ19" s="273">
        <f t="shared" si="17"/>
        <v>0</v>
      </c>
      <c r="AR19" s="273">
        <f t="shared" si="17"/>
        <v>0</v>
      </c>
      <c r="AS19" s="273">
        <f t="shared" si="17"/>
        <v>0</v>
      </c>
      <c r="AT19" s="273">
        <f t="shared" si="17"/>
        <v>0</v>
      </c>
      <c r="AU19" s="273">
        <f t="shared" si="17"/>
        <v>0</v>
      </c>
      <c r="AV19" s="273">
        <f t="shared" si="17"/>
        <v>0</v>
      </c>
      <c r="AW19" s="249"/>
      <c r="AY19" s="327" t="s">
        <v>22529</v>
      </c>
      <c r="AZ19" s="1847" t="s">
        <v>21844</v>
      </c>
      <c r="BA19" s="773" t="s">
        <v>22531</v>
      </c>
      <c r="BB19" s="773" t="s">
        <v>22532</v>
      </c>
      <c r="BC19" s="773" t="s">
        <v>22533</v>
      </c>
      <c r="BD19" s="773" t="s">
        <v>22534</v>
      </c>
      <c r="BE19" s="773" t="s">
        <v>22535</v>
      </c>
      <c r="BF19" s="773" t="s">
        <v>22536</v>
      </c>
      <c r="BG19" s="773" t="s">
        <v>22536</v>
      </c>
      <c r="BH19" s="773" t="s">
        <v>22537</v>
      </c>
      <c r="BI19" s="773" t="s">
        <v>22538</v>
      </c>
      <c r="BJ19" s="773" t="s">
        <v>22539</v>
      </c>
      <c r="BK19" s="773" t="s">
        <v>22540</v>
      </c>
      <c r="BL19" s="773" t="s">
        <v>22541</v>
      </c>
      <c r="BM19" s="773" t="s">
        <v>22542</v>
      </c>
      <c r="BN19" s="773" t="s">
        <v>22543</v>
      </c>
      <c r="BO19" s="773" t="s">
        <v>22544</v>
      </c>
      <c r="BP19" s="773" t="s">
        <v>22544</v>
      </c>
      <c r="BQ19" s="773" t="s">
        <v>22545</v>
      </c>
      <c r="BR19" s="1367" t="s">
        <v>22546</v>
      </c>
    </row>
    <row r="20" spans="2:70" s="4" customFormat="1" ht="33" customHeight="1">
      <c r="B20" s="327" t="s">
        <v>22529</v>
      </c>
      <c r="C20" s="1847" t="s">
        <v>21852</v>
      </c>
      <c r="D20" s="313" t="s">
        <v>813</v>
      </c>
      <c r="E20" s="313">
        <v>3</v>
      </c>
      <c r="F20" s="1711">
        <v>0</v>
      </c>
      <c r="G20" s="1711">
        <v>0</v>
      </c>
      <c r="H20" s="1711">
        <v>0</v>
      </c>
      <c r="I20" s="1711">
        <v>3.3000000000000002E-2</v>
      </c>
      <c r="J20" s="1711">
        <v>0</v>
      </c>
      <c r="K20" s="1711">
        <v>0</v>
      </c>
      <c r="L20" s="1711">
        <v>0</v>
      </c>
      <c r="M20" s="1711">
        <v>0</v>
      </c>
      <c r="N20" s="1738">
        <f t="shared" si="1"/>
        <v>3.3000000000000002E-2</v>
      </c>
      <c r="O20" s="1711">
        <v>0</v>
      </c>
      <c r="P20" s="1711">
        <v>0</v>
      </c>
      <c r="Q20" s="1711">
        <v>0</v>
      </c>
      <c r="R20" s="1711">
        <v>0</v>
      </c>
      <c r="S20" s="1711">
        <v>0</v>
      </c>
      <c r="T20" s="1711">
        <v>0</v>
      </c>
      <c r="U20" s="1711">
        <v>0</v>
      </c>
      <c r="V20" s="1711">
        <v>0</v>
      </c>
      <c r="W20" s="1750">
        <v>0</v>
      </c>
      <c r="X20" s="47"/>
      <c r="Y20" s="324" t="s">
        <v>22547</v>
      </c>
      <c r="Z20" s="83"/>
      <c r="AA20" s="1571"/>
      <c r="AB20" s="83"/>
      <c r="AC20" s="1539"/>
      <c r="AD20" s="271">
        <f t="shared" si="2"/>
        <v>0</v>
      </c>
      <c r="AE20" s="1535"/>
      <c r="AF20" s="273">
        <f t="shared" si="3"/>
        <v>0</v>
      </c>
      <c r="AG20" s="273">
        <f t="shared" si="4"/>
        <v>0</v>
      </c>
      <c r="AH20" s="273">
        <f t="shared" si="5"/>
        <v>0</v>
      </c>
      <c r="AI20" s="273">
        <f t="shared" si="6"/>
        <v>0</v>
      </c>
      <c r="AJ20" s="273">
        <f t="shared" si="7"/>
        <v>0</v>
      </c>
      <c r="AK20" s="273">
        <f t="shared" si="8"/>
        <v>0</v>
      </c>
      <c r="AL20" s="273">
        <f t="shared" si="9"/>
        <v>0</v>
      </c>
      <c r="AM20" s="273">
        <f t="shared" si="10"/>
        <v>0</v>
      </c>
      <c r="AO20" s="273">
        <f t="shared" si="17"/>
        <v>0</v>
      </c>
      <c r="AP20" s="273">
        <f t="shared" si="17"/>
        <v>0</v>
      </c>
      <c r="AQ20" s="273">
        <f t="shared" si="17"/>
        <v>0</v>
      </c>
      <c r="AR20" s="273">
        <f t="shared" si="17"/>
        <v>0</v>
      </c>
      <c r="AS20" s="273">
        <f t="shared" si="17"/>
        <v>0</v>
      </c>
      <c r="AT20" s="273">
        <f t="shared" si="17"/>
        <v>0</v>
      </c>
      <c r="AU20" s="273">
        <f t="shared" si="17"/>
        <v>0</v>
      </c>
      <c r="AV20" s="273">
        <f t="shared" si="17"/>
        <v>0</v>
      </c>
      <c r="AW20" s="240"/>
      <c r="AY20" s="327" t="s">
        <v>22529</v>
      </c>
      <c r="AZ20" s="1847" t="s">
        <v>21852</v>
      </c>
      <c r="BA20" s="773" t="s">
        <v>22548</v>
      </c>
      <c r="BB20" s="773" t="s">
        <v>22549</v>
      </c>
      <c r="BC20" s="773" t="s">
        <v>22550</v>
      </c>
      <c r="BD20" s="773" t="s">
        <v>22551</v>
      </c>
      <c r="BE20" s="773" t="s">
        <v>22552</v>
      </c>
      <c r="BF20" s="773" t="s">
        <v>22553</v>
      </c>
      <c r="BG20" s="773" t="s">
        <v>22553</v>
      </c>
      <c r="BH20" s="773" t="s">
        <v>22554</v>
      </c>
      <c r="BI20" s="773" t="s">
        <v>22555</v>
      </c>
      <c r="BJ20" s="773" t="s">
        <v>22556</v>
      </c>
      <c r="BK20" s="773" t="s">
        <v>22557</v>
      </c>
      <c r="BL20" s="773" t="s">
        <v>22558</v>
      </c>
      <c r="BM20" s="773" t="s">
        <v>22559</v>
      </c>
      <c r="BN20" s="773" t="s">
        <v>22560</v>
      </c>
      <c r="BO20" s="773" t="s">
        <v>22561</v>
      </c>
      <c r="BP20" s="773" t="s">
        <v>22561</v>
      </c>
      <c r="BQ20" s="773" t="s">
        <v>22562</v>
      </c>
      <c r="BR20" s="1367" t="s">
        <v>22563</v>
      </c>
    </row>
    <row r="21" spans="2:70" s="4" customFormat="1" ht="33" customHeight="1">
      <c r="B21" s="327" t="s">
        <v>22529</v>
      </c>
      <c r="C21" s="1847" t="s">
        <v>21860</v>
      </c>
      <c r="D21" s="313" t="s">
        <v>813</v>
      </c>
      <c r="E21" s="313">
        <v>3</v>
      </c>
      <c r="F21" s="1795">
        <f>IFERROR(SUM(F19:F20), 0)</f>
        <v>0</v>
      </c>
      <c r="G21" s="1795">
        <f t="shared" ref="G21:M21" si="18">IFERROR(SUM(G19:G20), 0)</f>
        <v>0</v>
      </c>
      <c r="H21" s="1795">
        <f t="shared" si="18"/>
        <v>0</v>
      </c>
      <c r="I21" s="1795">
        <f t="shared" si="18"/>
        <v>1.9729999999999999</v>
      </c>
      <c r="J21" s="1795">
        <f t="shared" si="18"/>
        <v>0.10199999999999999</v>
      </c>
      <c r="K21" s="1795">
        <f t="shared" si="18"/>
        <v>0</v>
      </c>
      <c r="L21" s="1795">
        <f t="shared" si="18"/>
        <v>0</v>
      </c>
      <c r="M21" s="1795">
        <f t="shared" si="18"/>
        <v>0</v>
      </c>
      <c r="N21" s="1795">
        <f t="shared" ref="N21" si="19">IFERROR(SUM(F21:M21), 0)</f>
        <v>2.0749999999999997</v>
      </c>
      <c r="O21" s="1795">
        <f>IFERROR(SUM(O19:O20), 0)</f>
        <v>0</v>
      </c>
      <c r="P21" s="1795">
        <f t="shared" ref="P21:V21" si="20">IFERROR(SUM(P19:P20), 0)</f>
        <v>0</v>
      </c>
      <c r="Q21" s="1795">
        <f t="shared" si="20"/>
        <v>0</v>
      </c>
      <c r="R21" s="1795">
        <f t="shared" si="20"/>
        <v>0</v>
      </c>
      <c r="S21" s="1795">
        <f t="shared" si="20"/>
        <v>0</v>
      </c>
      <c r="T21" s="1795">
        <f t="shared" si="20"/>
        <v>0</v>
      </c>
      <c r="U21" s="1795">
        <f t="shared" si="20"/>
        <v>0</v>
      </c>
      <c r="V21" s="1795">
        <f t="shared" si="20"/>
        <v>0</v>
      </c>
      <c r="W21" s="1795">
        <f t="shared" ref="W21" si="21">IFERROR(SUM(O21:V21), 0)</f>
        <v>0</v>
      </c>
      <c r="X21" s="47"/>
      <c r="Y21" s="324" t="s">
        <v>22564</v>
      </c>
      <c r="Z21" s="83"/>
      <c r="AA21" s="1571"/>
      <c r="AB21" s="83"/>
      <c r="AC21" s="1539"/>
      <c r="AD21" s="271">
        <f t="shared" si="2"/>
        <v>0</v>
      </c>
      <c r="AE21" s="1535"/>
      <c r="AF21" s="270"/>
      <c r="AG21" s="270"/>
      <c r="AH21" s="270"/>
      <c r="AI21" s="270"/>
      <c r="AJ21" s="270"/>
      <c r="AK21" s="270"/>
      <c r="AL21" s="270"/>
      <c r="AM21" s="270"/>
      <c r="AW21" s="240"/>
      <c r="AY21" s="327" t="s">
        <v>22529</v>
      </c>
      <c r="AZ21" s="1847" t="s">
        <v>21860</v>
      </c>
      <c r="BA21" s="773" t="s">
        <v>22565</v>
      </c>
      <c r="BB21" s="773" t="s">
        <v>22566</v>
      </c>
      <c r="BC21" s="773" t="s">
        <v>22567</v>
      </c>
      <c r="BD21" s="773" t="s">
        <v>22568</v>
      </c>
      <c r="BE21" s="773" t="s">
        <v>22569</v>
      </c>
      <c r="BF21" s="773" t="s">
        <v>22570</v>
      </c>
      <c r="BG21" s="773" t="s">
        <v>22570</v>
      </c>
      <c r="BH21" s="773" t="s">
        <v>22571</v>
      </c>
      <c r="BI21" s="773" t="s">
        <v>22572</v>
      </c>
      <c r="BJ21" s="773" t="s">
        <v>22573</v>
      </c>
      <c r="BK21" s="773" t="s">
        <v>22574</v>
      </c>
      <c r="BL21" s="773" t="s">
        <v>22575</v>
      </c>
      <c r="BM21" s="773" t="s">
        <v>22576</v>
      </c>
      <c r="BN21" s="773" t="s">
        <v>22577</v>
      </c>
      <c r="BO21" s="773" t="s">
        <v>22578</v>
      </c>
      <c r="BP21" s="773" t="s">
        <v>22578</v>
      </c>
      <c r="BQ21" s="773" t="s">
        <v>22579</v>
      </c>
      <c r="BR21" s="1367" t="s">
        <v>22580</v>
      </c>
    </row>
    <row r="22" spans="2:70" s="4" customFormat="1" ht="33" customHeight="1">
      <c r="B22" s="327" t="s">
        <v>22581</v>
      </c>
      <c r="C22" s="1847" t="s">
        <v>21844</v>
      </c>
      <c r="D22" s="313" t="s">
        <v>813</v>
      </c>
      <c r="E22" s="313">
        <v>3</v>
      </c>
      <c r="F22" s="1711">
        <v>0</v>
      </c>
      <c r="G22" s="1711">
        <v>0</v>
      </c>
      <c r="H22" s="1711">
        <v>0</v>
      </c>
      <c r="I22" s="1711">
        <v>14.865</v>
      </c>
      <c r="J22" s="1711">
        <v>0.78200000000000003</v>
      </c>
      <c r="K22" s="1711">
        <v>0</v>
      </c>
      <c r="L22" s="1711">
        <v>0</v>
      </c>
      <c r="M22" s="1711">
        <v>0</v>
      </c>
      <c r="N22" s="1738">
        <f t="shared" si="1"/>
        <v>15.647</v>
      </c>
      <c r="O22" s="1711">
        <v>0</v>
      </c>
      <c r="P22" s="1711">
        <v>0</v>
      </c>
      <c r="Q22" s="1711">
        <v>0</v>
      </c>
      <c r="R22" s="1711">
        <v>7.8830999999999998</v>
      </c>
      <c r="S22" s="1711">
        <v>0.41489999999999999</v>
      </c>
      <c r="T22" s="1711">
        <v>0</v>
      </c>
      <c r="U22" s="1711">
        <v>0</v>
      </c>
      <c r="V22" s="1711">
        <v>0</v>
      </c>
      <c r="W22" s="1750">
        <v>8.298</v>
      </c>
      <c r="X22" s="47"/>
      <c r="Y22" s="324" t="s">
        <v>22582</v>
      </c>
      <c r="Z22" s="83"/>
      <c r="AA22" s="1571"/>
      <c r="AB22" s="83"/>
      <c r="AC22" s="1539"/>
      <c r="AD22" s="271">
        <f t="shared" si="2"/>
        <v>0</v>
      </c>
      <c r="AE22" s="1535"/>
      <c r="AF22" s="273">
        <f t="shared" si="3"/>
        <v>0</v>
      </c>
      <c r="AG22" s="273">
        <f t="shared" si="4"/>
        <v>0</v>
      </c>
      <c r="AH22" s="273">
        <f t="shared" si="5"/>
        <v>0</v>
      </c>
      <c r="AI22" s="273">
        <f t="shared" si="6"/>
        <v>0</v>
      </c>
      <c r="AJ22" s="273">
        <f t="shared" si="7"/>
        <v>0</v>
      </c>
      <c r="AK22" s="273">
        <f t="shared" si="8"/>
        <v>0</v>
      </c>
      <c r="AL22" s="273">
        <f t="shared" si="9"/>
        <v>0</v>
      </c>
      <c r="AM22" s="273">
        <f t="shared" si="10"/>
        <v>0</v>
      </c>
      <c r="AO22" s="273">
        <f t="shared" ref="AO22:AV23" si="22" xml:space="preserve"> IF( ISNUMBER(O22), 0, 1 )</f>
        <v>0</v>
      </c>
      <c r="AP22" s="273">
        <f t="shared" si="22"/>
        <v>0</v>
      </c>
      <c r="AQ22" s="273">
        <f t="shared" si="22"/>
        <v>0</v>
      </c>
      <c r="AR22" s="273">
        <f t="shared" si="22"/>
        <v>0</v>
      </c>
      <c r="AS22" s="273">
        <f t="shared" si="22"/>
        <v>0</v>
      </c>
      <c r="AT22" s="273">
        <f t="shared" si="22"/>
        <v>0</v>
      </c>
      <c r="AU22" s="273">
        <f t="shared" si="22"/>
        <v>0</v>
      </c>
      <c r="AV22" s="273">
        <f t="shared" si="22"/>
        <v>0</v>
      </c>
      <c r="AW22" s="240"/>
      <c r="AY22" s="327" t="s">
        <v>22581</v>
      </c>
      <c r="AZ22" s="1847" t="s">
        <v>21844</v>
      </c>
      <c r="BA22" s="773" t="s">
        <v>22583</v>
      </c>
      <c r="BB22" s="773" t="s">
        <v>22584</v>
      </c>
      <c r="BC22" s="773" t="s">
        <v>22585</v>
      </c>
      <c r="BD22" s="773" t="s">
        <v>22586</v>
      </c>
      <c r="BE22" s="773" t="s">
        <v>22587</v>
      </c>
      <c r="BF22" s="773" t="s">
        <v>22588</v>
      </c>
      <c r="BG22" s="773" t="s">
        <v>22588</v>
      </c>
      <c r="BH22" s="773" t="s">
        <v>22589</v>
      </c>
      <c r="BI22" s="773" t="s">
        <v>22590</v>
      </c>
      <c r="BJ22" s="773" t="s">
        <v>22591</v>
      </c>
      <c r="BK22" s="773" t="s">
        <v>22592</v>
      </c>
      <c r="BL22" s="773" t="s">
        <v>22593</v>
      </c>
      <c r="BM22" s="773" t="s">
        <v>22594</v>
      </c>
      <c r="BN22" s="773" t="s">
        <v>22595</v>
      </c>
      <c r="BO22" s="773" t="s">
        <v>22596</v>
      </c>
      <c r="BP22" s="773" t="s">
        <v>22596</v>
      </c>
      <c r="BQ22" s="773" t="s">
        <v>22597</v>
      </c>
      <c r="BR22" s="1367" t="s">
        <v>22598</v>
      </c>
    </row>
    <row r="23" spans="2:70" s="4" customFormat="1" ht="33" customHeight="1">
      <c r="B23" s="327" t="s">
        <v>22581</v>
      </c>
      <c r="C23" s="1847" t="s">
        <v>21852</v>
      </c>
      <c r="D23" s="313" t="s">
        <v>813</v>
      </c>
      <c r="E23" s="313">
        <v>3</v>
      </c>
      <c r="F23" s="1711">
        <v>0</v>
      </c>
      <c r="G23" s="1711">
        <v>0</v>
      </c>
      <c r="H23" s="1711">
        <v>0</v>
      </c>
      <c r="I23" s="1711">
        <v>3.0000000000000001E-3</v>
      </c>
      <c r="J23" s="1711">
        <v>0</v>
      </c>
      <c r="K23" s="1711">
        <v>0</v>
      </c>
      <c r="L23" s="1711">
        <v>0</v>
      </c>
      <c r="M23" s="1711">
        <v>0</v>
      </c>
      <c r="N23" s="1738">
        <f t="shared" si="1"/>
        <v>3.0000000000000001E-3</v>
      </c>
      <c r="O23" s="1711">
        <v>0</v>
      </c>
      <c r="P23" s="1711">
        <v>0</v>
      </c>
      <c r="Q23" s="1711">
        <v>0</v>
      </c>
      <c r="R23" s="1711">
        <v>0</v>
      </c>
      <c r="S23" s="1711">
        <v>0</v>
      </c>
      <c r="T23" s="1711">
        <v>0</v>
      </c>
      <c r="U23" s="1711">
        <v>0</v>
      </c>
      <c r="V23" s="1711">
        <v>0</v>
      </c>
      <c r="W23" s="1750">
        <v>0</v>
      </c>
      <c r="X23" s="47"/>
      <c r="Y23" s="324" t="s">
        <v>22599</v>
      </c>
      <c r="Z23" s="83"/>
      <c r="AA23" s="1571"/>
      <c r="AB23" s="83"/>
      <c r="AC23" s="1539"/>
      <c r="AD23" s="271">
        <f t="shared" si="2"/>
        <v>0</v>
      </c>
      <c r="AE23" s="1535"/>
      <c r="AF23" s="273">
        <f t="shared" si="3"/>
        <v>0</v>
      </c>
      <c r="AG23" s="273">
        <f t="shared" si="4"/>
        <v>0</v>
      </c>
      <c r="AH23" s="273">
        <f t="shared" si="5"/>
        <v>0</v>
      </c>
      <c r="AI23" s="273">
        <f t="shared" si="6"/>
        <v>0</v>
      </c>
      <c r="AJ23" s="273">
        <f t="shared" si="7"/>
        <v>0</v>
      </c>
      <c r="AK23" s="273">
        <f t="shared" si="8"/>
        <v>0</v>
      </c>
      <c r="AL23" s="273">
        <f t="shared" si="9"/>
        <v>0</v>
      </c>
      <c r="AM23" s="273">
        <f t="shared" si="10"/>
        <v>0</v>
      </c>
      <c r="AO23" s="273">
        <f t="shared" si="22"/>
        <v>0</v>
      </c>
      <c r="AP23" s="273">
        <f t="shared" si="22"/>
        <v>0</v>
      </c>
      <c r="AQ23" s="273">
        <f t="shared" si="22"/>
        <v>0</v>
      </c>
      <c r="AR23" s="273">
        <f t="shared" si="22"/>
        <v>0</v>
      </c>
      <c r="AS23" s="273">
        <f t="shared" si="22"/>
        <v>0</v>
      </c>
      <c r="AT23" s="273">
        <f t="shared" si="22"/>
        <v>0</v>
      </c>
      <c r="AU23" s="273">
        <f t="shared" si="22"/>
        <v>0</v>
      </c>
      <c r="AV23" s="273">
        <f t="shared" si="22"/>
        <v>0</v>
      </c>
      <c r="AW23" s="240"/>
      <c r="AY23" s="327" t="s">
        <v>22581</v>
      </c>
      <c r="AZ23" s="1847" t="s">
        <v>21852</v>
      </c>
      <c r="BA23" s="773" t="s">
        <v>22600</v>
      </c>
      <c r="BB23" s="773" t="s">
        <v>22601</v>
      </c>
      <c r="BC23" s="773" t="s">
        <v>22602</v>
      </c>
      <c r="BD23" s="773" t="s">
        <v>22603</v>
      </c>
      <c r="BE23" s="773" t="s">
        <v>22604</v>
      </c>
      <c r="BF23" s="773" t="s">
        <v>22605</v>
      </c>
      <c r="BG23" s="773" t="s">
        <v>22605</v>
      </c>
      <c r="BH23" s="773" t="s">
        <v>22606</v>
      </c>
      <c r="BI23" s="773" t="s">
        <v>22607</v>
      </c>
      <c r="BJ23" s="773" t="s">
        <v>22608</v>
      </c>
      <c r="BK23" s="773" t="s">
        <v>22609</v>
      </c>
      <c r="BL23" s="773" t="s">
        <v>22610</v>
      </c>
      <c r="BM23" s="773" t="s">
        <v>22611</v>
      </c>
      <c r="BN23" s="773" t="s">
        <v>22612</v>
      </c>
      <c r="BO23" s="773" t="s">
        <v>22613</v>
      </c>
      <c r="BP23" s="773" t="s">
        <v>22613</v>
      </c>
      <c r="BQ23" s="773" t="s">
        <v>22614</v>
      </c>
      <c r="BR23" s="1367" t="s">
        <v>22615</v>
      </c>
    </row>
    <row r="24" spans="2:70" s="4" customFormat="1" ht="33" customHeight="1">
      <c r="B24" s="327" t="s">
        <v>22581</v>
      </c>
      <c r="C24" s="1847" t="s">
        <v>21860</v>
      </c>
      <c r="D24" s="313" t="s">
        <v>813</v>
      </c>
      <c r="E24" s="313">
        <v>3</v>
      </c>
      <c r="F24" s="1795">
        <f>IFERROR(SUM(F22:F23), 0)</f>
        <v>0</v>
      </c>
      <c r="G24" s="1795">
        <f t="shared" ref="G24:M24" si="23">IFERROR(SUM(G22:G23), 0)</f>
        <v>0</v>
      </c>
      <c r="H24" s="1795">
        <f t="shared" si="23"/>
        <v>0</v>
      </c>
      <c r="I24" s="1795">
        <f t="shared" si="23"/>
        <v>14.868</v>
      </c>
      <c r="J24" s="1795">
        <f t="shared" si="23"/>
        <v>0.78200000000000003</v>
      </c>
      <c r="K24" s="1795">
        <f t="shared" si="23"/>
        <v>0</v>
      </c>
      <c r="L24" s="1795">
        <f t="shared" si="23"/>
        <v>0</v>
      </c>
      <c r="M24" s="1795">
        <f t="shared" si="23"/>
        <v>0</v>
      </c>
      <c r="N24" s="1795">
        <f t="shared" ref="N24" si="24">IFERROR(SUM(F24:M24), 0)</f>
        <v>15.65</v>
      </c>
      <c r="O24" s="1795">
        <f>IFERROR(SUM(O22:O23), 0)</f>
        <v>0</v>
      </c>
      <c r="P24" s="1795">
        <f t="shared" ref="P24:V24" si="25">IFERROR(SUM(P22:P23), 0)</f>
        <v>0</v>
      </c>
      <c r="Q24" s="1795">
        <f t="shared" si="25"/>
        <v>0</v>
      </c>
      <c r="R24" s="1795">
        <f t="shared" si="25"/>
        <v>7.8830999999999998</v>
      </c>
      <c r="S24" s="1795">
        <f t="shared" si="25"/>
        <v>0.41489999999999999</v>
      </c>
      <c r="T24" s="1795">
        <f t="shared" si="25"/>
        <v>0</v>
      </c>
      <c r="U24" s="1795">
        <f t="shared" si="25"/>
        <v>0</v>
      </c>
      <c r="V24" s="1795">
        <f t="shared" si="25"/>
        <v>0</v>
      </c>
      <c r="W24" s="1795">
        <f t="shared" ref="W24" si="26">IFERROR(SUM(O24:V24), 0)</f>
        <v>8.298</v>
      </c>
      <c r="X24" s="47"/>
      <c r="Y24" s="324" t="s">
        <v>22616</v>
      </c>
      <c r="Z24" s="83"/>
      <c r="AA24" s="1571"/>
      <c r="AB24" s="83"/>
      <c r="AC24" s="1539"/>
      <c r="AD24" s="271">
        <f t="shared" si="2"/>
        <v>0</v>
      </c>
      <c r="AE24" s="1535"/>
      <c r="AF24" s="270"/>
      <c r="AG24" s="270"/>
      <c r="AH24" s="270"/>
      <c r="AI24" s="270"/>
      <c r="AJ24" s="270"/>
      <c r="AK24" s="270"/>
      <c r="AL24" s="270"/>
      <c r="AM24" s="270"/>
      <c r="AW24" s="240"/>
      <c r="AY24" s="327" t="s">
        <v>22581</v>
      </c>
      <c r="AZ24" s="1847" t="s">
        <v>21860</v>
      </c>
      <c r="BA24" s="773" t="s">
        <v>22617</v>
      </c>
      <c r="BB24" s="773" t="s">
        <v>22618</v>
      </c>
      <c r="BC24" s="773" t="s">
        <v>22619</v>
      </c>
      <c r="BD24" s="773" t="s">
        <v>22620</v>
      </c>
      <c r="BE24" s="773" t="s">
        <v>22621</v>
      </c>
      <c r="BF24" s="773" t="s">
        <v>22622</v>
      </c>
      <c r="BG24" s="773" t="s">
        <v>22622</v>
      </c>
      <c r="BH24" s="773" t="s">
        <v>22623</v>
      </c>
      <c r="BI24" s="773" t="s">
        <v>22624</v>
      </c>
      <c r="BJ24" s="773" t="s">
        <v>22625</v>
      </c>
      <c r="BK24" s="773" t="s">
        <v>22626</v>
      </c>
      <c r="BL24" s="773" t="s">
        <v>22627</v>
      </c>
      <c r="BM24" s="773" t="s">
        <v>22628</v>
      </c>
      <c r="BN24" s="773" t="s">
        <v>22629</v>
      </c>
      <c r="BO24" s="773" t="s">
        <v>22630</v>
      </c>
      <c r="BP24" s="773" t="s">
        <v>22630</v>
      </c>
      <c r="BQ24" s="773" t="s">
        <v>22631</v>
      </c>
      <c r="BR24" s="1367" t="s">
        <v>22632</v>
      </c>
    </row>
    <row r="25" spans="2:70" s="4" customFormat="1" ht="33" customHeight="1">
      <c r="B25" s="327" t="s">
        <v>22633</v>
      </c>
      <c r="C25" s="1847" t="s">
        <v>21844</v>
      </c>
      <c r="D25" s="313" t="s">
        <v>813</v>
      </c>
      <c r="E25" s="313">
        <v>3</v>
      </c>
      <c r="F25" s="1711">
        <v>0</v>
      </c>
      <c r="G25" s="1711">
        <v>0</v>
      </c>
      <c r="H25" s="1711">
        <v>0</v>
      </c>
      <c r="I25" s="1711">
        <v>0</v>
      </c>
      <c r="J25" s="1711">
        <v>0</v>
      </c>
      <c r="K25" s="1711">
        <v>0</v>
      </c>
      <c r="L25" s="1711">
        <v>0</v>
      </c>
      <c r="M25" s="1711">
        <v>0</v>
      </c>
      <c r="N25" s="1738">
        <f t="shared" si="1"/>
        <v>0</v>
      </c>
      <c r="O25" s="1711">
        <v>0</v>
      </c>
      <c r="P25" s="1711">
        <v>0</v>
      </c>
      <c r="Q25" s="1711">
        <v>0</v>
      </c>
      <c r="R25" s="1711">
        <v>0</v>
      </c>
      <c r="S25" s="1711">
        <v>0</v>
      </c>
      <c r="T25" s="1711">
        <v>0</v>
      </c>
      <c r="U25" s="1711">
        <v>0</v>
      </c>
      <c r="V25" s="1711">
        <v>0</v>
      </c>
      <c r="W25" s="1750">
        <v>0</v>
      </c>
      <c r="X25" s="47"/>
      <c r="Y25" s="324" t="s">
        <v>22634</v>
      </c>
      <c r="Z25" s="83"/>
      <c r="AA25" s="1571"/>
      <c r="AB25" s="83"/>
      <c r="AC25" s="1539"/>
      <c r="AD25" s="271">
        <f t="shared" si="2"/>
        <v>0</v>
      </c>
      <c r="AE25" s="1535"/>
      <c r="AF25" s="273">
        <f t="shared" si="3"/>
        <v>0</v>
      </c>
      <c r="AG25" s="273">
        <f t="shared" si="4"/>
        <v>0</v>
      </c>
      <c r="AH25" s="273">
        <f t="shared" si="5"/>
        <v>0</v>
      </c>
      <c r="AI25" s="273">
        <f t="shared" si="6"/>
        <v>0</v>
      </c>
      <c r="AJ25" s="273">
        <f t="shared" si="7"/>
        <v>0</v>
      </c>
      <c r="AK25" s="273">
        <f t="shared" si="8"/>
        <v>0</v>
      </c>
      <c r="AL25" s="273">
        <f t="shared" si="9"/>
        <v>0</v>
      </c>
      <c r="AM25" s="273">
        <f t="shared" si="10"/>
        <v>0</v>
      </c>
      <c r="AO25" s="273">
        <f t="shared" ref="AO25:AV26" si="27" xml:space="preserve"> IF( ISNUMBER(O25), 0, 1 )</f>
        <v>0</v>
      </c>
      <c r="AP25" s="273">
        <f t="shared" si="27"/>
        <v>0</v>
      </c>
      <c r="AQ25" s="273">
        <f t="shared" si="27"/>
        <v>0</v>
      </c>
      <c r="AR25" s="273">
        <f t="shared" si="27"/>
        <v>0</v>
      </c>
      <c r="AS25" s="273">
        <f t="shared" si="27"/>
        <v>0</v>
      </c>
      <c r="AT25" s="273">
        <f t="shared" si="27"/>
        <v>0</v>
      </c>
      <c r="AU25" s="273">
        <f t="shared" si="27"/>
        <v>0</v>
      </c>
      <c r="AV25" s="273">
        <f t="shared" si="27"/>
        <v>0</v>
      </c>
      <c r="AW25" s="240"/>
      <c r="AY25" s="327" t="s">
        <v>22633</v>
      </c>
      <c r="AZ25" s="1847" t="s">
        <v>21844</v>
      </c>
      <c r="BA25" s="773" t="s">
        <v>22635</v>
      </c>
      <c r="BB25" s="773" t="s">
        <v>22636</v>
      </c>
      <c r="BC25" s="773" t="s">
        <v>22637</v>
      </c>
      <c r="BD25" s="773" t="s">
        <v>22638</v>
      </c>
      <c r="BE25" s="773" t="s">
        <v>22639</v>
      </c>
      <c r="BF25" s="773" t="s">
        <v>22640</v>
      </c>
      <c r="BG25" s="773" t="s">
        <v>22640</v>
      </c>
      <c r="BH25" s="773" t="s">
        <v>22641</v>
      </c>
      <c r="BI25" s="773" t="s">
        <v>22642</v>
      </c>
      <c r="BJ25" s="773" t="s">
        <v>22643</v>
      </c>
      <c r="BK25" s="773" t="s">
        <v>22644</v>
      </c>
      <c r="BL25" s="773" t="s">
        <v>22645</v>
      </c>
      <c r="BM25" s="773" t="s">
        <v>22646</v>
      </c>
      <c r="BN25" s="773" t="s">
        <v>22647</v>
      </c>
      <c r="BO25" s="773" t="s">
        <v>22648</v>
      </c>
      <c r="BP25" s="773" t="s">
        <v>22648</v>
      </c>
      <c r="BQ25" s="773" t="s">
        <v>22649</v>
      </c>
      <c r="BR25" s="1367" t="s">
        <v>22650</v>
      </c>
    </row>
    <row r="26" spans="2:70" s="4" customFormat="1" ht="33" customHeight="1">
      <c r="B26" s="327" t="s">
        <v>22633</v>
      </c>
      <c r="C26" s="1847" t="s">
        <v>21852</v>
      </c>
      <c r="D26" s="313" t="s">
        <v>813</v>
      </c>
      <c r="E26" s="313">
        <v>3</v>
      </c>
      <c r="F26" s="1711">
        <v>0</v>
      </c>
      <c r="G26" s="1711">
        <v>0</v>
      </c>
      <c r="H26" s="1711">
        <v>0</v>
      </c>
      <c r="I26" s="1711">
        <v>0</v>
      </c>
      <c r="J26" s="1711">
        <v>0</v>
      </c>
      <c r="K26" s="1711">
        <v>0</v>
      </c>
      <c r="L26" s="1711">
        <v>0</v>
      </c>
      <c r="M26" s="1711">
        <v>0</v>
      </c>
      <c r="N26" s="1738">
        <f t="shared" si="1"/>
        <v>0</v>
      </c>
      <c r="O26" s="1711">
        <v>0</v>
      </c>
      <c r="P26" s="1711">
        <v>0</v>
      </c>
      <c r="Q26" s="1711">
        <v>0</v>
      </c>
      <c r="R26" s="1711">
        <v>0</v>
      </c>
      <c r="S26" s="1711">
        <v>0</v>
      </c>
      <c r="T26" s="1711">
        <v>0</v>
      </c>
      <c r="U26" s="1711">
        <v>0</v>
      </c>
      <c r="V26" s="1711">
        <v>0</v>
      </c>
      <c r="W26" s="1750">
        <v>0</v>
      </c>
      <c r="X26" s="47"/>
      <c r="Y26" s="324" t="s">
        <v>22651</v>
      </c>
      <c r="Z26" s="83"/>
      <c r="AA26" s="1571"/>
      <c r="AB26" s="83"/>
      <c r="AC26" s="1539"/>
      <c r="AD26" s="271">
        <f t="shared" si="2"/>
        <v>0</v>
      </c>
      <c r="AE26" s="1535"/>
      <c r="AF26" s="273">
        <f t="shared" si="3"/>
        <v>0</v>
      </c>
      <c r="AG26" s="273">
        <f t="shared" si="4"/>
        <v>0</v>
      </c>
      <c r="AH26" s="273">
        <f t="shared" si="5"/>
        <v>0</v>
      </c>
      <c r="AI26" s="273">
        <f t="shared" si="6"/>
        <v>0</v>
      </c>
      <c r="AJ26" s="273">
        <f t="shared" si="7"/>
        <v>0</v>
      </c>
      <c r="AK26" s="273">
        <f t="shared" si="8"/>
        <v>0</v>
      </c>
      <c r="AL26" s="273">
        <f t="shared" si="9"/>
        <v>0</v>
      </c>
      <c r="AM26" s="273">
        <f t="shared" si="10"/>
        <v>0</v>
      </c>
      <c r="AO26" s="273">
        <f t="shared" si="27"/>
        <v>0</v>
      </c>
      <c r="AP26" s="273">
        <f t="shared" si="27"/>
        <v>0</v>
      </c>
      <c r="AQ26" s="273">
        <f t="shared" si="27"/>
        <v>0</v>
      </c>
      <c r="AR26" s="273">
        <f t="shared" si="27"/>
        <v>0</v>
      </c>
      <c r="AS26" s="273">
        <f t="shared" si="27"/>
        <v>0</v>
      </c>
      <c r="AT26" s="273">
        <f t="shared" si="27"/>
        <v>0</v>
      </c>
      <c r="AU26" s="273">
        <f t="shared" si="27"/>
        <v>0</v>
      </c>
      <c r="AV26" s="273">
        <f t="shared" si="27"/>
        <v>0</v>
      </c>
      <c r="AW26" s="240"/>
      <c r="AY26" s="327" t="s">
        <v>22633</v>
      </c>
      <c r="AZ26" s="1847" t="s">
        <v>21852</v>
      </c>
      <c r="BA26" s="773" t="s">
        <v>22652</v>
      </c>
      <c r="BB26" s="773" t="s">
        <v>22653</v>
      </c>
      <c r="BC26" s="773" t="s">
        <v>22654</v>
      </c>
      <c r="BD26" s="773" t="s">
        <v>22655</v>
      </c>
      <c r="BE26" s="773" t="s">
        <v>22656</v>
      </c>
      <c r="BF26" s="773" t="s">
        <v>22657</v>
      </c>
      <c r="BG26" s="773" t="s">
        <v>22657</v>
      </c>
      <c r="BH26" s="773" t="s">
        <v>22658</v>
      </c>
      <c r="BI26" s="773" t="s">
        <v>22659</v>
      </c>
      <c r="BJ26" s="773" t="s">
        <v>22660</v>
      </c>
      <c r="BK26" s="773" t="s">
        <v>22661</v>
      </c>
      <c r="BL26" s="773" t="s">
        <v>22662</v>
      </c>
      <c r="BM26" s="773" t="s">
        <v>22663</v>
      </c>
      <c r="BN26" s="773" t="s">
        <v>22664</v>
      </c>
      <c r="BO26" s="773" t="s">
        <v>22665</v>
      </c>
      <c r="BP26" s="773" t="s">
        <v>22665</v>
      </c>
      <c r="BQ26" s="773" t="s">
        <v>22666</v>
      </c>
      <c r="BR26" s="1367" t="s">
        <v>22667</v>
      </c>
    </row>
    <row r="27" spans="2:70" s="4" customFormat="1" ht="33" customHeight="1">
      <c r="B27" s="327" t="s">
        <v>22633</v>
      </c>
      <c r="C27" s="1847" t="s">
        <v>21860</v>
      </c>
      <c r="D27" s="313" t="s">
        <v>813</v>
      </c>
      <c r="E27" s="313">
        <v>3</v>
      </c>
      <c r="F27" s="1795">
        <f>IFERROR(SUM(F25:F26), 0)</f>
        <v>0</v>
      </c>
      <c r="G27" s="1795">
        <f t="shared" ref="G27:M27" si="28">IFERROR(SUM(G25:G26), 0)</f>
        <v>0</v>
      </c>
      <c r="H27" s="1795">
        <f t="shared" si="28"/>
        <v>0</v>
      </c>
      <c r="I27" s="1795">
        <f t="shared" si="28"/>
        <v>0</v>
      </c>
      <c r="J27" s="1795">
        <f t="shared" si="28"/>
        <v>0</v>
      </c>
      <c r="K27" s="1795">
        <f t="shared" si="28"/>
        <v>0</v>
      </c>
      <c r="L27" s="1795">
        <f t="shared" si="28"/>
        <v>0</v>
      </c>
      <c r="M27" s="1795">
        <f t="shared" si="28"/>
        <v>0</v>
      </c>
      <c r="N27" s="1795">
        <f t="shared" ref="N27" si="29">IFERROR(SUM(F27:M27), 0)</f>
        <v>0</v>
      </c>
      <c r="O27" s="1795">
        <f>IFERROR(SUM(O25:O26), 0)</f>
        <v>0</v>
      </c>
      <c r="P27" s="1795">
        <f t="shared" ref="P27:V27" si="30">IFERROR(SUM(P25:P26), 0)</f>
        <v>0</v>
      </c>
      <c r="Q27" s="1795">
        <f t="shared" si="30"/>
        <v>0</v>
      </c>
      <c r="R27" s="1795">
        <f t="shared" si="30"/>
        <v>0</v>
      </c>
      <c r="S27" s="1795">
        <f t="shared" si="30"/>
        <v>0</v>
      </c>
      <c r="T27" s="1795">
        <f t="shared" si="30"/>
        <v>0</v>
      </c>
      <c r="U27" s="1795">
        <f t="shared" si="30"/>
        <v>0</v>
      </c>
      <c r="V27" s="1795">
        <f t="shared" si="30"/>
        <v>0</v>
      </c>
      <c r="W27" s="1795">
        <f t="shared" ref="W27" si="31">IFERROR(SUM(O27:V27), 0)</f>
        <v>0</v>
      </c>
      <c r="X27" s="47"/>
      <c r="Y27" s="324" t="s">
        <v>22668</v>
      </c>
      <c r="Z27" s="83"/>
      <c r="AA27" s="1571"/>
      <c r="AB27" s="83"/>
      <c r="AC27" s="1539"/>
      <c r="AD27" s="271">
        <f t="shared" si="2"/>
        <v>0</v>
      </c>
      <c r="AE27" s="1535"/>
      <c r="AF27" s="270"/>
      <c r="AG27" s="270"/>
      <c r="AH27" s="270"/>
      <c r="AI27" s="270"/>
      <c r="AJ27" s="270"/>
      <c r="AK27" s="270"/>
      <c r="AL27" s="270"/>
      <c r="AM27" s="270"/>
      <c r="AW27" s="240"/>
      <c r="AY27" s="327" t="s">
        <v>22633</v>
      </c>
      <c r="AZ27" s="1847" t="s">
        <v>21860</v>
      </c>
      <c r="BA27" s="773" t="s">
        <v>22669</v>
      </c>
      <c r="BB27" s="773" t="s">
        <v>22670</v>
      </c>
      <c r="BC27" s="773" t="s">
        <v>22671</v>
      </c>
      <c r="BD27" s="773" t="s">
        <v>22672</v>
      </c>
      <c r="BE27" s="773" t="s">
        <v>22673</v>
      </c>
      <c r="BF27" s="773" t="s">
        <v>22674</v>
      </c>
      <c r="BG27" s="773" t="s">
        <v>22674</v>
      </c>
      <c r="BH27" s="773" t="s">
        <v>22675</v>
      </c>
      <c r="BI27" s="773" t="s">
        <v>22676</v>
      </c>
      <c r="BJ27" s="773" t="s">
        <v>22677</v>
      </c>
      <c r="BK27" s="773" t="s">
        <v>22678</v>
      </c>
      <c r="BL27" s="773" t="s">
        <v>22679</v>
      </c>
      <c r="BM27" s="773" t="s">
        <v>22680</v>
      </c>
      <c r="BN27" s="773" t="s">
        <v>22681</v>
      </c>
      <c r="BO27" s="773" t="s">
        <v>22682</v>
      </c>
      <c r="BP27" s="773" t="s">
        <v>22682</v>
      </c>
      <c r="BQ27" s="773" t="s">
        <v>22683</v>
      </c>
      <c r="BR27" s="1367" t="s">
        <v>22684</v>
      </c>
    </row>
    <row r="28" spans="2:70" s="4" customFormat="1" ht="33" customHeight="1">
      <c r="B28" s="327" t="s">
        <v>22685</v>
      </c>
      <c r="C28" s="1847" t="s">
        <v>21844</v>
      </c>
      <c r="D28" s="313" t="s">
        <v>813</v>
      </c>
      <c r="E28" s="313">
        <v>3</v>
      </c>
      <c r="F28" s="1711">
        <v>0</v>
      </c>
      <c r="G28" s="1711">
        <v>0</v>
      </c>
      <c r="H28" s="1711">
        <v>0</v>
      </c>
      <c r="I28" s="1711">
        <v>0</v>
      </c>
      <c r="J28" s="1711">
        <v>0</v>
      </c>
      <c r="K28" s="1711">
        <v>0</v>
      </c>
      <c r="L28" s="1711">
        <v>0</v>
      </c>
      <c r="M28" s="1711">
        <v>0</v>
      </c>
      <c r="N28" s="1738">
        <f t="shared" si="1"/>
        <v>0</v>
      </c>
      <c r="O28" s="1711">
        <v>0</v>
      </c>
      <c r="P28" s="1711">
        <v>0</v>
      </c>
      <c r="Q28" s="1711">
        <v>0</v>
      </c>
      <c r="R28" s="1711">
        <v>0</v>
      </c>
      <c r="S28" s="1711">
        <v>0</v>
      </c>
      <c r="T28" s="1711">
        <v>0</v>
      </c>
      <c r="U28" s="1711">
        <v>0</v>
      </c>
      <c r="V28" s="1711">
        <v>0</v>
      </c>
      <c r="W28" s="1750">
        <v>0</v>
      </c>
      <c r="X28" s="47"/>
      <c r="Y28" s="324" t="s">
        <v>22686</v>
      </c>
      <c r="Z28" s="83"/>
      <c r="AA28" s="1571"/>
      <c r="AB28" s="83"/>
      <c r="AC28" s="1539"/>
      <c r="AD28" s="271">
        <f t="shared" si="2"/>
        <v>0</v>
      </c>
      <c r="AE28" s="1535"/>
      <c r="AF28" s="273">
        <f t="shared" si="3"/>
        <v>0</v>
      </c>
      <c r="AG28" s="273">
        <f t="shared" si="4"/>
        <v>0</v>
      </c>
      <c r="AH28" s="273">
        <f t="shared" si="5"/>
        <v>0</v>
      </c>
      <c r="AI28" s="273">
        <f t="shared" si="6"/>
        <v>0</v>
      </c>
      <c r="AJ28" s="273">
        <f t="shared" si="7"/>
        <v>0</v>
      </c>
      <c r="AK28" s="273">
        <f t="shared" si="8"/>
        <v>0</v>
      </c>
      <c r="AL28" s="273">
        <f t="shared" si="9"/>
        <v>0</v>
      </c>
      <c r="AM28" s="273">
        <f t="shared" si="10"/>
        <v>0</v>
      </c>
      <c r="AO28" s="273">
        <f t="shared" ref="AO28:AV29" si="32" xml:space="preserve"> IF( ISNUMBER(O28), 0, 1 )</f>
        <v>0</v>
      </c>
      <c r="AP28" s="273">
        <f t="shared" si="32"/>
        <v>0</v>
      </c>
      <c r="AQ28" s="273">
        <f t="shared" si="32"/>
        <v>0</v>
      </c>
      <c r="AR28" s="273">
        <f t="shared" si="32"/>
        <v>0</v>
      </c>
      <c r="AS28" s="273">
        <f t="shared" si="32"/>
        <v>0</v>
      </c>
      <c r="AT28" s="273">
        <f t="shared" si="32"/>
        <v>0</v>
      </c>
      <c r="AU28" s="273">
        <f t="shared" si="32"/>
        <v>0</v>
      </c>
      <c r="AV28" s="273">
        <f t="shared" si="32"/>
        <v>0</v>
      </c>
      <c r="AW28" s="240"/>
      <c r="AY28" s="327" t="s">
        <v>22685</v>
      </c>
      <c r="AZ28" s="1847" t="s">
        <v>21844</v>
      </c>
      <c r="BA28" s="773" t="s">
        <v>22687</v>
      </c>
      <c r="BB28" s="773" t="s">
        <v>22688</v>
      </c>
      <c r="BC28" s="773" t="s">
        <v>22689</v>
      </c>
      <c r="BD28" s="773" t="s">
        <v>22690</v>
      </c>
      <c r="BE28" s="773" t="s">
        <v>22691</v>
      </c>
      <c r="BF28" s="773" t="s">
        <v>22692</v>
      </c>
      <c r="BG28" s="773" t="s">
        <v>22692</v>
      </c>
      <c r="BH28" s="773" t="s">
        <v>22693</v>
      </c>
      <c r="BI28" s="773" t="s">
        <v>22694</v>
      </c>
      <c r="BJ28" s="773" t="s">
        <v>22695</v>
      </c>
      <c r="BK28" s="773" t="s">
        <v>22696</v>
      </c>
      <c r="BL28" s="773" t="s">
        <v>22697</v>
      </c>
      <c r="BM28" s="773" t="s">
        <v>22698</v>
      </c>
      <c r="BN28" s="773" t="s">
        <v>22699</v>
      </c>
      <c r="BO28" s="773" t="s">
        <v>22700</v>
      </c>
      <c r="BP28" s="773" t="s">
        <v>22700</v>
      </c>
      <c r="BQ28" s="773" t="s">
        <v>22701</v>
      </c>
      <c r="BR28" s="1367" t="s">
        <v>22702</v>
      </c>
    </row>
    <row r="29" spans="2:70" s="56" customFormat="1" ht="33" customHeight="1">
      <c r="B29" s="327" t="s">
        <v>22685</v>
      </c>
      <c r="C29" s="1847" t="s">
        <v>21852</v>
      </c>
      <c r="D29" s="313" t="s">
        <v>813</v>
      </c>
      <c r="E29" s="313">
        <v>3</v>
      </c>
      <c r="F29" s="1711">
        <v>0</v>
      </c>
      <c r="G29" s="1711">
        <v>0</v>
      </c>
      <c r="H29" s="1711">
        <v>0</v>
      </c>
      <c r="I29" s="1711">
        <v>0</v>
      </c>
      <c r="J29" s="1711">
        <v>0</v>
      </c>
      <c r="K29" s="1711">
        <v>0</v>
      </c>
      <c r="L29" s="1711">
        <v>0</v>
      </c>
      <c r="M29" s="1711">
        <v>0</v>
      </c>
      <c r="N29" s="1738">
        <f t="shared" si="1"/>
        <v>0</v>
      </c>
      <c r="O29" s="1711">
        <v>0</v>
      </c>
      <c r="P29" s="1711">
        <v>0</v>
      </c>
      <c r="Q29" s="1711">
        <v>0</v>
      </c>
      <c r="R29" s="1711">
        <v>0</v>
      </c>
      <c r="S29" s="1711">
        <v>0</v>
      </c>
      <c r="T29" s="1711">
        <v>0</v>
      </c>
      <c r="U29" s="1711">
        <v>0</v>
      </c>
      <c r="V29" s="1711">
        <v>0</v>
      </c>
      <c r="W29" s="1750">
        <v>0</v>
      </c>
      <c r="X29" s="47"/>
      <c r="Y29" s="324" t="s">
        <v>22703</v>
      </c>
      <c r="Z29" s="83"/>
      <c r="AA29" s="1571"/>
      <c r="AB29" s="83"/>
      <c r="AC29" s="1539"/>
      <c r="AD29" s="271">
        <f t="shared" si="2"/>
        <v>0</v>
      </c>
      <c r="AE29" s="1540"/>
      <c r="AF29" s="273">
        <f t="shared" si="3"/>
        <v>0</v>
      </c>
      <c r="AG29" s="273">
        <f t="shared" si="4"/>
        <v>0</v>
      </c>
      <c r="AH29" s="273">
        <f t="shared" si="5"/>
        <v>0</v>
      </c>
      <c r="AI29" s="273">
        <f t="shared" si="6"/>
        <v>0</v>
      </c>
      <c r="AJ29" s="273">
        <f t="shared" si="7"/>
        <v>0</v>
      </c>
      <c r="AK29" s="273">
        <f t="shared" si="8"/>
        <v>0</v>
      </c>
      <c r="AL29" s="273">
        <f t="shared" si="9"/>
        <v>0</v>
      </c>
      <c r="AM29" s="273">
        <f t="shared" si="10"/>
        <v>0</v>
      </c>
      <c r="AO29" s="273">
        <f t="shared" si="32"/>
        <v>0</v>
      </c>
      <c r="AP29" s="273">
        <f t="shared" si="32"/>
        <v>0</v>
      </c>
      <c r="AQ29" s="273">
        <f t="shared" si="32"/>
        <v>0</v>
      </c>
      <c r="AR29" s="273">
        <f t="shared" si="32"/>
        <v>0</v>
      </c>
      <c r="AS29" s="273">
        <f t="shared" si="32"/>
        <v>0</v>
      </c>
      <c r="AT29" s="273">
        <f t="shared" si="32"/>
        <v>0</v>
      </c>
      <c r="AU29" s="273">
        <f t="shared" si="32"/>
        <v>0</v>
      </c>
      <c r="AV29" s="273">
        <f t="shared" si="32"/>
        <v>0</v>
      </c>
      <c r="AW29" s="249"/>
      <c r="AY29" s="327" t="s">
        <v>22685</v>
      </c>
      <c r="AZ29" s="1847" t="s">
        <v>21852</v>
      </c>
      <c r="BA29" s="773" t="s">
        <v>22704</v>
      </c>
      <c r="BB29" s="773" t="s">
        <v>22705</v>
      </c>
      <c r="BC29" s="773" t="s">
        <v>22706</v>
      </c>
      <c r="BD29" s="773" t="s">
        <v>22707</v>
      </c>
      <c r="BE29" s="773" t="s">
        <v>22708</v>
      </c>
      <c r="BF29" s="773" t="s">
        <v>22709</v>
      </c>
      <c r="BG29" s="773" t="s">
        <v>22709</v>
      </c>
      <c r="BH29" s="773" t="s">
        <v>22710</v>
      </c>
      <c r="BI29" s="773" t="s">
        <v>22711</v>
      </c>
      <c r="BJ29" s="773" t="s">
        <v>22712</v>
      </c>
      <c r="BK29" s="773" t="s">
        <v>22713</v>
      </c>
      <c r="BL29" s="773" t="s">
        <v>22714</v>
      </c>
      <c r="BM29" s="773" t="s">
        <v>22715</v>
      </c>
      <c r="BN29" s="773" t="s">
        <v>22716</v>
      </c>
      <c r="BO29" s="773" t="s">
        <v>22717</v>
      </c>
      <c r="BP29" s="773" t="s">
        <v>22717</v>
      </c>
      <c r="BQ29" s="773" t="s">
        <v>22718</v>
      </c>
      <c r="BR29" s="1367" t="s">
        <v>22719</v>
      </c>
    </row>
    <row r="30" spans="2:70" s="56" customFormat="1" ht="33" customHeight="1">
      <c r="B30" s="327" t="s">
        <v>22685</v>
      </c>
      <c r="C30" s="1847" t="s">
        <v>21860</v>
      </c>
      <c r="D30" s="313" t="s">
        <v>813</v>
      </c>
      <c r="E30" s="313">
        <v>3</v>
      </c>
      <c r="F30" s="1795">
        <f>IFERROR(SUM(F28:F29), 0)</f>
        <v>0</v>
      </c>
      <c r="G30" s="1795">
        <f t="shared" ref="G30:M30" si="33">IFERROR(SUM(G28:G29), 0)</f>
        <v>0</v>
      </c>
      <c r="H30" s="1795">
        <f t="shared" si="33"/>
        <v>0</v>
      </c>
      <c r="I30" s="1795">
        <f t="shared" si="33"/>
        <v>0</v>
      </c>
      <c r="J30" s="1795">
        <f t="shared" si="33"/>
        <v>0</v>
      </c>
      <c r="K30" s="1795">
        <f t="shared" si="33"/>
        <v>0</v>
      </c>
      <c r="L30" s="1795">
        <f t="shared" si="33"/>
        <v>0</v>
      </c>
      <c r="M30" s="1795">
        <f t="shared" si="33"/>
        <v>0</v>
      </c>
      <c r="N30" s="1795">
        <f t="shared" ref="N30" si="34">IFERROR(SUM(F30:M30), 0)</f>
        <v>0</v>
      </c>
      <c r="O30" s="1795">
        <f>IFERROR(SUM(O28:O29), 0)</f>
        <v>0</v>
      </c>
      <c r="P30" s="1795">
        <f t="shared" ref="P30:V30" si="35">IFERROR(SUM(P28:P29), 0)</f>
        <v>0</v>
      </c>
      <c r="Q30" s="1795">
        <f t="shared" si="35"/>
        <v>0</v>
      </c>
      <c r="R30" s="1795">
        <f t="shared" si="35"/>
        <v>0</v>
      </c>
      <c r="S30" s="1795">
        <f t="shared" si="35"/>
        <v>0</v>
      </c>
      <c r="T30" s="1795">
        <f t="shared" si="35"/>
        <v>0</v>
      </c>
      <c r="U30" s="1795">
        <f t="shared" si="35"/>
        <v>0</v>
      </c>
      <c r="V30" s="1795">
        <f t="shared" si="35"/>
        <v>0</v>
      </c>
      <c r="W30" s="1795">
        <f t="shared" ref="W30" si="36">IFERROR(SUM(O30:V30), 0)</f>
        <v>0</v>
      </c>
      <c r="X30" s="47"/>
      <c r="Y30" s="324" t="s">
        <v>22720</v>
      </c>
      <c r="Z30" s="83"/>
      <c r="AA30" s="1571"/>
      <c r="AB30" s="83"/>
      <c r="AC30" s="1539"/>
      <c r="AD30" s="271">
        <f t="shared" si="2"/>
        <v>0</v>
      </c>
      <c r="AE30" s="1540"/>
      <c r="AF30" s="270"/>
      <c r="AG30" s="270"/>
      <c r="AH30" s="270"/>
      <c r="AI30" s="270"/>
      <c r="AJ30" s="270"/>
      <c r="AK30" s="270"/>
      <c r="AL30" s="270"/>
      <c r="AM30" s="270"/>
      <c r="AW30" s="249"/>
      <c r="AY30" s="327" t="s">
        <v>22685</v>
      </c>
      <c r="AZ30" s="1847" t="s">
        <v>21860</v>
      </c>
      <c r="BA30" s="773" t="s">
        <v>22721</v>
      </c>
      <c r="BB30" s="773" t="s">
        <v>22722</v>
      </c>
      <c r="BC30" s="773" t="s">
        <v>22723</v>
      </c>
      <c r="BD30" s="773" t="s">
        <v>22724</v>
      </c>
      <c r="BE30" s="773" t="s">
        <v>22725</v>
      </c>
      <c r="BF30" s="773" t="s">
        <v>22726</v>
      </c>
      <c r="BG30" s="773" t="s">
        <v>22726</v>
      </c>
      <c r="BH30" s="773" t="s">
        <v>22727</v>
      </c>
      <c r="BI30" s="773" t="s">
        <v>22728</v>
      </c>
      <c r="BJ30" s="773" t="s">
        <v>22729</v>
      </c>
      <c r="BK30" s="773" t="s">
        <v>22730</v>
      </c>
      <c r="BL30" s="773" t="s">
        <v>22731</v>
      </c>
      <c r="BM30" s="773" t="s">
        <v>22732</v>
      </c>
      <c r="BN30" s="773" t="s">
        <v>22733</v>
      </c>
      <c r="BO30" s="773" t="s">
        <v>22734</v>
      </c>
      <c r="BP30" s="773" t="s">
        <v>22734</v>
      </c>
      <c r="BQ30" s="773" t="s">
        <v>22735</v>
      </c>
      <c r="BR30" s="1367" t="s">
        <v>22736</v>
      </c>
    </row>
    <row r="31" spans="2:70" s="56" customFormat="1" ht="33" customHeight="1">
      <c r="B31" s="327" t="s">
        <v>22737</v>
      </c>
      <c r="C31" s="1847" t="s">
        <v>21844</v>
      </c>
      <c r="D31" s="313" t="s">
        <v>813</v>
      </c>
      <c r="E31" s="313">
        <v>3</v>
      </c>
      <c r="F31" s="1711">
        <v>0</v>
      </c>
      <c r="G31" s="1711">
        <v>0</v>
      </c>
      <c r="H31" s="1711">
        <v>0</v>
      </c>
      <c r="I31" s="1711">
        <v>0.44</v>
      </c>
      <c r="J31" s="1711">
        <v>2.3E-2</v>
      </c>
      <c r="K31" s="1711">
        <v>0</v>
      </c>
      <c r="L31" s="1711">
        <v>0</v>
      </c>
      <c r="M31" s="1711">
        <v>0</v>
      </c>
      <c r="N31" s="1738">
        <f t="shared" si="1"/>
        <v>0.46300000000000002</v>
      </c>
      <c r="O31" s="1746"/>
      <c r="P31" s="1746"/>
      <c r="Q31" s="1746"/>
      <c r="R31" s="1746"/>
      <c r="S31" s="1746"/>
      <c r="T31" s="1746"/>
      <c r="U31" s="1746"/>
      <c r="V31" s="1746"/>
      <c r="W31" s="1749"/>
      <c r="X31" s="47"/>
      <c r="Y31" s="324" t="s">
        <v>22738</v>
      </c>
      <c r="Z31" s="83"/>
      <c r="AA31" s="1571"/>
      <c r="AB31" s="83"/>
      <c r="AC31" s="1539"/>
      <c r="AD31" s="271">
        <f t="shared" si="2"/>
        <v>0</v>
      </c>
      <c r="AE31" s="1540"/>
      <c r="AF31" s="273">
        <f t="shared" si="3"/>
        <v>0</v>
      </c>
      <c r="AG31" s="273">
        <f t="shared" si="4"/>
        <v>0</v>
      </c>
      <c r="AH31" s="273">
        <f t="shared" si="5"/>
        <v>0</v>
      </c>
      <c r="AI31" s="273">
        <f t="shared" si="6"/>
        <v>0</v>
      </c>
      <c r="AJ31" s="273">
        <f t="shared" si="7"/>
        <v>0</v>
      </c>
      <c r="AK31" s="273">
        <f t="shared" si="8"/>
        <v>0</v>
      </c>
      <c r="AL31" s="273">
        <f t="shared" si="9"/>
        <v>0</v>
      </c>
      <c r="AM31" s="273">
        <f t="shared" si="10"/>
        <v>0</v>
      </c>
      <c r="AO31" s="270"/>
      <c r="AP31" s="270"/>
      <c r="AQ31" s="270"/>
      <c r="AR31" s="270"/>
      <c r="AS31" s="270"/>
      <c r="AT31" s="270"/>
      <c r="AU31" s="270"/>
      <c r="AV31" s="270"/>
      <c r="AW31" s="249"/>
      <c r="AY31" s="327" t="s">
        <v>22737</v>
      </c>
      <c r="AZ31" s="1847" t="s">
        <v>21844</v>
      </c>
      <c r="BA31" s="773" t="s">
        <v>22739</v>
      </c>
      <c r="BB31" s="773" t="s">
        <v>22740</v>
      </c>
      <c r="BC31" s="773" t="s">
        <v>22741</v>
      </c>
      <c r="BD31" s="773" t="s">
        <v>22742</v>
      </c>
      <c r="BE31" s="773" t="s">
        <v>22743</v>
      </c>
      <c r="BF31" s="773" t="s">
        <v>22744</v>
      </c>
      <c r="BG31" s="773" t="s">
        <v>22744</v>
      </c>
      <c r="BH31" s="773" t="s">
        <v>22745</v>
      </c>
      <c r="BI31" s="773" t="s">
        <v>22746</v>
      </c>
      <c r="BJ31" s="504"/>
      <c r="BK31" s="504"/>
      <c r="BL31" s="504"/>
      <c r="BM31" s="504"/>
      <c r="BN31" s="504"/>
      <c r="BO31" s="504"/>
      <c r="BP31" s="504"/>
      <c r="BQ31" s="504"/>
      <c r="BR31" s="592"/>
    </row>
    <row r="32" spans="2:70" s="4" customFormat="1" ht="33" customHeight="1">
      <c r="B32" s="327" t="s">
        <v>22737</v>
      </c>
      <c r="C32" s="1847" t="s">
        <v>21852</v>
      </c>
      <c r="D32" s="313" t="s">
        <v>813</v>
      </c>
      <c r="E32" s="313">
        <v>3</v>
      </c>
      <c r="F32" s="1711">
        <v>0</v>
      </c>
      <c r="G32" s="1711">
        <v>0</v>
      </c>
      <c r="H32" s="1711">
        <v>0</v>
      </c>
      <c r="I32" s="1711">
        <v>0</v>
      </c>
      <c r="J32" s="1711">
        <v>0</v>
      </c>
      <c r="K32" s="1711">
        <v>0</v>
      </c>
      <c r="L32" s="1711">
        <v>0</v>
      </c>
      <c r="M32" s="1711">
        <v>0</v>
      </c>
      <c r="N32" s="1738">
        <f t="shared" si="1"/>
        <v>0</v>
      </c>
      <c r="O32" s="1746"/>
      <c r="P32" s="1746"/>
      <c r="Q32" s="1746"/>
      <c r="R32" s="1746"/>
      <c r="S32" s="1746"/>
      <c r="T32" s="1746"/>
      <c r="U32" s="1746"/>
      <c r="V32" s="1746"/>
      <c r="W32" s="1749"/>
      <c r="X32" s="47"/>
      <c r="Y32" s="324" t="s">
        <v>22747</v>
      </c>
      <c r="Z32" s="83"/>
      <c r="AA32" s="1571"/>
      <c r="AB32" s="83"/>
      <c r="AC32" s="1539"/>
      <c r="AD32" s="271">
        <f t="shared" si="2"/>
        <v>0</v>
      </c>
      <c r="AE32" s="1535"/>
      <c r="AF32" s="273">
        <f t="shared" si="3"/>
        <v>0</v>
      </c>
      <c r="AG32" s="273">
        <f t="shared" si="4"/>
        <v>0</v>
      </c>
      <c r="AH32" s="273">
        <f t="shared" si="5"/>
        <v>0</v>
      </c>
      <c r="AI32" s="273">
        <f t="shared" si="6"/>
        <v>0</v>
      </c>
      <c r="AJ32" s="273">
        <f t="shared" si="7"/>
        <v>0</v>
      </c>
      <c r="AK32" s="273">
        <f t="shared" si="8"/>
        <v>0</v>
      </c>
      <c r="AL32" s="273">
        <f t="shared" si="9"/>
        <v>0</v>
      </c>
      <c r="AM32" s="273">
        <f t="shared" si="10"/>
        <v>0</v>
      </c>
      <c r="AO32" s="270"/>
      <c r="AP32" s="270"/>
      <c r="AQ32" s="270"/>
      <c r="AR32" s="270"/>
      <c r="AS32" s="270"/>
      <c r="AT32" s="270"/>
      <c r="AU32" s="270"/>
      <c r="AV32" s="270"/>
      <c r="AW32" s="240"/>
      <c r="AY32" s="327" t="s">
        <v>22737</v>
      </c>
      <c r="AZ32" s="1847" t="s">
        <v>21852</v>
      </c>
      <c r="BA32" s="773" t="s">
        <v>22748</v>
      </c>
      <c r="BB32" s="773" t="s">
        <v>22749</v>
      </c>
      <c r="BC32" s="773" t="s">
        <v>22750</v>
      </c>
      <c r="BD32" s="773" t="s">
        <v>22751</v>
      </c>
      <c r="BE32" s="773" t="s">
        <v>22752</v>
      </c>
      <c r="BF32" s="773" t="s">
        <v>22753</v>
      </c>
      <c r="BG32" s="773" t="s">
        <v>22753</v>
      </c>
      <c r="BH32" s="773" t="s">
        <v>22754</v>
      </c>
      <c r="BI32" s="773" t="s">
        <v>22755</v>
      </c>
      <c r="BJ32" s="504"/>
      <c r="BK32" s="504"/>
      <c r="BL32" s="504"/>
      <c r="BM32" s="504"/>
      <c r="BN32" s="504"/>
      <c r="BO32" s="504"/>
      <c r="BP32" s="504"/>
      <c r="BQ32" s="504"/>
      <c r="BR32" s="592"/>
    </row>
    <row r="33" spans="2:71" s="4" customFormat="1" ht="33" customHeight="1">
      <c r="B33" s="327" t="s">
        <v>22737</v>
      </c>
      <c r="C33" s="1847" t="s">
        <v>21860</v>
      </c>
      <c r="D33" s="313" t="s">
        <v>813</v>
      </c>
      <c r="E33" s="313">
        <v>3</v>
      </c>
      <c r="F33" s="1795">
        <f>IFERROR(SUM(F31:F32), 0)</f>
        <v>0</v>
      </c>
      <c r="G33" s="1795">
        <f t="shared" ref="G33:M33" si="37">IFERROR(SUM(G31:G32), 0)</f>
        <v>0</v>
      </c>
      <c r="H33" s="1795">
        <f t="shared" si="37"/>
        <v>0</v>
      </c>
      <c r="I33" s="1795">
        <f t="shared" si="37"/>
        <v>0.44</v>
      </c>
      <c r="J33" s="1795">
        <f t="shared" si="37"/>
        <v>2.3E-2</v>
      </c>
      <c r="K33" s="1795">
        <f t="shared" si="37"/>
        <v>0</v>
      </c>
      <c r="L33" s="1795">
        <f t="shared" si="37"/>
        <v>0</v>
      </c>
      <c r="M33" s="1795">
        <f t="shared" si="37"/>
        <v>0</v>
      </c>
      <c r="N33" s="1795">
        <f t="shared" ref="N33" si="38">IFERROR(SUM(F33:M33), 0)</f>
        <v>0.46300000000000002</v>
      </c>
      <c r="O33" s="1746"/>
      <c r="P33" s="1746"/>
      <c r="Q33" s="1746"/>
      <c r="R33" s="1746"/>
      <c r="S33" s="1746"/>
      <c r="T33" s="1746"/>
      <c r="U33" s="1746"/>
      <c r="V33" s="1746"/>
      <c r="W33" s="1749"/>
      <c r="X33" s="47"/>
      <c r="Y33" s="324" t="s">
        <v>22756</v>
      </c>
      <c r="Z33" s="83"/>
      <c r="AA33" s="1571"/>
      <c r="AB33" s="83"/>
      <c r="AC33" s="1539"/>
      <c r="AD33" s="271">
        <f t="shared" si="2"/>
        <v>0</v>
      </c>
      <c r="AE33" s="1535"/>
      <c r="AF33" s="270"/>
      <c r="AG33" s="270"/>
      <c r="AH33" s="270"/>
      <c r="AI33" s="270"/>
      <c r="AJ33" s="270"/>
      <c r="AK33" s="270"/>
      <c r="AL33" s="270"/>
      <c r="AM33" s="270"/>
      <c r="AW33" s="240"/>
      <c r="AY33" s="327" t="s">
        <v>22737</v>
      </c>
      <c r="AZ33" s="1847" t="s">
        <v>21860</v>
      </c>
      <c r="BA33" s="773" t="s">
        <v>22757</v>
      </c>
      <c r="BB33" s="773" t="s">
        <v>22758</v>
      </c>
      <c r="BC33" s="773" t="s">
        <v>22759</v>
      </c>
      <c r="BD33" s="773" t="s">
        <v>22760</v>
      </c>
      <c r="BE33" s="773" t="s">
        <v>22761</v>
      </c>
      <c r="BF33" s="773" t="s">
        <v>22762</v>
      </c>
      <c r="BG33" s="773" t="s">
        <v>22762</v>
      </c>
      <c r="BH33" s="773" t="s">
        <v>22763</v>
      </c>
      <c r="BI33" s="773" t="s">
        <v>22764</v>
      </c>
      <c r="BJ33" s="504"/>
      <c r="BK33" s="504"/>
      <c r="BL33" s="504"/>
      <c r="BM33" s="504"/>
      <c r="BN33" s="504"/>
      <c r="BO33" s="504"/>
      <c r="BP33" s="504"/>
      <c r="BQ33" s="504"/>
      <c r="BR33" s="592"/>
    </row>
    <row r="34" spans="2:71" ht="33" customHeight="1">
      <c r="B34" s="327" t="s">
        <v>22765</v>
      </c>
      <c r="C34" s="1847" t="s">
        <v>21844</v>
      </c>
      <c r="D34" s="313" t="s">
        <v>813</v>
      </c>
      <c r="E34" s="313">
        <v>3</v>
      </c>
      <c r="F34" s="1711">
        <v>0</v>
      </c>
      <c r="G34" s="1711">
        <v>0</v>
      </c>
      <c r="H34" s="1711">
        <v>0</v>
      </c>
      <c r="I34" s="1711">
        <v>0</v>
      </c>
      <c r="J34" s="1711">
        <v>0</v>
      </c>
      <c r="K34" s="1711">
        <v>0</v>
      </c>
      <c r="L34" s="1711">
        <v>0</v>
      </c>
      <c r="M34" s="1711">
        <v>0</v>
      </c>
      <c r="N34" s="1738">
        <f t="shared" si="1"/>
        <v>0</v>
      </c>
      <c r="O34" s="1746"/>
      <c r="P34" s="1746"/>
      <c r="Q34" s="1746"/>
      <c r="R34" s="1746"/>
      <c r="S34" s="1746"/>
      <c r="T34" s="1746"/>
      <c r="U34" s="1746"/>
      <c r="V34" s="1746"/>
      <c r="W34" s="1749"/>
      <c r="X34" s="47"/>
      <c r="Y34" s="324" t="s">
        <v>22766</v>
      </c>
      <c r="Z34" s="1628"/>
      <c r="AA34" s="1565"/>
      <c r="AB34" s="1628"/>
      <c r="AC34" s="1631"/>
      <c r="AD34" s="271">
        <f t="shared" si="2"/>
        <v>0</v>
      </c>
      <c r="AE34" s="1631"/>
      <c r="AF34" s="273">
        <f t="shared" si="3"/>
        <v>0</v>
      </c>
      <c r="AG34" s="273">
        <f t="shared" si="4"/>
        <v>0</v>
      </c>
      <c r="AH34" s="273">
        <f t="shared" si="5"/>
        <v>0</v>
      </c>
      <c r="AI34" s="273">
        <f t="shared" si="6"/>
        <v>0</v>
      </c>
      <c r="AJ34" s="273">
        <f t="shared" si="7"/>
        <v>0</v>
      </c>
      <c r="AK34" s="273">
        <f t="shared" si="8"/>
        <v>0</v>
      </c>
      <c r="AL34" s="273">
        <f t="shared" si="9"/>
        <v>0</v>
      </c>
      <c r="AM34" s="273">
        <f t="shared" si="10"/>
        <v>0</v>
      </c>
      <c r="AN34" s="1592"/>
      <c r="AO34" s="270"/>
      <c r="AP34" s="270"/>
      <c r="AQ34" s="270"/>
      <c r="AR34" s="270"/>
      <c r="AS34" s="270"/>
      <c r="AT34" s="270"/>
      <c r="AU34" s="270"/>
      <c r="AV34" s="270"/>
      <c r="AW34" s="1636"/>
      <c r="AX34" s="1592"/>
      <c r="AY34" s="327" t="s">
        <v>22765</v>
      </c>
      <c r="AZ34" s="1847" t="s">
        <v>21844</v>
      </c>
      <c r="BA34" s="773" t="s">
        <v>22767</v>
      </c>
      <c r="BB34" s="773" t="s">
        <v>22768</v>
      </c>
      <c r="BC34" s="773" t="s">
        <v>22769</v>
      </c>
      <c r="BD34" s="773" t="s">
        <v>22770</v>
      </c>
      <c r="BE34" s="773" t="s">
        <v>22771</v>
      </c>
      <c r="BF34" s="773" t="s">
        <v>22772</v>
      </c>
      <c r="BG34" s="773" t="s">
        <v>22772</v>
      </c>
      <c r="BH34" s="773" t="s">
        <v>22773</v>
      </c>
      <c r="BI34" s="773" t="s">
        <v>22774</v>
      </c>
      <c r="BJ34" s="504"/>
      <c r="BK34" s="504"/>
      <c r="BL34" s="504"/>
      <c r="BM34" s="504"/>
      <c r="BN34" s="504"/>
      <c r="BO34" s="504"/>
      <c r="BP34" s="504"/>
      <c r="BQ34" s="504"/>
      <c r="BR34" s="592"/>
      <c r="BS34" s="1592"/>
    </row>
    <row r="35" spans="2:71" s="4" customFormat="1" ht="33" customHeight="1">
      <c r="B35" s="327" t="s">
        <v>22765</v>
      </c>
      <c r="C35" s="1847" t="s">
        <v>21852</v>
      </c>
      <c r="D35" s="313" t="s">
        <v>813</v>
      </c>
      <c r="E35" s="313">
        <v>3</v>
      </c>
      <c r="F35" s="1711">
        <v>0</v>
      </c>
      <c r="G35" s="1711">
        <v>0</v>
      </c>
      <c r="H35" s="1711">
        <v>0</v>
      </c>
      <c r="I35" s="1711">
        <v>0</v>
      </c>
      <c r="J35" s="1711">
        <v>0</v>
      </c>
      <c r="K35" s="1711">
        <v>0</v>
      </c>
      <c r="L35" s="1711">
        <v>0</v>
      </c>
      <c r="M35" s="1711">
        <v>0</v>
      </c>
      <c r="N35" s="1738">
        <f t="shared" si="1"/>
        <v>0</v>
      </c>
      <c r="O35" s="1746"/>
      <c r="P35" s="1746"/>
      <c r="Q35" s="1746"/>
      <c r="R35" s="1746"/>
      <c r="S35" s="1746"/>
      <c r="T35" s="1746"/>
      <c r="U35" s="1746"/>
      <c r="V35" s="1746"/>
      <c r="W35" s="1749"/>
      <c r="X35" s="47"/>
      <c r="Y35" s="324" t="s">
        <v>22775</v>
      </c>
      <c r="Z35" s="39"/>
      <c r="AA35" s="1570"/>
      <c r="AB35" s="39"/>
      <c r="AC35" s="1539"/>
      <c r="AD35" s="271">
        <f t="shared" si="2"/>
        <v>0</v>
      </c>
      <c r="AE35" s="1535"/>
      <c r="AF35" s="273">
        <f t="shared" si="3"/>
        <v>0</v>
      </c>
      <c r="AG35" s="273">
        <f t="shared" si="4"/>
        <v>0</v>
      </c>
      <c r="AH35" s="273">
        <f t="shared" si="5"/>
        <v>0</v>
      </c>
      <c r="AI35" s="273">
        <f t="shared" si="6"/>
        <v>0</v>
      </c>
      <c r="AJ35" s="273">
        <f t="shared" si="7"/>
        <v>0</v>
      </c>
      <c r="AK35" s="273">
        <f t="shared" si="8"/>
        <v>0</v>
      </c>
      <c r="AL35" s="273">
        <f t="shared" si="9"/>
        <v>0</v>
      </c>
      <c r="AM35" s="273">
        <f t="shared" si="10"/>
        <v>0</v>
      </c>
      <c r="AO35" s="270"/>
      <c r="AP35" s="270"/>
      <c r="AQ35" s="270"/>
      <c r="AR35" s="270"/>
      <c r="AS35" s="270"/>
      <c r="AT35" s="270"/>
      <c r="AU35" s="270"/>
      <c r="AV35" s="270"/>
      <c r="AW35" s="240"/>
      <c r="AY35" s="327" t="s">
        <v>22765</v>
      </c>
      <c r="AZ35" s="1847" t="s">
        <v>21852</v>
      </c>
      <c r="BA35" s="773" t="s">
        <v>22776</v>
      </c>
      <c r="BB35" s="773" t="s">
        <v>22777</v>
      </c>
      <c r="BC35" s="773" t="s">
        <v>22778</v>
      </c>
      <c r="BD35" s="773" t="s">
        <v>22779</v>
      </c>
      <c r="BE35" s="773" t="s">
        <v>22780</v>
      </c>
      <c r="BF35" s="773" t="s">
        <v>22781</v>
      </c>
      <c r="BG35" s="773" t="s">
        <v>22781</v>
      </c>
      <c r="BH35" s="773" t="s">
        <v>22782</v>
      </c>
      <c r="BI35" s="773" t="s">
        <v>22783</v>
      </c>
      <c r="BJ35" s="504"/>
      <c r="BK35" s="504"/>
      <c r="BL35" s="504"/>
      <c r="BM35" s="504"/>
      <c r="BN35" s="504"/>
      <c r="BO35" s="504"/>
      <c r="BP35" s="504"/>
      <c r="BQ35" s="504"/>
      <c r="BR35" s="592"/>
    </row>
    <row r="36" spans="2:71" ht="33" customHeight="1">
      <c r="B36" s="327" t="s">
        <v>22765</v>
      </c>
      <c r="C36" s="1847" t="s">
        <v>21860</v>
      </c>
      <c r="D36" s="313" t="s">
        <v>813</v>
      </c>
      <c r="E36" s="313">
        <v>3</v>
      </c>
      <c r="F36" s="1795">
        <f>IFERROR(SUM(F34:F35), 0)</f>
        <v>0</v>
      </c>
      <c r="G36" s="1795">
        <f t="shared" ref="G36:M36" si="39">IFERROR(SUM(G34:G35), 0)</f>
        <v>0</v>
      </c>
      <c r="H36" s="1795">
        <f t="shared" si="39"/>
        <v>0</v>
      </c>
      <c r="I36" s="1795">
        <f t="shared" si="39"/>
        <v>0</v>
      </c>
      <c r="J36" s="1795">
        <f t="shared" si="39"/>
        <v>0</v>
      </c>
      <c r="K36" s="1795">
        <f t="shared" si="39"/>
        <v>0</v>
      </c>
      <c r="L36" s="1795">
        <f t="shared" si="39"/>
        <v>0</v>
      </c>
      <c r="M36" s="1795">
        <f t="shared" si="39"/>
        <v>0</v>
      </c>
      <c r="N36" s="1795">
        <f t="shared" ref="N36" si="40">IFERROR(SUM(F36:M36), 0)</f>
        <v>0</v>
      </c>
      <c r="O36" s="1746"/>
      <c r="P36" s="1746"/>
      <c r="Q36" s="1746"/>
      <c r="R36" s="1746"/>
      <c r="S36" s="1746"/>
      <c r="T36" s="1746"/>
      <c r="U36" s="1746"/>
      <c r="V36" s="1746"/>
      <c r="W36" s="1749"/>
      <c r="X36" s="47"/>
      <c r="Y36" s="324" t="s">
        <v>22784</v>
      </c>
      <c r="Z36" s="1592"/>
      <c r="AA36" s="1566"/>
      <c r="AB36" s="1592"/>
      <c r="AC36" s="1631"/>
      <c r="AD36" s="271">
        <f t="shared" si="2"/>
        <v>0</v>
      </c>
      <c r="AE36" s="1631"/>
      <c r="AF36" s="270"/>
      <c r="AG36" s="270"/>
      <c r="AH36" s="270"/>
      <c r="AI36" s="270"/>
      <c r="AJ36" s="270"/>
      <c r="AK36" s="270"/>
      <c r="AL36" s="270"/>
      <c r="AM36" s="270"/>
      <c r="AN36" s="1592"/>
      <c r="AO36" s="1592"/>
      <c r="AP36" s="1592"/>
      <c r="AQ36" s="1592"/>
      <c r="AR36" s="1592"/>
      <c r="AS36" s="1592"/>
      <c r="AT36" s="1592"/>
      <c r="AU36" s="1592"/>
      <c r="AV36" s="1592"/>
      <c r="AW36" s="1636"/>
      <c r="AX36" s="1592"/>
      <c r="AY36" s="327" t="s">
        <v>22765</v>
      </c>
      <c r="AZ36" s="1847" t="s">
        <v>21860</v>
      </c>
      <c r="BA36" s="773" t="s">
        <v>22785</v>
      </c>
      <c r="BB36" s="773" t="s">
        <v>22786</v>
      </c>
      <c r="BC36" s="773" t="s">
        <v>22787</v>
      </c>
      <c r="BD36" s="773" t="s">
        <v>22788</v>
      </c>
      <c r="BE36" s="773" t="s">
        <v>22789</v>
      </c>
      <c r="BF36" s="773" t="s">
        <v>22790</v>
      </c>
      <c r="BG36" s="773" t="s">
        <v>22790</v>
      </c>
      <c r="BH36" s="773" t="s">
        <v>22791</v>
      </c>
      <c r="BI36" s="773" t="s">
        <v>22792</v>
      </c>
      <c r="BJ36" s="504"/>
      <c r="BK36" s="504"/>
      <c r="BL36" s="504"/>
      <c r="BM36" s="504"/>
      <c r="BN36" s="504"/>
      <c r="BO36" s="504"/>
      <c r="BP36" s="504"/>
      <c r="BQ36" s="504"/>
      <c r="BR36" s="592"/>
      <c r="BS36" s="1592"/>
    </row>
    <row r="37" spans="2:71" ht="33" customHeight="1">
      <c r="B37" s="327" t="s">
        <v>22793</v>
      </c>
      <c r="C37" s="1847" t="s">
        <v>21844</v>
      </c>
      <c r="D37" s="313" t="s">
        <v>813</v>
      </c>
      <c r="E37" s="313">
        <v>3</v>
      </c>
      <c r="F37" s="1711">
        <v>0</v>
      </c>
      <c r="G37" s="1711">
        <v>0</v>
      </c>
      <c r="H37" s="1711">
        <v>0</v>
      </c>
      <c r="I37" s="1711">
        <v>19.315999999999999</v>
      </c>
      <c r="J37" s="1711">
        <v>1.0169999999999999</v>
      </c>
      <c r="K37" s="1711">
        <v>0</v>
      </c>
      <c r="L37" s="1711">
        <v>0</v>
      </c>
      <c r="M37" s="1711">
        <v>0</v>
      </c>
      <c r="N37" s="1738">
        <f t="shared" si="1"/>
        <v>20.332999999999998</v>
      </c>
      <c r="O37" s="1711">
        <v>0</v>
      </c>
      <c r="P37" s="1711">
        <v>0</v>
      </c>
      <c r="Q37" s="1711">
        <v>0</v>
      </c>
      <c r="R37" s="1711">
        <v>8.6554500000000001</v>
      </c>
      <c r="S37" s="1711">
        <v>0.45555000000000001</v>
      </c>
      <c r="T37" s="1711">
        <v>0</v>
      </c>
      <c r="U37" s="1711">
        <v>0</v>
      </c>
      <c r="V37" s="1711">
        <v>0</v>
      </c>
      <c r="W37" s="1795">
        <f t="shared" ref="W37:W44" si="41">IFERROR(SUM(O37:V37), 0)</f>
        <v>9.1110000000000007</v>
      </c>
      <c r="X37" s="47"/>
      <c r="Y37" s="324" t="s">
        <v>22794</v>
      </c>
      <c r="Z37" s="1592"/>
      <c r="AA37" s="1566"/>
      <c r="AB37" s="1592"/>
      <c r="AC37" s="1631"/>
      <c r="AD37" s="271">
        <f t="shared" si="2"/>
        <v>0</v>
      </c>
      <c r="AE37" s="1631"/>
      <c r="AF37" s="273">
        <f t="shared" si="3"/>
        <v>0</v>
      </c>
      <c r="AG37" s="273">
        <f t="shared" si="4"/>
        <v>0</v>
      </c>
      <c r="AH37" s="273">
        <f t="shared" si="5"/>
        <v>0</v>
      </c>
      <c r="AI37" s="273">
        <f t="shared" si="6"/>
        <v>0</v>
      </c>
      <c r="AJ37" s="273">
        <f t="shared" si="7"/>
        <v>0</v>
      </c>
      <c r="AK37" s="273">
        <f t="shared" si="8"/>
        <v>0</v>
      </c>
      <c r="AL37" s="273">
        <f t="shared" si="9"/>
        <v>0</v>
      </c>
      <c r="AM37" s="273">
        <f t="shared" si="10"/>
        <v>0</v>
      </c>
      <c r="AN37" s="1592"/>
      <c r="AO37" s="273">
        <f t="shared" ref="AO37:AV38" si="42" xml:space="preserve"> IF( ISNUMBER(O37), 0, 1 )</f>
        <v>0</v>
      </c>
      <c r="AP37" s="273">
        <f t="shared" si="42"/>
        <v>0</v>
      </c>
      <c r="AQ37" s="273">
        <f t="shared" si="42"/>
        <v>0</v>
      </c>
      <c r="AR37" s="273">
        <f t="shared" si="42"/>
        <v>0</v>
      </c>
      <c r="AS37" s="273">
        <f t="shared" si="42"/>
        <v>0</v>
      </c>
      <c r="AT37" s="273">
        <f t="shared" si="42"/>
        <v>0</v>
      </c>
      <c r="AU37" s="273">
        <f t="shared" si="42"/>
        <v>0</v>
      </c>
      <c r="AV37" s="273">
        <f t="shared" si="42"/>
        <v>0</v>
      </c>
      <c r="AW37" s="1636"/>
      <c r="AX37" s="1592"/>
      <c r="AY37" s="327" t="s">
        <v>22793</v>
      </c>
      <c r="AZ37" s="1847" t="s">
        <v>21844</v>
      </c>
      <c r="BA37" s="773" t="s">
        <v>22795</v>
      </c>
      <c r="BB37" s="773" t="s">
        <v>22796</v>
      </c>
      <c r="BC37" s="773" t="s">
        <v>22797</v>
      </c>
      <c r="BD37" s="773" t="s">
        <v>22798</v>
      </c>
      <c r="BE37" s="773" t="s">
        <v>22799</v>
      </c>
      <c r="BF37" s="773" t="s">
        <v>22800</v>
      </c>
      <c r="BG37" s="773" t="s">
        <v>22800</v>
      </c>
      <c r="BH37" s="773" t="s">
        <v>22801</v>
      </c>
      <c r="BI37" s="773" t="s">
        <v>22802</v>
      </c>
      <c r="BJ37" s="330" t="s">
        <v>22803</v>
      </c>
      <c r="BK37" s="330" t="s">
        <v>22804</v>
      </c>
      <c r="BL37" s="330" t="s">
        <v>22805</v>
      </c>
      <c r="BM37" s="330" t="s">
        <v>22806</v>
      </c>
      <c r="BN37" s="330" t="s">
        <v>22807</v>
      </c>
      <c r="BO37" s="330" t="s">
        <v>22808</v>
      </c>
      <c r="BP37" s="330" t="s">
        <v>22808</v>
      </c>
      <c r="BQ37" s="330" t="s">
        <v>22809</v>
      </c>
      <c r="BR37" s="333" t="s">
        <v>22810</v>
      </c>
      <c r="BS37" s="1592"/>
    </row>
    <row r="38" spans="2:71" ht="33" customHeight="1">
      <c r="B38" s="327" t="s">
        <v>22793</v>
      </c>
      <c r="C38" s="1847" t="s">
        <v>21852</v>
      </c>
      <c r="D38" s="313" t="s">
        <v>813</v>
      </c>
      <c r="E38" s="313">
        <v>3</v>
      </c>
      <c r="F38" s="1711">
        <v>0</v>
      </c>
      <c r="G38" s="1711">
        <v>0</v>
      </c>
      <c r="H38" s="1711">
        <v>0</v>
      </c>
      <c r="I38" s="1711">
        <v>0</v>
      </c>
      <c r="J38" s="1711">
        <v>0</v>
      </c>
      <c r="K38" s="1711">
        <v>0</v>
      </c>
      <c r="L38" s="1711">
        <v>0</v>
      </c>
      <c r="M38" s="1711">
        <v>0</v>
      </c>
      <c r="N38" s="1738">
        <f t="shared" si="1"/>
        <v>0</v>
      </c>
      <c r="O38" s="1711">
        <v>0</v>
      </c>
      <c r="P38" s="1711">
        <v>0</v>
      </c>
      <c r="Q38" s="1711">
        <v>0</v>
      </c>
      <c r="R38" s="1711">
        <v>0</v>
      </c>
      <c r="S38" s="1711">
        <v>0</v>
      </c>
      <c r="T38" s="1711">
        <v>0</v>
      </c>
      <c r="U38" s="1711">
        <v>0</v>
      </c>
      <c r="V38" s="1711">
        <v>0</v>
      </c>
      <c r="W38" s="1795">
        <f t="shared" si="41"/>
        <v>0</v>
      </c>
      <c r="X38" s="47"/>
      <c r="Y38" s="324" t="s">
        <v>22811</v>
      </c>
      <c r="Z38" s="1592"/>
      <c r="AA38" s="1566"/>
      <c r="AB38" s="1592"/>
      <c r="AC38" s="1631"/>
      <c r="AD38" s="271">
        <f t="shared" si="2"/>
        <v>0</v>
      </c>
      <c r="AE38" s="1631"/>
      <c r="AF38" s="273">
        <f t="shared" si="3"/>
        <v>0</v>
      </c>
      <c r="AG38" s="273">
        <f t="shared" si="4"/>
        <v>0</v>
      </c>
      <c r="AH38" s="273">
        <f t="shared" si="5"/>
        <v>0</v>
      </c>
      <c r="AI38" s="273">
        <f t="shared" si="6"/>
        <v>0</v>
      </c>
      <c r="AJ38" s="273">
        <f t="shared" si="7"/>
        <v>0</v>
      </c>
      <c r="AK38" s="273">
        <f t="shared" si="8"/>
        <v>0</v>
      </c>
      <c r="AL38" s="273">
        <f t="shared" si="9"/>
        <v>0</v>
      </c>
      <c r="AM38" s="273">
        <f t="shared" si="10"/>
        <v>0</v>
      </c>
      <c r="AN38" s="1592"/>
      <c r="AO38" s="273">
        <f t="shared" si="42"/>
        <v>0</v>
      </c>
      <c r="AP38" s="273">
        <f t="shared" si="42"/>
        <v>0</v>
      </c>
      <c r="AQ38" s="273">
        <f t="shared" si="42"/>
        <v>0</v>
      </c>
      <c r="AR38" s="273">
        <f t="shared" si="42"/>
        <v>0</v>
      </c>
      <c r="AS38" s="273">
        <f t="shared" si="42"/>
        <v>0</v>
      </c>
      <c r="AT38" s="273">
        <f t="shared" si="42"/>
        <v>0</v>
      </c>
      <c r="AU38" s="273">
        <f t="shared" si="42"/>
        <v>0</v>
      </c>
      <c r="AV38" s="273">
        <f t="shared" si="42"/>
        <v>0</v>
      </c>
      <c r="AW38" s="1636"/>
      <c r="AX38" s="1592"/>
      <c r="AY38" s="327" t="s">
        <v>22793</v>
      </c>
      <c r="AZ38" s="1847" t="s">
        <v>21852</v>
      </c>
      <c r="BA38" s="773" t="s">
        <v>22812</v>
      </c>
      <c r="BB38" s="773" t="s">
        <v>22813</v>
      </c>
      <c r="BC38" s="773" t="s">
        <v>22814</v>
      </c>
      <c r="BD38" s="773" t="s">
        <v>22815</v>
      </c>
      <c r="BE38" s="773" t="s">
        <v>22816</v>
      </c>
      <c r="BF38" s="773" t="s">
        <v>22817</v>
      </c>
      <c r="BG38" s="773" t="s">
        <v>22817</v>
      </c>
      <c r="BH38" s="773" t="s">
        <v>22818</v>
      </c>
      <c r="BI38" s="773" t="s">
        <v>22819</v>
      </c>
      <c r="BJ38" s="773" t="s">
        <v>22820</v>
      </c>
      <c r="BK38" s="773" t="s">
        <v>22821</v>
      </c>
      <c r="BL38" s="773" t="s">
        <v>22822</v>
      </c>
      <c r="BM38" s="773" t="s">
        <v>22823</v>
      </c>
      <c r="BN38" s="773" t="s">
        <v>22824</v>
      </c>
      <c r="BO38" s="773" t="s">
        <v>22825</v>
      </c>
      <c r="BP38" s="773" t="s">
        <v>22825</v>
      </c>
      <c r="BQ38" s="773" t="s">
        <v>22826</v>
      </c>
      <c r="BR38" s="1367" t="s">
        <v>22827</v>
      </c>
      <c r="BS38" s="1592"/>
    </row>
    <row r="39" spans="2:71" ht="33" customHeight="1">
      <c r="B39" s="327" t="s">
        <v>22793</v>
      </c>
      <c r="C39" s="1847" t="s">
        <v>21860</v>
      </c>
      <c r="D39" s="313" t="s">
        <v>813</v>
      </c>
      <c r="E39" s="313">
        <v>3</v>
      </c>
      <c r="F39" s="1795">
        <f>IFERROR(SUM(F37:F38), 0)</f>
        <v>0</v>
      </c>
      <c r="G39" s="1795">
        <f t="shared" ref="G39:M39" si="43">IFERROR(SUM(G37:G38), 0)</f>
        <v>0</v>
      </c>
      <c r="H39" s="1795">
        <f t="shared" si="43"/>
        <v>0</v>
      </c>
      <c r="I39" s="1795">
        <f t="shared" si="43"/>
        <v>19.315999999999999</v>
      </c>
      <c r="J39" s="1795">
        <f t="shared" si="43"/>
        <v>1.0169999999999999</v>
      </c>
      <c r="K39" s="1795">
        <f t="shared" si="43"/>
        <v>0</v>
      </c>
      <c r="L39" s="1795">
        <f t="shared" si="43"/>
        <v>0</v>
      </c>
      <c r="M39" s="1795">
        <f t="shared" si="43"/>
        <v>0</v>
      </c>
      <c r="N39" s="1795">
        <f t="shared" ref="N39" si="44">IFERROR(SUM(F39:M39), 0)</f>
        <v>20.332999999999998</v>
      </c>
      <c r="O39" s="1795">
        <f>IFERROR(SUM(O37:O38), 0)</f>
        <v>0</v>
      </c>
      <c r="P39" s="1795">
        <f t="shared" ref="P39:V39" si="45">IFERROR(SUM(P37:P38), 0)</f>
        <v>0</v>
      </c>
      <c r="Q39" s="1795">
        <f t="shared" si="45"/>
        <v>0</v>
      </c>
      <c r="R39" s="1795">
        <f t="shared" si="45"/>
        <v>8.6554500000000001</v>
      </c>
      <c r="S39" s="1795">
        <f t="shared" si="45"/>
        <v>0.45555000000000001</v>
      </c>
      <c r="T39" s="1795">
        <f t="shared" si="45"/>
        <v>0</v>
      </c>
      <c r="U39" s="1795">
        <f t="shared" si="45"/>
        <v>0</v>
      </c>
      <c r="V39" s="1795">
        <f t="shared" si="45"/>
        <v>0</v>
      </c>
      <c r="W39" s="1795">
        <f t="shared" si="41"/>
        <v>9.1110000000000007</v>
      </c>
      <c r="X39" s="47"/>
      <c r="Y39" s="324" t="s">
        <v>22828</v>
      </c>
      <c r="Z39" s="1592"/>
      <c r="AA39" s="1566"/>
      <c r="AB39" s="1592"/>
      <c r="AC39" s="1631"/>
      <c r="AD39" s="271">
        <f t="shared" si="2"/>
        <v>0</v>
      </c>
      <c r="AE39" s="1631"/>
      <c r="AF39" s="270"/>
      <c r="AG39" s="270"/>
      <c r="AH39" s="270"/>
      <c r="AI39" s="270"/>
      <c r="AJ39" s="270"/>
      <c r="AK39" s="270"/>
      <c r="AL39" s="270"/>
      <c r="AM39" s="270"/>
      <c r="AN39" s="1592"/>
      <c r="AO39" s="1592"/>
      <c r="AP39" s="1592"/>
      <c r="AQ39" s="1592"/>
      <c r="AR39" s="1592"/>
      <c r="AS39" s="1592"/>
      <c r="AT39" s="1592"/>
      <c r="AU39" s="1592"/>
      <c r="AV39" s="1592"/>
      <c r="AW39" s="1636"/>
      <c r="AX39" s="1592"/>
      <c r="AY39" s="327" t="s">
        <v>22793</v>
      </c>
      <c r="AZ39" s="1847" t="s">
        <v>21860</v>
      </c>
      <c r="BA39" s="773" t="s">
        <v>22829</v>
      </c>
      <c r="BB39" s="773" t="s">
        <v>22830</v>
      </c>
      <c r="BC39" s="773" t="s">
        <v>22831</v>
      </c>
      <c r="BD39" s="773" t="s">
        <v>22832</v>
      </c>
      <c r="BE39" s="773" t="s">
        <v>22833</v>
      </c>
      <c r="BF39" s="773" t="s">
        <v>22834</v>
      </c>
      <c r="BG39" s="773" t="s">
        <v>22834</v>
      </c>
      <c r="BH39" s="773" t="s">
        <v>22835</v>
      </c>
      <c r="BI39" s="773" t="s">
        <v>22836</v>
      </c>
      <c r="BJ39" s="773" t="s">
        <v>22837</v>
      </c>
      <c r="BK39" s="773" t="s">
        <v>22838</v>
      </c>
      <c r="BL39" s="773" t="s">
        <v>22839</v>
      </c>
      <c r="BM39" s="773" t="s">
        <v>22840</v>
      </c>
      <c r="BN39" s="773" t="s">
        <v>22841</v>
      </c>
      <c r="BO39" s="773" t="s">
        <v>22842</v>
      </c>
      <c r="BP39" s="773" t="s">
        <v>22842</v>
      </c>
      <c r="BQ39" s="773" t="s">
        <v>22843</v>
      </c>
      <c r="BR39" s="1367" t="s">
        <v>22844</v>
      </c>
      <c r="BS39" s="1592"/>
    </row>
    <row r="40" spans="2:71" ht="33" customHeight="1">
      <c r="B40" s="327" t="s">
        <v>22845</v>
      </c>
      <c r="C40" s="1847" t="s">
        <v>21844</v>
      </c>
      <c r="D40" s="313" t="s">
        <v>813</v>
      </c>
      <c r="E40" s="313">
        <v>3</v>
      </c>
      <c r="F40" s="1711">
        <v>0</v>
      </c>
      <c r="G40" s="1711">
        <v>0</v>
      </c>
      <c r="H40" s="1711">
        <v>0</v>
      </c>
      <c r="I40" s="1711">
        <v>4.2830000000000004</v>
      </c>
      <c r="J40" s="1711">
        <v>0.22500000000000001</v>
      </c>
      <c r="K40" s="1711">
        <v>0</v>
      </c>
      <c r="L40" s="1711">
        <v>0</v>
      </c>
      <c r="M40" s="1711">
        <v>0</v>
      </c>
      <c r="N40" s="1738">
        <f t="shared" si="1"/>
        <v>4.508</v>
      </c>
      <c r="O40" s="1711">
        <v>0</v>
      </c>
      <c r="P40" s="1711">
        <v>0</v>
      </c>
      <c r="Q40" s="1711">
        <v>0</v>
      </c>
      <c r="R40" s="1711">
        <v>0.78469999999999995</v>
      </c>
      <c r="S40" s="1711">
        <v>4.1300000000000003E-2</v>
      </c>
      <c r="T40" s="1711">
        <v>0</v>
      </c>
      <c r="U40" s="1711">
        <v>0</v>
      </c>
      <c r="V40" s="1711">
        <v>0</v>
      </c>
      <c r="W40" s="1795">
        <f t="shared" si="41"/>
        <v>0.82599999999999996</v>
      </c>
      <c r="X40" s="47"/>
      <c r="Y40" s="324" t="s">
        <v>22846</v>
      </c>
      <c r="Z40" s="1592"/>
      <c r="AA40" s="1566"/>
      <c r="AB40" s="1592"/>
      <c r="AC40" s="1631"/>
      <c r="AD40" s="271">
        <f t="shared" si="2"/>
        <v>0</v>
      </c>
      <c r="AE40" s="1631"/>
      <c r="AF40" s="273">
        <f t="shared" si="3"/>
        <v>0</v>
      </c>
      <c r="AG40" s="273">
        <f t="shared" si="4"/>
        <v>0</v>
      </c>
      <c r="AH40" s="273">
        <f t="shared" si="5"/>
        <v>0</v>
      </c>
      <c r="AI40" s="273">
        <f t="shared" si="6"/>
        <v>0</v>
      </c>
      <c r="AJ40" s="273">
        <f t="shared" si="7"/>
        <v>0</v>
      </c>
      <c r="AK40" s="273">
        <f t="shared" si="8"/>
        <v>0</v>
      </c>
      <c r="AL40" s="273">
        <f t="shared" si="9"/>
        <v>0</v>
      </c>
      <c r="AM40" s="273">
        <f t="shared" si="10"/>
        <v>0</v>
      </c>
      <c r="AN40" s="1592"/>
      <c r="AO40" s="273">
        <f t="shared" ref="AO40:AV41" si="46" xml:space="preserve"> IF( ISNUMBER(O40), 0, 1 )</f>
        <v>0</v>
      </c>
      <c r="AP40" s="273">
        <f t="shared" si="46"/>
        <v>0</v>
      </c>
      <c r="AQ40" s="273">
        <f t="shared" si="46"/>
        <v>0</v>
      </c>
      <c r="AR40" s="273">
        <f t="shared" si="46"/>
        <v>0</v>
      </c>
      <c r="AS40" s="273">
        <f t="shared" si="46"/>
        <v>0</v>
      </c>
      <c r="AT40" s="273">
        <f t="shared" si="46"/>
        <v>0</v>
      </c>
      <c r="AU40" s="273">
        <f t="shared" si="46"/>
        <v>0</v>
      </c>
      <c r="AV40" s="273">
        <f t="shared" si="46"/>
        <v>0</v>
      </c>
      <c r="AW40" s="1636"/>
      <c r="AX40" s="1592"/>
      <c r="AY40" s="327" t="s">
        <v>22845</v>
      </c>
      <c r="AZ40" s="1847" t="s">
        <v>21844</v>
      </c>
      <c r="BA40" s="773" t="s">
        <v>22847</v>
      </c>
      <c r="BB40" s="773" t="s">
        <v>22848</v>
      </c>
      <c r="BC40" s="773" t="s">
        <v>22849</v>
      </c>
      <c r="BD40" s="773" t="s">
        <v>22850</v>
      </c>
      <c r="BE40" s="773" t="s">
        <v>22851</v>
      </c>
      <c r="BF40" s="773" t="s">
        <v>22852</v>
      </c>
      <c r="BG40" s="773" t="s">
        <v>22852</v>
      </c>
      <c r="BH40" s="773" t="s">
        <v>22853</v>
      </c>
      <c r="BI40" s="773" t="s">
        <v>22854</v>
      </c>
      <c r="BJ40" s="773" t="s">
        <v>22855</v>
      </c>
      <c r="BK40" s="773" t="s">
        <v>22856</v>
      </c>
      <c r="BL40" s="773" t="s">
        <v>22857</v>
      </c>
      <c r="BM40" s="773" t="s">
        <v>22858</v>
      </c>
      <c r="BN40" s="773" t="s">
        <v>22859</v>
      </c>
      <c r="BO40" s="773" t="s">
        <v>22860</v>
      </c>
      <c r="BP40" s="773" t="s">
        <v>22860</v>
      </c>
      <c r="BQ40" s="773" t="s">
        <v>22861</v>
      </c>
      <c r="BR40" s="1367" t="s">
        <v>22862</v>
      </c>
      <c r="BS40" s="1592"/>
    </row>
    <row r="41" spans="2:71" s="262" customFormat="1" ht="33" customHeight="1">
      <c r="B41" s="327" t="s">
        <v>22845</v>
      </c>
      <c r="C41" s="1847" t="s">
        <v>21852</v>
      </c>
      <c r="D41" s="313" t="s">
        <v>813</v>
      </c>
      <c r="E41" s="313">
        <v>3</v>
      </c>
      <c r="F41" s="1711">
        <v>0</v>
      </c>
      <c r="G41" s="1711">
        <v>0</v>
      </c>
      <c r="H41" s="1711">
        <v>0</v>
      </c>
      <c r="I41" s="1711">
        <v>0</v>
      </c>
      <c r="J41" s="1711">
        <v>0</v>
      </c>
      <c r="K41" s="1711">
        <v>0</v>
      </c>
      <c r="L41" s="1711">
        <v>0</v>
      </c>
      <c r="M41" s="1711">
        <v>0</v>
      </c>
      <c r="N41" s="1738">
        <f t="shared" si="1"/>
        <v>0</v>
      </c>
      <c r="O41" s="1711">
        <v>0</v>
      </c>
      <c r="P41" s="1711">
        <v>0</v>
      </c>
      <c r="Q41" s="1711">
        <v>0</v>
      </c>
      <c r="R41" s="1711">
        <v>0</v>
      </c>
      <c r="S41" s="1711">
        <v>0</v>
      </c>
      <c r="T41" s="1711">
        <v>0</v>
      </c>
      <c r="U41" s="1711">
        <v>0</v>
      </c>
      <c r="V41" s="1711">
        <v>0</v>
      </c>
      <c r="W41" s="1795">
        <f t="shared" si="41"/>
        <v>0</v>
      </c>
      <c r="X41" s="8"/>
      <c r="Y41" s="324" t="s">
        <v>22863</v>
      </c>
      <c r="Z41" s="1592"/>
      <c r="AA41" s="1566"/>
      <c r="AB41" s="1592"/>
      <c r="AC41" s="1631"/>
      <c r="AD41" s="271">
        <f t="shared" si="2"/>
        <v>0</v>
      </c>
      <c r="AE41" s="1631"/>
      <c r="AF41" s="273">
        <f t="shared" si="3"/>
        <v>0</v>
      </c>
      <c r="AG41" s="273">
        <f t="shared" si="4"/>
        <v>0</v>
      </c>
      <c r="AH41" s="273">
        <f t="shared" si="5"/>
        <v>0</v>
      </c>
      <c r="AI41" s="273">
        <f t="shared" si="6"/>
        <v>0</v>
      </c>
      <c r="AJ41" s="273">
        <f t="shared" si="7"/>
        <v>0</v>
      </c>
      <c r="AK41" s="273">
        <f t="shared" si="8"/>
        <v>0</v>
      </c>
      <c r="AL41" s="273">
        <f t="shared" si="9"/>
        <v>0</v>
      </c>
      <c r="AM41" s="273">
        <f t="shared" si="10"/>
        <v>0</v>
      </c>
      <c r="AN41" s="1592"/>
      <c r="AO41" s="273">
        <f t="shared" si="46"/>
        <v>0</v>
      </c>
      <c r="AP41" s="273">
        <f t="shared" si="46"/>
        <v>0</v>
      </c>
      <c r="AQ41" s="273">
        <f t="shared" si="46"/>
        <v>0</v>
      </c>
      <c r="AR41" s="273">
        <f t="shared" si="46"/>
        <v>0</v>
      </c>
      <c r="AS41" s="273">
        <f t="shared" si="46"/>
        <v>0</v>
      </c>
      <c r="AT41" s="273">
        <f t="shared" si="46"/>
        <v>0</v>
      </c>
      <c r="AU41" s="273">
        <f t="shared" si="46"/>
        <v>0</v>
      </c>
      <c r="AV41" s="273">
        <f t="shared" si="46"/>
        <v>0</v>
      </c>
      <c r="AW41" s="1636"/>
      <c r="AX41" s="1628"/>
      <c r="AY41" s="327" t="s">
        <v>22845</v>
      </c>
      <c r="AZ41" s="1847" t="s">
        <v>21852</v>
      </c>
      <c r="BA41" s="773" t="s">
        <v>22864</v>
      </c>
      <c r="BB41" s="773" t="s">
        <v>22865</v>
      </c>
      <c r="BC41" s="773" t="s">
        <v>22866</v>
      </c>
      <c r="BD41" s="773" t="s">
        <v>22867</v>
      </c>
      <c r="BE41" s="773" t="s">
        <v>22868</v>
      </c>
      <c r="BF41" s="773" t="s">
        <v>22869</v>
      </c>
      <c r="BG41" s="773" t="s">
        <v>22869</v>
      </c>
      <c r="BH41" s="773" t="s">
        <v>22870</v>
      </c>
      <c r="BI41" s="773" t="s">
        <v>22871</v>
      </c>
      <c r="BJ41" s="773" t="s">
        <v>22872</v>
      </c>
      <c r="BK41" s="773" t="s">
        <v>22873</v>
      </c>
      <c r="BL41" s="773" t="s">
        <v>22874</v>
      </c>
      <c r="BM41" s="773" t="s">
        <v>22875</v>
      </c>
      <c r="BN41" s="773" t="s">
        <v>22876</v>
      </c>
      <c r="BO41" s="773" t="s">
        <v>22877</v>
      </c>
      <c r="BP41" s="773" t="s">
        <v>22877</v>
      </c>
      <c r="BQ41" s="773" t="s">
        <v>22878</v>
      </c>
      <c r="BR41" s="1367" t="s">
        <v>22879</v>
      </c>
      <c r="BS41" s="1628"/>
    </row>
    <row r="42" spans="2:71" s="262" customFormat="1" ht="33" customHeight="1">
      <c r="B42" s="327" t="s">
        <v>22845</v>
      </c>
      <c r="C42" s="1847" t="s">
        <v>21860</v>
      </c>
      <c r="D42" s="313" t="s">
        <v>813</v>
      </c>
      <c r="E42" s="313">
        <v>3</v>
      </c>
      <c r="F42" s="1795">
        <f>IFERROR(SUM(F40:F41), 0)</f>
        <v>0</v>
      </c>
      <c r="G42" s="1795">
        <f t="shared" ref="G42:M42" si="47">IFERROR(SUM(G40:G41), 0)</f>
        <v>0</v>
      </c>
      <c r="H42" s="1795">
        <f t="shared" si="47"/>
        <v>0</v>
      </c>
      <c r="I42" s="1795">
        <f t="shared" si="47"/>
        <v>4.2830000000000004</v>
      </c>
      <c r="J42" s="1795">
        <f t="shared" si="47"/>
        <v>0.22500000000000001</v>
      </c>
      <c r="K42" s="1795">
        <f t="shared" si="47"/>
        <v>0</v>
      </c>
      <c r="L42" s="1795">
        <f t="shared" si="47"/>
        <v>0</v>
      </c>
      <c r="M42" s="1795">
        <f t="shared" si="47"/>
        <v>0</v>
      </c>
      <c r="N42" s="1795">
        <f t="shared" ref="N42" si="48">IFERROR(SUM(F42:M42), 0)</f>
        <v>4.508</v>
      </c>
      <c r="O42" s="1795">
        <f>IFERROR(SUM(O40:O41), 0)</f>
        <v>0</v>
      </c>
      <c r="P42" s="1795">
        <f t="shared" ref="P42:V42" si="49">IFERROR(SUM(P40:P41), 0)</f>
        <v>0</v>
      </c>
      <c r="Q42" s="1795">
        <f t="shared" si="49"/>
        <v>0</v>
      </c>
      <c r="R42" s="1795">
        <f t="shared" si="49"/>
        <v>0.78469999999999995</v>
      </c>
      <c r="S42" s="1795">
        <f t="shared" si="49"/>
        <v>4.1300000000000003E-2</v>
      </c>
      <c r="T42" s="1795">
        <f t="shared" si="49"/>
        <v>0</v>
      </c>
      <c r="U42" s="1795">
        <f t="shared" si="49"/>
        <v>0</v>
      </c>
      <c r="V42" s="1795">
        <f t="shared" si="49"/>
        <v>0</v>
      </c>
      <c r="W42" s="1795">
        <f t="shared" si="41"/>
        <v>0.82599999999999996</v>
      </c>
      <c r="X42" s="8"/>
      <c r="Y42" s="324" t="s">
        <v>22880</v>
      </c>
      <c r="Z42" s="1592"/>
      <c r="AA42" s="1566"/>
      <c r="AB42" s="1592"/>
      <c r="AC42" s="1631"/>
      <c r="AD42" s="271">
        <f t="shared" si="2"/>
        <v>0</v>
      </c>
      <c r="AE42" s="1631"/>
      <c r="AF42" s="270"/>
      <c r="AG42" s="270"/>
      <c r="AH42" s="270"/>
      <c r="AI42" s="270"/>
      <c r="AJ42" s="270"/>
      <c r="AK42" s="270"/>
      <c r="AL42" s="270"/>
      <c r="AM42" s="270"/>
      <c r="AN42" s="1592"/>
      <c r="AO42" s="1628"/>
      <c r="AP42" s="1628"/>
      <c r="AQ42" s="1628"/>
      <c r="AR42" s="1628"/>
      <c r="AS42" s="1628"/>
      <c r="AT42" s="1628"/>
      <c r="AU42" s="1628"/>
      <c r="AV42" s="1628"/>
      <c r="AW42" s="1636"/>
      <c r="AX42" s="1628"/>
      <c r="AY42" s="327" t="s">
        <v>22845</v>
      </c>
      <c r="AZ42" s="1847" t="s">
        <v>21860</v>
      </c>
      <c r="BA42" s="773" t="s">
        <v>22881</v>
      </c>
      <c r="BB42" s="773" t="s">
        <v>22882</v>
      </c>
      <c r="BC42" s="773" t="s">
        <v>22883</v>
      </c>
      <c r="BD42" s="773" t="s">
        <v>22884</v>
      </c>
      <c r="BE42" s="773" t="s">
        <v>22885</v>
      </c>
      <c r="BF42" s="773" t="s">
        <v>22886</v>
      </c>
      <c r="BG42" s="773" t="s">
        <v>22886</v>
      </c>
      <c r="BH42" s="773" t="s">
        <v>22887</v>
      </c>
      <c r="BI42" s="773" t="s">
        <v>22888</v>
      </c>
      <c r="BJ42" s="773" t="s">
        <v>22889</v>
      </c>
      <c r="BK42" s="773" t="s">
        <v>22890</v>
      </c>
      <c r="BL42" s="773" t="s">
        <v>22891</v>
      </c>
      <c r="BM42" s="773" t="s">
        <v>22892</v>
      </c>
      <c r="BN42" s="773" t="s">
        <v>22893</v>
      </c>
      <c r="BO42" s="773" t="s">
        <v>22894</v>
      </c>
      <c r="BP42" s="773" t="s">
        <v>22894</v>
      </c>
      <c r="BQ42" s="773" t="s">
        <v>22895</v>
      </c>
      <c r="BR42" s="1367" t="s">
        <v>22896</v>
      </c>
      <c r="BS42" s="1628"/>
    </row>
    <row r="43" spans="2:71" s="262" customFormat="1" ht="33" customHeight="1">
      <c r="B43" s="327" t="s">
        <v>22897</v>
      </c>
      <c r="C43" s="1847" t="s">
        <v>21844</v>
      </c>
      <c r="D43" s="313" t="s">
        <v>813</v>
      </c>
      <c r="E43" s="313">
        <v>3</v>
      </c>
      <c r="F43" s="1711">
        <v>7.2999999999999995E-2</v>
      </c>
      <c r="G43" s="1711">
        <v>2.5999999999999999E-2</v>
      </c>
      <c r="H43" s="1711">
        <v>1.0999999999999999E-2</v>
      </c>
      <c r="I43" s="1711">
        <v>0.11700000000000001</v>
      </c>
      <c r="J43" s="1711">
        <v>6.0000000000000001E-3</v>
      </c>
      <c r="K43" s="1711">
        <v>0</v>
      </c>
      <c r="L43" s="1711">
        <v>0</v>
      </c>
      <c r="M43" s="1711">
        <v>0</v>
      </c>
      <c r="N43" s="1738">
        <f t="shared" si="1"/>
        <v>0.23299999999999998</v>
      </c>
      <c r="O43" s="1711">
        <v>0</v>
      </c>
      <c r="P43" s="1711">
        <v>0</v>
      </c>
      <c r="Q43" s="1711">
        <v>0</v>
      </c>
      <c r="R43" s="1711">
        <v>0</v>
      </c>
      <c r="S43" s="1711">
        <v>0</v>
      </c>
      <c r="T43" s="1711">
        <v>0</v>
      </c>
      <c r="U43" s="1711">
        <v>0</v>
      </c>
      <c r="V43" s="1711">
        <v>0</v>
      </c>
      <c r="W43" s="1795">
        <f t="shared" si="41"/>
        <v>0</v>
      </c>
      <c r="X43" s="8"/>
      <c r="Y43" s="324" t="s">
        <v>22898</v>
      </c>
      <c r="Z43" s="1592"/>
      <c r="AA43" s="1566"/>
      <c r="AB43" s="1592"/>
      <c r="AC43" s="1631"/>
      <c r="AD43" s="271">
        <f t="shared" si="2"/>
        <v>0</v>
      </c>
      <c r="AE43" s="1631"/>
      <c r="AF43" s="273">
        <f t="shared" si="3"/>
        <v>0</v>
      </c>
      <c r="AG43" s="273">
        <f t="shared" si="4"/>
        <v>0</v>
      </c>
      <c r="AH43" s="273">
        <f t="shared" si="5"/>
        <v>0</v>
      </c>
      <c r="AI43" s="273">
        <f t="shared" si="6"/>
        <v>0</v>
      </c>
      <c r="AJ43" s="273">
        <f t="shared" si="7"/>
        <v>0</v>
      </c>
      <c r="AK43" s="273">
        <f t="shared" si="8"/>
        <v>0</v>
      </c>
      <c r="AL43" s="273">
        <f t="shared" si="9"/>
        <v>0</v>
      </c>
      <c r="AM43" s="273">
        <f t="shared" si="10"/>
        <v>0</v>
      </c>
      <c r="AN43" s="1592"/>
      <c r="AO43" s="273">
        <f t="shared" ref="AO43:AV44" si="50" xml:space="preserve"> IF( ISNUMBER(O43), 0, 1 )</f>
        <v>0</v>
      </c>
      <c r="AP43" s="273">
        <f t="shared" si="50"/>
        <v>0</v>
      </c>
      <c r="AQ43" s="273">
        <f t="shared" si="50"/>
        <v>0</v>
      </c>
      <c r="AR43" s="273">
        <f t="shared" si="50"/>
        <v>0</v>
      </c>
      <c r="AS43" s="273">
        <f t="shared" si="50"/>
        <v>0</v>
      </c>
      <c r="AT43" s="273">
        <f t="shared" si="50"/>
        <v>0</v>
      </c>
      <c r="AU43" s="273">
        <f t="shared" si="50"/>
        <v>0</v>
      </c>
      <c r="AV43" s="273">
        <f t="shared" si="50"/>
        <v>0</v>
      </c>
      <c r="AW43" s="1636"/>
      <c r="AX43" s="1628"/>
      <c r="AY43" s="327" t="s">
        <v>22897</v>
      </c>
      <c r="AZ43" s="1847" t="s">
        <v>21844</v>
      </c>
      <c r="BA43" s="773" t="s">
        <v>22899</v>
      </c>
      <c r="BB43" s="773" t="s">
        <v>22900</v>
      </c>
      <c r="BC43" s="773" t="s">
        <v>22901</v>
      </c>
      <c r="BD43" s="773" t="s">
        <v>22902</v>
      </c>
      <c r="BE43" s="773" t="s">
        <v>22903</v>
      </c>
      <c r="BF43" s="773" t="s">
        <v>22904</v>
      </c>
      <c r="BG43" s="773" t="s">
        <v>22904</v>
      </c>
      <c r="BH43" s="773" t="s">
        <v>22905</v>
      </c>
      <c r="BI43" s="773" t="s">
        <v>22906</v>
      </c>
      <c r="BJ43" s="773" t="s">
        <v>22907</v>
      </c>
      <c r="BK43" s="773" t="s">
        <v>22908</v>
      </c>
      <c r="BL43" s="773" t="s">
        <v>22909</v>
      </c>
      <c r="BM43" s="773" t="s">
        <v>22910</v>
      </c>
      <c r="BN43" s="773" t="s">
        <v>22911</v>
      </c>
      <c r="BO43" s="773" t="s">
        <v>22912</v>
      </c>
      <c r="BP43" s="773" t="s">
        <v>22912</v>
      </c>
      <c r="BQ43" s="773" t="s">
        <v>22913</v>
      </c>
      <c r="BR43" s="1367" t="s">
        <v>22914</v>
      </c>
      <c r="BS43" s="1628"/>
    </row>
    <row r="44" spans="2:71" s="262" customFormat="1" ht="33" customHeight="1">
      <c r="B44" s="327" t="s">
        <v>22897</v>
      </c>
      <c r="C44" s="1847" t="s">
        <v>21852</v>
      </c>
      <c r="D44" s="313" t="s">
        <v>813</v>
      </c>
      <c r="E44" s="313">
        <v>3</v>
      </c>
      <c r="F44" s="1711">
        <v>0</v>
      </c>
      <c r="G44" s="1711">
        <v>0</v>
      </c>
      <c r="H44" s="1711">
        <v>0</v>
      </c>
      <c r="I44" s="1711">
        <v>0</v>
      </c>
      <c r="J44" s="1711">
        <v>0</v>
      </c>
      <c r="K44" s="1711">
        <v>0</v>
      </c>
      <c r="L44" s="1711">
        <v>0</v>
      </c>
      <c r="M44" s="1711">
        <v>0</v>
      </c>
      <c r="N44" s="1738">
        <f t="shared" si="1"/>
        <v>0</v>
      </c>
      <c r="O44" s="1711">
        <v>0</v>
      </c>
      <c r="P44" s="1711">
        <v>0</v>
      </c>
      <c r="Q44" s="1711">
        <v>0</v>
      </c>
      <c r="R44" s="1711">
        <v>0</v>
      </c>
      <c r="S44" s="1711">
        <v>0</v>
      </c>
      <c r="T44" s="1711">
        <v>0</v>
      </c>
      <c r="U44" s="1711">
        <v>0</v>
      </c>
      <c r="V44" s="1711">
        <v>0</v>
      </c>
      <c r="W44" s="1795">
        <f t="shared" si="41"/>
        <v>0</v>
      </c>
      <c r="X44" s="8"/>
      <c r="Y44" s="324" t="s">
        <v>22915</v>
      </c>
      <c r="Z44" s="1592"/>
      <c r="AA44" s="1566"/>
      <c r="AB44" s="1592"/>
      <c r="AC44" s="1631"/>
      <c r="AD44" s="271">
        <f t="shared" si="2"/>
        <v>0</v>
      </c>
      <c r="AE44" s="1631"/>
      <c r="AF44" s="273">
        <f t="shared" si="3"/>
        <v>0</v>
      </c>
      <c r="AG44" s="273">
        <f t="shared" si="4"/>
        <v>0</v>
      </c>
      <c r="AH44" s="273">
        <f t="shared" si="5"/>
        <v>0</v>
      </c>
      <c r="AI44" s="273">
        <f t="shared" si="6"/>
        <v>0</v>
      </c>
      <c r="AJ44" s="273">
        <f t="shared" si="7"/>
        <v>0</v>
      </c>
      <c r="AK44" s="273">
        <f t="shared" si="8"/>
        <v>0</v>
      </c>
      <c r="AL44" s="273">
        <f t="shared" si="9"/>
        <v>0</v>
      </c>
      <c r="AM44" s="273">
        <f t="shared" si="10"/>
        <v>0</v>
      </c>
      <c r="AN44" s="1592"/>
      <c r="AO44" s="273">
        <f t="shared" si="50"/>
        <v>0</v>
      </c>
      <c r="AP44" s="273">
        <f t="shared" si="50"/>
        <v>0</v>
      </c>
      <c r="AQ44" s="273">
        <f t="shared" si="50"/>
        <v>0</v>
      </c>
      <c r="AR44" s="273">
        <f t="shared" si="50"/>
        <v>0</v>
      </c>
      <c r="AS44" s="273">
        <f t="shared" si="50"/>
        <v>0</v>
      </c>
      <c r="AT44" s="273">
        <f t="shared" si="50"/>
        <v>0</v>
      </c>
      <c r="AU44" s="273">
        <f t="shared" si="50"/>
        <v>0</v>
      </c>
      <c r="AV44" s="273">
        <f t="shared" si="50"/>
        <v>0</v>
      </c>
      <c r="AW44" s="1636"/>
      <c r="AX44" s="1628"/>
      <c r="AY44" s="327" t="s">
        <v>22897</v>
      </c>
      <c r="AZ44" s="1847" t="s">
        <v>21852</v>
      </c>
      <c r="BA44" s="773" t="s">
        <v>22916</v>
      </c>
      <c r="BB44" s="773" t="s">
        <v>22917</v>
      </c>
      <c r="BC44" s="773" t="s">
        <v>22918</v>
      </c>
      <c r="BD44" s="773" t="s">
        <v>22919</v>
      </c>
      <c r="BE44" s="773" t="s">
        <v>22920</v>
      </c>
      <c r="BF44" s="773" t="s">
        <v>22921</v>
      </c>
      <c r="BG44" s="773" t="s">
        <v>22921</v>
      </c>
      <c r="BH44" s="773" t="s">
        <v>22922</v>
      </c>
      <c r="BI44" s="773" t="s">
        <v>22923</v>
      </c>
      <c r="BJ44" s="773" t="s">
        <v>22924</v>
      </c>
      <c r="BK44" s="773" t="s">
        <v>22925</v>
      </c>
      <c r="BL44" s="773" t="s">
        <v>22926</v>
      </c>
      <c r="BM44" s="773" t="s">
        <v>22927</v>
      </c>
      <c r="BN44" s="773" t="s">
        <v>22928</v>
      </c>
      <c r="BO44" s="773" t="s">
        <v>22929</v>
      </c>
      <c r="BP44" s="773" t="s">
        <v>22929</v>
      </c>
      <c r="BQ44" s="773" t="s">
        <v>22930</v>
      </c>
      <c r="BR44" s="1367" t="s">
        <v>22931</v>
      </c>
      <c r="BS44" s="1628"/>
    </row>
    <row r="45" spans="2:71" s="262" customFormat="1" ht="33" customHeight="1">
      <c r="B45" s="327" t="s">
        <v>22897</v>
      </c>
      <c r="C45" s="1847" t="s">
        <v>21860</v>
      </c>
      <c r="D45" s="313" t="s">
        <v>813</v>
      </c>
      <c r="E45" s="313">
        <v>3</v>
      </c>
      <c r="F45" s="1795">
        <f>IFERROR(SUM(F43:F44), 0)</f>
        <v>7.2999999999999995E-2</v>
      </c>
      <c r="G45" s="1795">
        <f t="shared" ref="G45:M45" si="51">IFERROR(SUM(G43:G44), 0)</f>
        <v>2.5999999999999999E-2</v>
      </c>
      <c r="H45" s="1795">
        <f t="shared" si="51"/>
        <v>1.0999999999999999E-2</v>
      </c>
      <c r="I45" s="1795">
        <f t="shared" si="51"/>
        <v>0.11700000000000001</v>
      </c>
      <c r="J45" s="1795">
        <f t="shared" si="51"/>
        <v>6.0000000000000001E-3</v>
      </c>
      <c r="K45" s="1795">
        <f t="shared" si="51"/>
        <v>0</v>
      </c>
      <c r="L45" s="1795">
        <f t="shared" si="51"/>
        <v>0</v>
      </c>
      <c r="M45" s="1795">
        <f t="shared" si="51"/>
        <v>0</v>
      </c>
      <c r="N45" s="1795">
        <f>IFERROR(SUM(F45:M45), 0)</f>
        <v>0.23299999999999998</v>
      </c>
      <c r="O45" s="1795">
        <f>IFERROR(SUM(O43:O44), 0)</f>
        <v>0</v>
      </c>
      <c r="P45" s="1795">
        <f t="shared" ref="P45:V45" si="52">IFERROR(SUM(P43:P44), 0)</f>
        <v>0</v>
      </c>
      <c r="Q45" s="1795">
        <f t="shared" si="52"/>
        <v>0</v>
      </c>
      <c r="R45" s="1795">
        <f t="shared" si="52"/>
        <v>0</v>
      </c>
      <c r="S45" s="1795">
        <f t="shared" si="52"/>
        <v>0</v>
      </c>
      <c r="T45" s="1795">
        <f t="shared" si="52"/>
        <v>0</v>
      </c>
      <c r="U45" s="1795">
        <f t="shared" si="52"/>
        <v>0</v>
      </c>
      <c r="V45" s="1795">
        <f t="shared" si="52"/>
        <v>0</v>
      </c>
      <c r="W45" s="1795">
        <f t="shared" ref="W45" si="53">IFERROR(SUM(O45:V45), 0)</f>
        <v>0</v>
      </c>
      <c r="X45" s="8"/>
      <c r="Y45" s="324" t="s">
        <v>22932</v>
      </c>
      <c r="Z45" s="1592"/>
      <c r="AA45" s="1566"/>
      <c r="AB45" s="1592"/>
      <c r="AC45" s="1631"/>
      <c r="AD45" s="271">
        <f t="shared" si="2"/>
        <v>0</v>
      </c>
      <c r="AE45" s="1631"/>
      <c r="AF45" s="270"/>
      <c r="AG45" s="270"/>
      <c r="AH45" s="270"/>
      <c r="AI45" s="270"/>
      <c r="AJ45" s="270"/>
      <c r="AK45" s="270"/>
      <c r="AL45" s="270"/>
      <c r="AM45" s="270"/>
      <c r="AN45" s="1592"/>
      <c r="AO45" s="1628"/>
      <c r="AP45" s="1628"/>
      <c r="AQ45" s="1628"/>
      <c r="AR45" s="1628"/>
      <c r="AS45" s="1628"/>
      <c r="AT45" s="1628"/>
      <c r="AU45" s="1628"/>
      <c r="AV45" s="1628"/>
      <c r="AW45" s="1636"/>
      <c r="AX45" s="1628"/>
      <c r="AY45" s="327" t="s">
        <v>22897</v>
      </c>
      <c r="AZ45" s="1847" t="s">
        <v>21860</v>
      </c>
      <c r="BA45" s="773" t="s">
        <v>22933</v>
      </c>
      <c r="BB45" s="773" t="s">
        <v>22934</v>
      </c>
      <c r="BC45" s="773" t="s">
        <v>22935</v>
      </c>
      <c r="BD45" s="773" t="s">
        <v>22936</v>
      </c>
      <c r="BE45" s="773" t="s">
        <v>22937</v>
      </c>
      <c r="BF45" s="773" t="s">
        <v>22938</v>
      </c>
      <c r="BG45" s="773" t="s">
        <v>22938</v>
      </c>
      <c r="BH45" s="773" t="s">
        <v>22939</v>
      </c>
      <c r="BI45" s="773" t="s">
        <v>22940</v>
      </c>
      <c r="BJ45" s="330" t="s">
        <v>22941</v>
      </c>
      <c r="BK45" s="330" t="s">
        <v>22942</v>
      </c>
      <c r="BL45" s="330" t="s">
        <v>22943</v>
      </c>
      <c r="BM45" s="330" t="s">
        <v>22944</v>
      </c>
      <c r="BN45" s="330" t="s">
        <v>22945</v>
      </c>
      <c r="BO45" s="330" t="s">
        <v>22946</v>
      </c>
      <c r="BP45" s="330" t="s">
        <v>22946</v>
      </c>
      <c r="BQ45" s="330" t="s">
        <v>22947</v>
      </c>
      <c r="BR45" s="333" t="s">
        <v>22948</v>
      </c>
      <c r="BS45" s="1628"/>
    </row>
    <row r="46" spans="2:71" s="262" customFormat="1" ht="33" customHeight="1">
      <c r="B46" s="327" t="s">
        <v>21956</v>
      </c>
      <c r="C46" s="1847" t="s">
        <v>21844</v>
      </c>
      <c r="D46" s="313" t="s">
        <v>813</v>
      </c>
      <c r="E46" s="313">
        <v>3</v>
      </c>
      <c r="F46" s="1711">
        <v>0.26300000000000001</v>
      </c>
      <c r="G46" s="1711">
        <v>9.5000000000000001E-2</v>
      </c>
      <c r="H46" s="1711">
        <v>0.04</v>
      </c>
      <c r="I46" s="1711">
        <v>2.5409999999999999</v>
      </c>
      <c r="J46" s="1711">
        <v>0.13400000000000001</v>
      </c>
      <c r="K46" s="1711">
        <v>0</v>
      </c>
      <c r="L46" s="1711">
        <v>0</v>
      </c>
      <c r="M46" s="1711">
        <v>0</v>
      </c>
      <c r="N46" s="1738">
        <f t="shared" si="1"/>
        <v>3.073</v>
      </c>
      <c r="O46" s="1746"/>
      <c r="P46" s="1746"/>
      <c r="Q46" s="1746"/>
      <c r="R46" s="1746"/>
      <c r="S46" s="1746"/>
      <c r="T46" s="1746"/>
      <c r="U46" s="1746"/>
      <c r="V46" s="1746"/>
      <c r="W46" s="1749"/>
      <c r="X46" s="8"/>
      <c r="Y46" s="324" t="s">
        <v>22949</v>
      </c>
      <c r="Z46" s="1592"/>
      <c r="AA46" s="1566"/>
      <c r="AB46" s="1592"/>
      <c r="AC46" s="1631"/>
      <c r="AD46" s="271">
        <f t="shared" si="2"/>
        <v>0</v>
      </c>
      <c r="AE46" s="1631"/>
      <c r="AF46" s="273">
        <f t="shared" si="3"/>
        <v>0</v>
      </c>
      <c r="AG46" s="273">
        <f t="shared" si="4"/>
        <v>0</v>
      </c>
      <c r="AH46" s="273">
        <f t="shared" si="5"/>
        <v>0</v>
      </c>
      <c r="AI46" s="273">
        <f t="shared" si="6"/>
        <v>0</v>
      </c>
      <c r="AJ46" s="273">
        <f t="shared" si="7"/>
        <v>0</v>
      </c>
      <c r="AK46" s="273">
        <f t="shared" si="8"/>
        <v>0</v>
      </c>
      <c r="AL46" s="273">
        <f t="shared" si="9"/>
        <v>0</v>
      </c>
      <c r="AM46" s="273">
        <f t="shared" si="10"/>
        <v>0</v>
      </c>
      <c r="AN46" s="1592"/>
      <c r="AO46" s="270"/>
      <c r="AP46" s="270"/>
      <c r="AQ46" s="270"/>
      <c r="AR46" s="270"/>
      <c r="AS46" s="270"/>
      <c r="AT46" s="270"/>
      <c r="AU46" s="270"/>
      <c r="AV46" s="270"/>
      <c r="AW46" s="1636"/>
      <c r="AX46" s="1628"/>
      <c r="AY46" s="327" t="s">
        <v>21956</v>
      </c>
      <c r="AZ46" s="1847" t="s">
        <v>21844</v>
      </c>
      <c r="BA46" s="773" t="s">
        <v>22950</v>
      </c>
      <c r="BB46" s="773" t="s">
        <v>22951</v>
      </c>
      <c r="BC46" s="773" t="s">
        <v>22952</v>
      </c>
      <c r="BD46" s="773" t="s">
        <v>22953</v>
      </c>
      <c r="BE46" s="773" t="s">
        <v>22954</v>
      </c>
      <c r="BF46" s="773" t="s">
        <v>22955</v>
      </c>
      <c r="BG46" s="773" t="s">
        <v>22955</v>
      </c>
      <c r="BH46" s="773" t="s">
        <v>22956</v>
      </c>
      <c r="BI46" s="773" t="s">
        <v>22957</v>
      </c>
      <c r="BJ46" s="504"/>
      <c r="BK46" s="504"/>
      <c r="BL46" s="504"/>
      <c r="BM46" s="504"/>
      <c r="BN46" s="504"/>
      <c r="BO46" s="504"/>
      <c r="BP46" s="504"/>
      <c r="BQ46" s="504"/>
      <c r="BR46" s="592"/>
      <c r="BS46" s="1628"/>
    </row>
    <row r="47" spans="2:71" s="262" customFormat="1" ht="33" customHeight="1">
      <c r="B47" s="327" t="s">
        <v>21956</v>
      </c>
      <c r="C47" s="1847" t="s">
        <v>21852</v>
      </c>
      <c r="D47" s="313" t="s">
        <v>813</v>
      </c>
      <c r="E47" s="313">
        <v>3</v>
      </c>
      <c r="F47" s="1711">
        <v>0</v>
      </c>
      <c r="G47" s="1711">
        <v>0</v>
      </c>
      <c r="H47" s="1711">
        <v>0</v>
      </c>
      <c r="I47" s="1711">
        <v>0</v>
      </c>
      <c r="J47" s="1711">
        <v>0</v>
      </c>
      <c r="K47" s="1711">
        <v>0</v>
      </c>
      <c r="L47" s="1711">
        <v>0</v>
      </c>
      <c r="M47" s="1711">
        <v>0</v>
      </c>
      <c r="N47" s="1738">
        <f t="shared" si="1"/>
        <v>0</v>
      </c>
      <c r="O47" s="1746"/>
      <c r="P47" s="1746"/>
      <c r="Q47" s="1746"/>
      <c r="R47" s="1746"/>
      <c r="S47" s="1746"/>
      <c r="T47" s="1746"/>
      <c r="U47" s="1746"/>
      <c r="V47" s="1746"/>
      <c r="W47" s="1749"/>
      <c r="X47" s="8"/>
      <c r="Y47" s="324" t="s">
        <v>22958</v>
      </c>
      <c r="Z47" s="1592"/>
      <c r="AA47" s="1566"/>
      <c r="AB47" s="1592"/>
      <c r="AC47" s="1631"/>
      <c r="AD47" s="271">
        <f t="shared" si="2"/>
        <v>0</v>
      </c>
      <c r="AE47" s="1631"/>
      <c r="AF47" s="273">
        <f t="shared" si="3"/>
        <v>0</v>
      </c>
      <c r="AG47" s="273">
        <f t="shared" si="4"/>
        <v>0</v>
      </c>
      <c r="AH47" s="273">
        <f t="shared" si="5"/>
        <v>0</v>
      </c>
      <c r="AI47" s="273">
        <f t="shared" si="6"/>
        <v>0</v>
      </c>
      <c r="AJ47" s="273">
        <f t="shared" si="7"/>
        <v>0</v>
      </c>
      <c r="AK47" s="273">
        <f t="shared" si="8"/>
        <v>0</v>
      </c>
      <c r="AL47" s="273">
        <f t="shared" si="9"/>
        <v>0</v>
      </c>
      <c r="AM47" s="273">
        <f t="shared" si="10"/>
        <v>0</v>
      </c>
      <c r="AN47" s="1592"/>
      <c r="AO47" s="270"/>
      <c r="AP47" s="270"/>
      <c r="AQ47" s="270"/>
      <c r="AR47" s="270"/>
      <c r="AS47" s="270"/>
      <c r="AT47" s="270"/>
      <c r="AU47" s="270"/>
      <c r="AV47" s="270"/>
      <c r="AW47" s="1636"/>
      <c r="AX47" s="1628"/>
      <c r="AY47" s="327" t="s">
        <v>21956</v>
      </c>
      <c r="AZ47" s="1847" t="s">
        <v>21852</v>
      </c>
      <c r="BA47" s="773" t="s">
        <v>22959</v>
      </c>
      <c r="BB47" s="773" t="s">
        <v>22960</v>
      </c>
      <c r="BC47" s="773" t="s">
        <v>22961</v>
      </c>
      <c r="BD47" s="773" t="s">
        <v>22962</v>
      </c>
      <c r="BE47" s="773" t="s">
        <v>22963</v>
      </c>
      <c r="BF47" s="773" t="s">
        <v>22964</v>
      </c>
      <c r="BG47" s="773" t="s">
        <v>22964</v>
      </c>
      <c r="BH47" s="773" t="s">
        <v>22965</v>
      </c>
      <c r="BI47" s="773" t="s">
        <v>22966</v>
      </c>
      <c r="BJ47" s="504"/>
      <c r="BK47" s="504"/>
      <c r="BL47" s="504"/>
      <c r="BM47" s="504"/>
      <c r="BN47" s="504"/>
      <c r="BO47" s="504"/>
      <c r="BP47" s="504"/>
      <c r="BQ47" s="504"/>
      <c r="BR47" s="592"/>
      <c r="BS47" s="1628"/>
    </row>
    <row r="48" spans="2:71" s="262" customFormat="1" ht="33" customHeight="1">
      <c r="B48" s="327" t="s">
        <v>21956</v>
      </c>
      <c r="C48" s="1847" t="s">
        <v>21860</v>
      </c>
      <c r="D48" s="313" t="s">
        <v>813</v>
      </c>
      <c r="E48" s="313">
        <v>3</v>
      </c>
      <c r="F48" s="1795">
        <f>IFERROR(SUM(F46:F47), 0)</f>
        <v>0.26300000000000001</v>
      </c>
      <c r="G48" s="1795">
        <f t="shared" ref="G48:M48" si="54">IFERROR(SUM(G46:G47), 0)</f>
        <v>9.5000000000000001E-2</v>
      </c>
      <c r="H48" s="1795">
        <f t="shared" si="54"/>
        <v>0.04</v>
      </c>
      <c r="I48" s="1795">
        <f t="shared" si="54"/>
        <v>2.5409999999999999</v>
      </c>
      <c r="J48" s="1795">
        <f t="shared" si="54"/>
        <v>0.13400000000000001</v>
      </c>
      <c r="K48" s="1795">
        <f t="shared" si="54"/>
        <v>0</v>
      </c>
      <c r="L48" s="1795">
        <f t="shared" si="54"/>
        <v>0</v>
      </c>
      <c r="M48" s="1795">
        <f t="shared" si="54"/>
        <v>0</v>
      </c>
      <c r="N48" s="1795">
        <f>IFERROR(SUM(F48:M48), 0)</f>
        <v>3.073</v>
      </c>
      <c r="O48" s="1746"/>
      <c r="P48" s="1746"/>
      <c r="Q48" s="1746"/>
      <c r="R48" s="1746"/>
      <c r="S48" s="1746"/>
      <c r="T48" s="1746"/>
      <c r="U48" s="1746"/>
      <c r="V48" s="1746"/>
      <c r="W48" s="1749"/>
      <c r="X48" s="8"/>
      <c r="Y48" s="324" t="s">
        <v>22967</v>
      </c>
      <c r="Z48" s="1592"/>
      <c r="AA48" s="1566"/>
      <c r="AB48" s="1592"/>
      <c r="AC48" s="1631"/>
      <c r="AD48" s="271">
        <f t="shared" si="2"/>
        <v>0</v>
      </c>
      <c r="AE48" s="1631"/>
      <c r="AF48" s="270"/>
      <c r="AG48" s="270"/>
      <c r="AH48" s="270"/>
      <c r="AI48" s="270"/>
      <c r="AJ48" s="270"/>
      <c r="AK48" s="270"/>
      <c r="AL48" s="270"/>
      <c r="AM48" s="270"/>
      <c r="AN48" s="1592"/>
      <c r="AO48" s="1628"/>
      <c r="AP48" s="1628"/>
      <c r="AQ48" s="1628"/>
      <c r="AR48" s="1628"/>
      <c r="AS48" s="1628"/>
      <c r="AT48" s="1628"/>
      <c r="AU48" s="1628"/>
      <c r="AV48" s="1628"/>
      <c r="AW48" s="1636"/>
      <c r="AX48" s="1628"/>
      <c r="AY48" s="327" t="s">
        <v>21956</v>
      </c>
      <c r="AZ48" s="1847" t="s">
        <v>21860</v>
      </c>
      <c r="BA48" s="773" t="s">
        <v>22968</v>
      </c>
      <c r="BB48" s="773" t="s">
        <v>22969</v>
      </c>
      <c r="BC48" s="773" t="s">
        <v>22970</v>
      </c>
      <c r="BD48" s="773" t="s">
        <v>22971</v>
      </c>
      <c r="BE48" s="773" t="s">
        <v>22972</v>
      </c>
      <c r="BF48" s="773" t="s">
        <v>22973</v>
      </c>
      <c r="BG48" s="773" t="s">
        <v>22973</v>
      </c>
      <c r="BH48" s="773" t="s">
        <v>22974</v>
      </c>
      <c r="BI48" s="773" t="s">
        <v>22975</v>
      </c>
      <c r="BJ48" s="504"/>
      <c r="BK48" s="504"/>
      <c r="BL48" s="504"/>
      <c r="BM48" s="504"/>
      <c r="BN48" s="504"/>
      <c r="BO48" s="504"/>
      <c r="BP48" s="504"/>
      <c r="BQ48" s="504"/>
      <c r="BR48" s="592"/>
      <c r="BS48" s="1628"/>
    </row>
    <row r="49" spans="2:71" s="262" customFormat="1" ht="33" customHeight="1" thickBot="1">
      <c r="B49" s="1850" t="s">
        <v>21978</v>
      </c>
      <c r="C49" s="1851" t="s">
        <v>21860</v>
      </c>
      <c r="D49" s="320" t="s">
        <v>813</v>
      </c>
      <c r="E49" s="320">
        <v>3</v>
      </c>
      <c r="F49" s="1739">
        <f>IFERROR(SUM(F12,F15,F18,F21,F24,F27,F30,F33,F36,F39,F42,F45,F48), 0)</f>
        <v>0.54899999999999993</v>
      </c>
      <c r="G49" s="1739">
        <f>IFERROR(SUM(G12,G15,G18,G21,G24,G27,G30,G33,G36,G39,G42,G45,G48), 0)</f>
        <v>0.19800000000000001</v>
      </c>
      <c r="H49" s="1739">
        <f t="shared" ref="H49:L49" si="55">IFERROR(SUM(H12,H15,H18,H21,H24,H27,H30,H33,H36,H39,H42,H45,H48), 0)</f>
        <v>8.3999999999999991E-2</v>
      </c>
      <c r="I49" s="1739">
        <f t="shared" si="55"/>
        <v>44.547999999999995</v>
      </c>
      <c r="J49" s="1739">
        <f t="shared" si="55"/>
        <v>2.3419999999999996</v>
      </c>
      <c r="K49" s="1739">
        <f t="shared" si="55"/>
        <v>0</v>
      </c>
      <c r="L49" s="1739">
        <f t="shared" si="55"/>
        <v>0</v>
      </c>
      <c r="M49" s="1739">
        <f>IFERROR(SUM(M12,M15,M18,M21,M24,M27,M30,M33,M36,M39,M42,M45,M48), 0)</f>
        <v>0</v>
      </c>
      <c r="N49" s="1739">
        <f>IFERROR(SUM(F49:M49), 0)</f>
        <v>47.720999999999997</v>
      </c>
      <c r="O49" s="1747"/>
      <c r="P49" s="1747"/>
      <c r="Q49" s="1747"/>
      <c r="R49" s="1747"/>
      <c r="S49" s="1747"/>
      <c r="T49" s="1747"/>
      <c r="U49" s="1747"/>
      <c r="V49" s="1747"/>
      <c r="W49" s="1751"/>
      <c r="X49" s="8"/>
      <c r="Y49" s="325" t="s">
        <v>22976</v>
      </c>
      <c r="Z49" s="1592"/>
      <c r="AA49" s="1567"/>
      <c r="AB49" s="1592"/>
      <c r="AC49" s="1631"/>
      <c r="AD49" s="271">
        <f t="shared" ref="AD49:AD72" si="56">IF( SUM( AF49:AM49 ) = 0, 0, $AF$9 )</f>
        <v>0</v>
      </c>
      <c r="AE49" s="1631"/>
      <c r="AF49" s="270"/>
      <c r="AG49" s="270"/>
      <c r="AH49" s="270"/>
      <c r="AI49" s="270"/>
      <c r="AJ49" s="270"/>
      <c r="AK49" s="270"/>
      <c r="AL49" s="270"/>
      <c r="AM49" s="270"/>
      <c r="AN49" s="1592"/>
      <c r="AO49" s="1628"/>
      <c r="AP49" s="1628"/>
      <c r="AQ49" s="1628"/>
      <c r="AR49" s="1628"/>
      <c r="AS49" s="1628"/>
      <c r="AT49" s="1628"/>
      <c r="AU49" s="1628"/>
      <c r="AV49" s="1628"/>
      <c r="AW49" s="1636"/>
      <c r="AX49" s="1628"/>
      <c r="AY49" s="1850" t="s">
        <v>21978</v>
      </c>
      <c r="AZ49" s="1851" t="s">
        <v>21860</v>
      </c>
      <c r="BA49" s="799" t="s">
        <v>22977</v>
      </c>
      <c r="BB49" s="799" t="s">
        <v>22978</v>
      </c>
      <c r="BC49" s="799" t="s">
        <v>22979</v>
      </c>
      <c r="BD49" s="799" t="s">
        <v>22980</v>
      </c>
      <c r="BE49" s="799" t="s">
        <v>22981</v>
      </c>
      <c r="BF49" s="799" t="s">
        <v>22982</v>
      </c>
      <c r="BG49" s="799" t="s">
        <v>22982</v>
      </c>
      <c r="BH49" s="799" t="s">
        <v>22983</v>
      </c>
      <c r="BI49" s="799" t="s">
        <v>22984</v>
      </c>
      <c r="BJ49" s="509"/>
      <c r="BK49" s="509"/>
      <c r="BL49" s="509"/>
      <c r="BM49" s="509"/>
      <c r="BN49" s="509"/>
      <c r="BO49" s="509"/>
      <c r="BP49" s="509"/>
      <c r="BQ49" s="509"/>
      <c r="BR49" s="591"/>
      <c r="BS49" s="1628"/>
    </row>
    <row r="50" spans="2:71" s="262" customFormat="1" ht="15" customHeight="1" thickBot="1">
      <c r="B50" s="1623"/>
      <c r="C50" s="1592"/>
      <c r="D50" s="1592"/>
      <c r="E50" s="1592"/>
      <c r="F50" s="1752"/>
      <c r="G50" s="1752"/>
      <c r="H50" s="1752"/>
      <c r="I50" s="1752"/>
      <c r="J50" s="1752"/>
      <c r="K50" s="1752"/>
      <c r="L50" s="1752"/>
      <c r="M50" s="1752"/>
      <c r="N50" s="1752"/>
      <c r="O50" s="1752"/>
      <c r="P50" s="1752"/>
      <c r="Q50" s="1752"/>
      <c r="R50" s="1752"/>
      <c r="S50" s="1752"/>
      <c r="T50" s="1752"/>
      <c r="U50" s="1752"/>
      <c r="V50" s="1752"/>
      <c r="W50" s="1752"/>
      <c r="X50" s="1592"/>
      <c r="Y50" s="1592"/>
      <c r="Z50" s="1592"/>
      <c r="AA50" s="5"/>
      <c r="AB50" s="1592"/>
      <c r="AC50" s="1631"/>
      <c r="AD50" s="271">
        <f t="shared" si="56"/>
        <v>0</v>
      </c>
      <c r="AE50" s="1631"/>
      <c r="AF50" s="270"/>
      <c r="AG50" s="270"/>
      <c r="AH50" s="270"/>
      <c r="AI50" s="270"/>
      <c r="AJ50" s="270"/>
      <c r="AK50" s="270"/>
      <c r="AL50" s="270"/>
      <c r="AM50" s="270"/>
      <c r="AN50" s="1592"/>
      <c r="AO50" s="1628"/>
      <c r="AP50" s="1628"/>
      <c r="AQ50" s="1628"/>
      <c r="AR50" s="1628"/>
      <c r="AS50" s="1628"/>
      <c r="AT50" s="1628"/>
      <c r="AU50" s="1628"/>
      <c r="AV50" s="1628"/>
      <c r="AW50" s="1636"/>
      <c r="AX50" s="1628"/>
      <c r="AY50" s="1592"/>
      <c r="AZ50" s="1592"/>
      <c r="BA50" s="1592"/>
      <c r="BB50" s="1592"/>
      <c r="BC50" s="1592"/>
      <c r="BD50" s="1592"/>
      <c r="BE50" s="1592"/>
      <c r="BF50" s="1592"/>
      <c r="BG50" s="1592"/>
      <c r="BH50" s="1592"/>
      <c r="BI50" s="1592"/>
      <c r="BJ50" s="1592"/>
      <c r="BK50" s="1592"/>
      <c r="BL50" s="1592"/>
      <c r="BM50" s="1592"/>
      <c r="BN50" s="1592"/>
      <c r="BO50" s="1592"/>
      <c r="BP50" s="1592"/>
      <c r="BQ50" s="1592"/>
      <c r="BR50" s="1592"/>
      <c r="BS50" s="1628"/>
    </row>
    <row r="51" spans="2:71" s="262" customFormat="1" ht="21" customHeight="1" thickBot="1">
      <c r="B51" s="328" t="s">
        <v>22180</v>
      </c>
      <c r="C51" s="1592"/>
      <c r="D51" s="1592"/>
      <c r="E51" s="1592"/>
      <c r="F51" s="1752"/>
      <c r="G51" s="1752"/>
      <c r="H51" s="1752"/>
      <c r="I51" s="1752"/>
      <c r="J51" s="1752"/>
      <c r="K51" s="1752"/>
      <c r="L51" s="1752"/>
      <c r="M51" s="1752"/>
      <c r="N51" s="1752"/>
      <c r="O51" s="1752"/>
      <c r="P51" s="1752"/>
      <c r="Q51" s="1752"/>
      <c r="R51" s="1752"/>
      <c r="S51" s="1752"/>
      <c r="T51" s="1752"/>
      <c r="U51" s="1752"/>
      <c r="V51" s="1752"/>
      <c r="W51" s="1752"/>
      <c r="X51" s="1592"/>
      <c r="Y51" s="1592"/>
      <c r="Z51" s="1592"/>
      <c r="AA51" s="5"/>
      <c r="AB51" s="1592"/>
      <c r="AC51" s="1631"/>
      <c r="AD51" s="271">
        <f t="shared" si="56"/>
        <v>0</v>
      </c>
      <c r="AE51" s="1631"/>
      <c r="AF51" s="270"/>
      <c r="AG51" s="270"/>
      <c r="AH51" s="270"/>
      <c r="AI51" s="270"/>
      <c r="AJ51" s="270"/>
      <c r="AK51" s="270"/>
      <c r="AL51" s="270"/>
      <c r="AM51" s="270"/>
      <c r="AN51" s="1592"/>
      <c r="AO51" s="1628"/>
      <c r="AP51" s="1628"/>
      <c r="AQ51" s="1628"/>
      <c r="AR51" s="1628"/>
      <c r="AS51" s="1628"/>
      <c r="AT51" s="1628"/>
      <c r="AU51" s="1628"/>
      <c r="AV51" s="1628"/>
      <c r="AW51" s="1636"/>
      <c r="AX51" s="1628"/>
      <c r="AY51" s="316" t="s">
        <v>22180</v>
      </c>
      <c r="AZ51" s="1592"/>
      <c r="BA51" s="1592"/>
      <c r="BB51" s="1592"/>
      <c r="BC51" s="1592"/>
      <c r="BD51" s="1592"/>
      <c r="BE51" s="1592"/>
      <c r="BF51" s="1592"/>
      <c r="BG51" s="1592"/>
      <c r="BH51" s="1592"/>
      <c r="BI51" s="1592"/>
      <c r="BJ51" s="1592"/>
      <c r="BK51" s="1592"/>
      <c r="BL51" s="1592"/>
      <c r="BM51" s="1592"/>
      <c r="BN51" s="1592"/>
      <c r="BO51" s="1592"/>
      <c r="BP51" s="1592"/>
      <c r="BQ51" s="1592"/>
      <c r="BR51" s="1592"/>
      <c r="BS51" s="1628"/>
    </row>
    <row r="52" spans="2:71" ht="33" customHeight="1">
      <c r="B52" s="326" t="s">
        <v>22985</v>
      </c>
      <c r="C52" s="610" t="s">
        <v>21844</v>
      </c>
      <c r="D52" s="317" t="s">
        <v>813</v>
      </c>
      <c r="E52" s="317">
        <v>3</v>
      </c>
      <c r="F52" s="1711">
        <v>0</v>
      </c>
      <c r="G52" s="1711">
        <v>0</v>
      </c>
      <c r="H52" s="1711">
        <v>0</v>
      </c>
      <c r="I52" s="1711">
        <v>6.7690000000000001</v>
      </c>
      <c r="J52" s="1711">
        <v>0.35599999999999998</v>
      </c>
      <c r="K52" s="1711">
        <v>0</v>
      </c>
      <c r="L52" s="1711">
        <v>0</v>
      </c>
      <c r="M52" s="1711">
        <v>0</v>
      </c>
      <c r="N52" s="1738">
        <f t="shared" ref="N52:N53" si="57">SUM(F52:M52)</f>
        <v>7.125</v>
      </c>
      <c r="O52" s="1711">
        <v>0</v>
      </c>
      <c r="P52" s="1711">
        <v>0</v>
      </c>
      <c r="Q52" s="1711">
        <v>0</v>
      </c>
      <c r="R52" s="1711">
        <v>0</v>
      </c>
      <c r="S52" s="1711">
        <v>0</v>
      </c>
      <c r="T52" s="1711">
        <v>0</v>
      </c>
      <c r="U52" s="1711">
        <v>0</v>
      </c>
      <c r="V52" s="1711">
        <v>0</v>
      </c>
      <c r="W52" s="1795">
        <f t="shared" ref="W52:W60" si="58">IFERROR(SUM(O52:V52), 0)</f>
        <v>0</v>
      </c>
      <c r="X52" s="46"/>
      <c r="Y52" s="323" t="s">
        <v>22986</v>
      </c>
      <c r="Z52" s="1592"/>
      <c r="AA52" s="1568"/>
      <c r="AB52" s="1592"/>
      <c r="AC52" s="1631"/>
      <c r="AD52" s="271">
        <f>IF( SUM( AF52:AV52 ) = 0, 0, $AF$9 )</f>
        <v>0</v>
      </c>
      <c r="AE52" s="1631"/>
      <c r="AF52" s="273">
        <f t="shared" ref="AF52:AM53" si="59" xml:space="preserve"> IF( ISNUMBER(F52), 0, 1 )</f>
        <v>0</v>
      </c>
      <c r="AG52" s="273">
        <f t="shared" si="59"/>
        <v>0</v>
      </c>
      <c r="AH52" s="273">
        <f t="shared" si="59"/>
        <v>0</v>
      </c>
      <c r="AI52" s="273">
        <f t="shared" si="59"/>
        <v>0</v>
      </c>
      <c r="AJ52" s="273">
        <f t="shared" si="59"/>
        <v>0</v>
      </c>
      <c r="AK52" s="273">
        <f t="shared" si="59"/>
        <v>0</v>
      </c>
      <c r="AL52" s="273">
        <f t="shared" si="59"/>
        <v>0</v>
      </c>
      <c r="AM52" s="273">
        <f t="shared" si="59"/>
        <v>0</v>
      </c>
      <c r="AN52" s="1592"/>
      <c r="AO52" s="273">
        <f t="shared" ref="AO52:AV53" si="60" xml:space="preserve"> IF( ISNUMBER(O52), 0, 1 )</f>
        <v>0</v>
      </c>
      <c r="AP52" s="273">
        <f t="shared" si="60"/>
        <v>0</v>
      </c>
      <c r="AQ52" s="273">
        <f t="shared" si="60"/>
        <v>0</v>
      </c>
      <c r="AR52" s="273">
        <f t="shared" si="60"/>
        <v>0</v>
      </c>
      <c r="AS52" s="273">
        <f t="shared" si="60"/>
        <v>0</v>
      </c>
      <c r="AT52" s="273">
        <f t="shared" si="60"/>
        <v>0</v>
      </c>
      <c r="AU52" s="273">
        <f t="shared" si="60"/>
        <v>0</v>
      </c>
      <c r="AV52" s="273">
        <f t="shared" si="60"/>
        <v>0</v>
      </c>
      <c r="AW52" s="1636"/>
      <c r="AX52" s="1592"/>
      <c r="AY52" s="326" t="s">
        <v>22985</v>
      </c>
      <c r="AZ52" s="610" t="s">
        <v>21844</v>
      </c>
      <c r="BA52" s="786" t="s">
        <v>22987</v>
      </c>
      <c r="BB52" s="786" t="s">
        <v>22988</v>
      </c>
      <c r="BC52" s="786" t="s">
        <v>22989</v>
      </c>
      <c r="BD52" s="786" t="s">
        <v>22990</v>
      </c>
      <c r="BE52" s="786" t="s">
        <v>22991</v>
      </c>
      <c r="BF52" s="786" t="s">
        <v>22992</v>
      </c>
      <c r="BG52" s="786" t="s">
        <v>22992</v>
      </c>
      <c r="BH52" s="786" t="s">
        <v>22993</v>
      </c>
      <c r="BI52" s="786" t="s">
        <v>22994</v>
      </c>
      <c r="BJ52" s="786" t="s">
        <v>22995</v>
      </c>
      <c r="BK52" s="786" t="s">
        <v>22996</v>
      </c>
      <c r="BL52" s="786" t="s">
        <v>22997</v>
      </c>
      <c r="BM52" s="786" t="s">
        <v>22998</v>
      </c>
      <c r="BN52" s="786" t="s">
        <v>22999</v>
      </c>
      <c r="BO52" s="786" t="s">
        <v>23000</v>
      </c>
      <c r="BP52" s="786" t="s">
        <v>23000</v>
      </c>
      <c r="BQ52" s="786" t="s">
        <v>23001</v>
      </c>
      <c r="BR52" s="1366" t="s">
        <v>23002</v>
      </c>
      <c r="BS52" s="1592"/>
    </row>
    <row r="53" spans="2:71" ht="33" customHeight="1">
      <c r="B53" s="327" t="s">
        <v>22985</v>
      </c>
      <c r="C53" s="1847" t="s">
        <v>21852</v>
      </c>
      <c r="D53" s="313" t="s">
        <v>813</v>
      </c>
      <c r="E53" s="313">
        <v>3</v>
      </c>
      <c r="F53" s="1711">
        <v>0</v>
      </c>
      <c r="G53" s="1711">
        <v>0</v>
      </c>
      <c r="H53" s="1711">
        <v>0</v>
      </c>
      <c r="I53" s="1711">
        <v>0</v>
      </c>
      <c r="J53" s="1711">
        <v>0</v>
      </c>
      <c r="K53" s="1711">
        <v>0</v>
      </c>
      <c r="L53" s="1711">
        <v>0</v>
      </c>
      <c r="M53" s="1711">
        <v>0</v>
      </c>
      <c r="N53" s="1738">
        <f t="shared" si="57"/>
        <v>0</v>
      </c>
      <c r="O53" s="1711">
        <v>0</v>
      </c>
      <c r="P53" s="1711">
        <v>0</v>
      </c>
      <c r="Q53" s="1711">
        <v>0</v>
      </c>
      <c r="R53" s="1711">
        <v>0</v>
      </c>
      <c r="S53" s="1711">
        <v>0</v>
      </c>
      <c r="T53" s="1711">
        <v>0</v>
      </c>
      <c r="U53" s="1711">
        <v>0</v>
      </c>
      <c r="V53" s="1711">
        <v>0</v>
      </c>
      <c r="W53" s="1795">
        <f t="shared" si="58"/>
        <v>0</v>
      </c>
      <c r="X53" s="46"/>
      <c r="Y53" s="324" t="s">
        <v>23003</v>
      </c>
      <c r="Z53" s="1592"/>
      <c r="AA53" s="1566"/>
      <c r="AB53" s="1592"/>
      <c r="AC53" s="1631"/>
      <c r="AD53" s="271">
        <f>IF( SUM( AF53:AV53 ) = 0, 0, $AF$9 )</f>
        <v>0</v>
      </c>
      <c r="AE53" s="1631"/>
      <c r="AF53" s="273">
        <f t="shared" si="59"/>
        <v>0</v>
      </c>
      <c r="AG53" s="273">
        <f t="shared" si="59"/>
        <v>0</v>
      </c>
      <c r="AH53" s="273">
        <f t="shared" si="59"/>
        <v>0</v>
      </c>
      <c r="AI53" s="273">
        <f t="shared" si="59"/>
        <v>0</v>
      </c>
      <c r="AJ53" s="273">
        <f t="shared" si="59"/>
        <v>0</v>
      </c>
      <c r="AK53" s="273">
        <f t="shared" si="59"/>
        <v>0</v>
      </c>
      <c r="AL53" s="273">
        <f t="shared" si="59"/>
        <v>0</v>
      </c>
      <c r="AM53" s="273">
        <f t="shared" si="59"/>
        <v>0</v>
      </c>
      <c r="AN53" s="1592"/>
      <c r="AO53" s="273">
        <f t="shared" si="60"/>
        <v>0</v>
      </c>
      <c r="AP53" s="273">
        <f t="shared" si="60"/>
        <v>0</v>
      </c>
      <c r="AQ53" s="273">
        <f t="shared" si="60"/>
        <v>0</v>
      </c>
      <c r="AR53" s="273">
        <f t="shared" si="60"/>
        <v>0</v>
      </c>
      <c r="AS53" s="273">
        <f t="shared" si="60"/>
        <v>0</v>
      </c>
      <c r="AT53" s="273">
        <f t="shared" si="60"/>
        <v>0</v>
      </c>
      <c r="AU53" s="273">
        <f t="shared" si="60"/>
        <v>0</v>
      </c>
      <c r="AV53" s="273">
        <f t="shared" si="60"/>
        <v>0</v>
      </c>
      <c r="AW53" s="1636"/>
      <c r="AX53" s="1592"/>
      <c r="AY53" s="327" t="s">
        <v>22985</v>
      </c>
      <c r="AZ53" s="1847" t="s">
        <v>21852</v>
      </c>
      <c r="BA53" s="773" t="s">
        <v>23004</v>
      </c>
      <c r="BB53" s="773" t="s">
        <v>23005</v>
      </c>
      <c r="BC53" s="773" t="s">
        <v>23006</v>
      </c>
      <c r="BD53" s="773" t="s">
        <v>23007</v>
      </c>
      <c r="BE53" s="773" t="s">
        <v>23008</v>
      </c>
      <c r="BF53" s="773" t="s">
        <v>23009</v>
      </c>
      <c r="BG53" s="773" t="s">
        <v>23009</v>
      </c>
      <c r="BH53" s="773" t="s">
        <v>23010</v>
      </c>
      <c r="BI53" s="773" t="s">
        <v>23011</v>
      </c>
      <c r="BJ53" s="773" t="s">
        <v>23012</v>
      </c>
      <c r="BK53" s="773" t="s">
        <v>23013</v>
      </c>
      <c r="BL53" s="773" t="s">
        <v>23014</v>
      </c>
      <c r="BM53" s="773" t="s">
        <v>23015</v>
      </c>
      <c r="BN53" s="773" t="s">
        <v>23016</v>
      </c>
      <c r="BO53" s="773" t="s">
        <v>23017</v>
      </c>
      <c r="BP53" s="773" t="s">
        <v>23017</v>
      </c>
      <c r="BQ53" s="773" t="s">
        <v>23018</v>
      </c>
      <c r="BR53" s="1367" t="s">
        <v>23019</v>
      </c>
      <c r="BS53" s="1592"/>
    </row>
    <row r="54" spans="2:71" ht="33" customHeight="1">
      <c r="B54" s="327" t="s">
        <v>22985</v>
      </c>
      <c r="C54" s="1847" t="s">
        <v>21860</v>
      </c>
      <c r="D54" s="313" t="s">
        <v>813</v>
      </c>
      <c r="E54" s="313">
        <v>3</v>
      </c>
      <c r="F54" s="1795">
        <f>IFERROR(SUM(F52:F53), 0)</f>
        <v>0</v>
      </c>
      <c r="G54" s="1795">
        <f t="shared" ref="G54:M54" si="61">IFERROR(SUM(G52:G53), 0)</f>
        <v>0</v>
      </c>
      <c r="H54" s="1795">
        <f t="shared" si="61"/>
        <v>0</v>
      </c>
      <c r="I54" s="1795">
        <f t="shared" si="61"/>
        <v>6.7690000000000001</v>
      </c>
      <c r="J54" s="1795">
        <f t="shared" si="61"/>
        <v>0.35599999999999998</v>
      </c>
      <c r="K54" s="1795">
        <f t="shared" si="61"/>
        <v>0</v>
      </c>
      <c r="L54" s="1795">
        <f t="shared" si="61"/>
        <v>0</v>
      </c>
      <c r="M54" s="1795">
        <f t="shared" si="61"/>
        <v>0</v>
      </c>
      <c r="N54" s="1795">
        <f t="shared" ref="N54" si="62">IFERROR(SUM(F54:M54), 0)</f>
        <v>7.125</v>
      </c>
      <c r="O54" s="1795">
        <f t="shared" ref="O54:V54" si="63">IFERROR(SUM(O52:O53), 0)</f>
        <v>0</v>
      </c>
      <c r="P54" s="1795">
        <f t="shared" si="63"/>
        <v>0</v>
      </c>
      <c r="Q54" s="1795">
        <f t="shared" si="63"/>
        <v>0</v>
      </c>
      <c r="R54" s="1795">
        <f t="shared" si="63"/>
        <v>0</v>
      </c>
      <c r="S54" s="1795">
        <f t="shared" si="63"/>
        <v>0</v>
      </c>
      <c r="T54" s="1795">
        <f t="shared" si="63"/>
        <v>0</v>
      </c>
      <c r="U54" s="1795">
        <f t="shared" si="63"/>
        <v>0</v>
      </c>
      <c r="V54" s="1795">
        <f t="shared" si="63"/>
        <v>0</v>
      </c>
      <c r="W54" s="1795">
        <f t="shared" si="58"/>
        <v>0</v>
      </c>
      <c r="X54" s="8"/>
      <c r="Y54" s="324" t="s">
        <v>23020</v>
      </c>
      <c r="Z54" s="1592"/>
      <c r="AA54" s="1566"/>
      <c r="AB54" s="1592"/>
      <c r="AC54" s="1631"/>
      <c r="AD54" s="271">
        <f t="shared" si="56"/>
        <v>0</v>
      </c>
      <c r="AE54" s="1631"/>
      <c r="AF54" s="270"/>
      <c r="AG54" s="270"/>
      <c r="AH54" s="270"/>
      <c r="AI54" s="270"/>
      <c r="AJ54" s="270"/>
      <c r="AK54" s="270"/>
      <c r="AL54" s="270"/>
      <c r="AM54" s="270"/>
      <c r="AN54" s="1592"/>
      <c r="AO54" s="1592"/>
      <c r="AP54" s="1592"/>
      <c r="AQ54" s="1592"/>
      <c r="AR54" s="1592"/>
      <c r="AS54" s="1592"/>
      <c r="AT54" s="1592"/>
      <c r="AU54" s="1592"/>
      <c r="AV54" s="1592"/>
      <c r="AW54" s="1636"/>
      <c r="AX54" s="1592"/>
      <c r="AY54" s="327" t="s">
        <v>22985</v>
      </c>
      <c r="AZ54" s="1847" t="s">
        <v>21860</v>
      </c>
      <c r="BA54" s="773" t="s">
        <v>23021</v>
      </c>
      <c r="BB54" s="773" t="s">
        <v>23022</v>
      </c>
      <c r="BC54" s="773" t="s">
        <v>23023</v>
      </c>
      <c r="BD54" s="773" t="s">
        <v>23024</v>
      </c>
      <c r="BE54" s="773" t="s">
        <v>23025</v>
      </c>
      <c r="BF54" s="773" t="s">
        <v>23026</v>
      </c>
      <c r="BG54" s="773" t="s">
        <v>23026</v>
      </c>
      <c r="BH54" s="773" t="s">
        <v>23027</v>
      </c>
      <c r="BI54" s="773" t="s">
        <v>23028</v>
      </c>
      <c r="BJ54" s="773" t="s">
        <v>23029</v>
      </c>
      <c r="BK54" s="773" t="s">
        <v>23030</v>
      </c>
      <c r="BL54" s="773" t="s">
        <v>23031</v>
      </c>
      <c r="BM54" s="773" t="s">
        <v>23032</v>
      </c>
      <c r="BN54" s="773" t="s">
        <v>23033</v>
      </c>
      <c r="BO54" s="773" t="s">
        <v>23034</v>
      </c>
      <c r="BP54" s="773" t="s">
        <v>23034</v>
      </c>
      <c r="BQ54" s="773" t="s">
        <v>23035</v>
      </c>
      <c r="BR54" s="1367" t="s">
        <v>23036</v>
      </c>
      <c r="BS54" s="1592"/>
    </row>
    <row r="55" spans="2:71" ht="33" customHeight="1">
      <c r="B55" s="327" t="s">
        <v>23037</v>
      </c>
      <c r="C55" s="1847" t="s">
        <v>21844</v>
      </c>
      <c r="D55" s="313" t="s">
        <v>813</v>
      </c>
      <c r="E55" s="313">
        <v>3</v>
      </c>
      <c r="F55" s="1711">
        <v>3.5939999999999999</v>
      </c>
      <c r="G55" s="1711">
        <v>1.2949999999999999</v>
      </c>
      <c r="H55" s="1711">
        <v>0.55000000000000004</v>
      </c>
      <c r="I55" s="1711">
        <v>0</v>
      </c>
      <c r="J55" s="1711">
        <v>0</v>
      </c>
      <c r="K55" s="1711">
        <v>0</v>
      </c>
      <c r="L55" s="1711">
        <v>0</v>
      </c>
      <c r="M55" s="1711">
        <v>0</v>
      </c>
      <c r="N55" s="1738">
        <f t="shared" ref="N55:N56" si="64">SUM(F55:M55)</f>
        <v>5.4389999999999992</v>
      </c>
      <c r="O55" s="1711">
        <v>0.309</v>
      </c>
      <c r="P55" s="1711">
        <v>0.111</v>
      </c>
      <c r="Q55" s="1711">
        <v>4.7E-2</v>
      </c>
      <c r="R55" s="1711">
        <v>0</v>
      </c>
      <c r="S55" s="1711">
        <v>0</v>
      </c>
      <c r="T55" s="1711">
        <v>0</v>
      </c>
      <c r="U55" s="1711">
        <v>0</v>
      </c>
      <c r="V55" s="1711">
        <v>0</v>
      </c>
      <c r="W55" s="1795">
        <f t="shared" si="58"/>
        <v>0.46699999999999997</v>
      </c>
      <c r="X55" s="8"/>
      <c r="Y55" s="324" t="s">
        <v>23038</v>
      </c>
      <c r="Z55" s="1592"/>
      <c r="AA55" s="1566"/>
      <c r="AB55" s="1592"/>
      <c r="AC55" s="1631"/>
      <c r="AD55" s="271">
        <f>IF( SUM( AF55:AV55 ) = 0, 0, $AF$9 )</f>
        <v>0</v>
      </c>
      <c r="AE55" s="1631"/>
      <c r="AF55" s="273">
        <f t="shared" ref="AF55:AM56" si="65" xml:space="preserve"> IF( ISNUMBER(F55), 0, 1 )</f>
        <v>0</v>
      </c>
      <c r="AG55" s="273">
        <f t="shared" si="65"/>
        <v>0</v>
      </c>
      <c r="AH55" s="273">
        <f t="shared" si="65"/>
        <v>0</v>
      </c>
      <c r="AI55" s="273">
        <f t="shared" si="65"/>
        <v>0</v>
      </c>
      <c r="AJ55" s="273">
        <f t="shared" si="65"/>
        <v>0</v>
      </c>
      <c r="AK55" s="273">
        <f t="shared" si="65"/>
        <v>0</v>
      </c>
      <c r="AL55" s="273">
        <f t="shared" si="65"/>
        <v>0</v>
      </c>
      <c r="AM55" s="273">
        <f t="shared" si="65"/>
        <v>0</v>
      </c>
      <c r="AN55" s="1592"/>
      <c r="AO55" s="273">
        <f t="shared" ref="AO55:AV56" si="66" xml:space="preserve"> IF( ISNUMBER(O55), 0, 1 )</f>
        <v>0</v>
      </c>
      <c r="AP55" s="273">
        <f t="shared" si="66"/>
        <v>0</v>
      </c>
      <c r="AQ55" s="273">
        <f t="shared" si="66"/>
        <v>0</v>
      </c>
      <c r="AR55" s="273">
        <f t="shared" si="66"/>
        <v>0</v>
      </c>
      <c r="AS55" s="273">
        <f t="shared" si="66"/>
        <v>0</v>
      </c>
      <c r="AT55" s="273">
        <f t="shared" si="66"/>
        <v>0</v>
      </c>
      <c r="AU55" s="273">
        <f t="shared" si="66"/>
        <v>0</v>
      </c>
      <c r="AV55" s="273">
        <f t="shared" si="66"/>
        <v>0</v>
      </c>
      <c r="AW55" s="1636"/>
      <c r="AX55" s="1592"/>
      <c r="AY55" s="327" t="s">
        <v>23037</v>
      </c>
      <c r="AZ55" s="1847" t="s">
        <v>21844</v>
      </c>
      <c r="BA55" s="773" t="s">
        <v>23039</v>
      </c>
      <c r="BB55" s="773" t="s">
        <v>23040</v>
      </c>
      <c r="BC55" s="773" t="s">
        <v>23041</v>
      </c>
      <c r="BD55" s="773" t="s">
        <v>23042</v>
      </c>
      <c r="BE55" s="773" t="s">
        <v>23043</v>
      </c>
      <c r="BF55" s="773" t="s">
        <v>23044</v>
      </c>
      <c r="BG55" s="773" t="s">
        <v>23044</v>
      </c>
      <c r="BH55" s="773" t="s">
        <v>23045</v>
      </c>
      <c r="BI55" s="773" t="s">
        <v>23046</v>
      </c>
      <c r="BJ55" s="773" t="s">
        <v>23047</v>
      </c>
      <c r="BK55" s="773" t="s">
        <v>23048</v>
      </c>
      <c r="BL55" s="773" t="s">
        <v>23049</v>
      </c>
      <c r="BM55" s="773" t="s">
        <v>23050</v>
      </c>
      <c r="BN55" s="773" t="s">
        <v>23051</v>
      </c>
      <c r="BO55" s="773" t="s">
        <v>23052</v>
      </c>
      <c r="BP55" s="773" t="s">
        <v>23052</v>
      </c>
      <c r="BQ55" s="773" t="s">
        <v>23053</v>
      </c>
      <c r="BR55" s="1367" t="s">
        <v>23054</v>
      </c>
      <c r="BS55" s="1592"/>
    </row>
    <row r="56" spans="2:71" ht="33" customHeight="1">
      <c r="B56" s="327" t="s">
        <v>23037</v>
      </c>
      <c r="C56" s="1847" t="s">
        <v>21852</v>
      </c>
      <c r="D56" s="313" t="s">
        <v>813</v>
      </c>
      <c r="E56" s="313">
        <v>3</v>
      </c>
      <c r="F56" s="1711">
        <v>0.183</v>
      </c>
      <c r="G56" s="1711">
        <v>0</v>
      </c>
      <c r="H56" s="1711">
        <v>0</v>
      </c>
      <c r="I56" s="1711">
        <v>0</v>
      </c>
      <c r="J56" s="1711">
        <v>0</v>
      </c>
      <c r="K56" s="1711">
        <v>0</v>
      </c>
      <c r="L56" s="1711">
        <v>0</v>
      </c>
      <c r="M56" s="1711">
        <v>0</v>
      </c>
      <c r="N56" s="1738">
        <f t="shared" si="64"/>
        <v>0.183</v>
      </c>
      <c r="O56" s="1711">
        <v>0</v>
      </c>
      <c r="P56" s="1711">
        <v>0</v>
      </c>
      <c r="Q56" s="1711">
        <v>0</v>
      </c>
      <c r="R56" s="1711">
        <v>0</v>
      </c>
      <c r="S56" s="1711">
        <v>0</v>
      </c>
      <c r="T56" s="1711">
        <v>0</v>
      </c>
      <c r="U56" s="1711">
        <v>0</v>
      </c>
      <c r="V56" s="1711">
        <v>0</v>
      </c>
      <c r="W56" s="1795">
        <f t="shared" si="58"/>
        <v>0</v>
      </c>
      <c r="X56" s="8"/>
      <c r="Y56" s="324" t="s">
        <v>23055</v>
      </c>
      <c r="Z56" s="1592"/>
      <c r="AA56" s="1566"/>
      <c r="AB56" s="1592"/>
      <c r="AC56" s="1631"/>
      <c r="AD56" s="271">
        <f>IF( SUM( AF56:AV56 ) = 0, 0, $AF$9 )</f>
        <v>0</v>
      </c>
      <c r="AE56" s="1631"/>
      <c r="AF56" s="273">
        <f t="shared" si="65"/>
        <v>0</v>
      </c>
      <c r="AG56" s="273">
        <f t="shared" si="65"/>
        <v>0</v>
      </c>
      <c r="AH56" s="273">
        <f t="shared" si="65"/>
        <v>0</v>
      </c>
      <c r="AI56" s="273">
        <f t="shared" si="65"/>
        <v>0</v>
      </c>
      <c r="AJ56" s="273">
        <f t="shared" si="65"/>
        <v>0</v>
      </c>
      <c r="AK56" s="273">
        <f t="shared" si="65"/>
        <v>0</v>
      </c>
      <c r="AL56" s="273">
        <f t="shared" si="65"/>
        <v>0</v>
      </c>
      <c r="AM56" s="273">
        <f t="shared" si="65"/>
        <v>0</v>
      </c>
      <c r="AN56" s="1592"/>
      <c r="AO56" s="273">
        <f t="shared" si="66"/>
        <v>0</v>
      </c>
      <c r="AP56" s="273">
        <f t="shared" si="66"/>
        <v>0</v>
      </c>
      <c r="AQ56" s="273">
        <f t="shared" si="66"/>
        <v>0</v>
      </c>
      <c r="AR56" s="273">
        <f t="shared" si="66"/>
        <v>0</v>
      </c>
      <c r="AS56" s="273">
        <f t="shared" si="66"/>
        <v>0</v>
      </c>
      <c r="AT56" s="273">
        <f t="shared" si="66"/>
        <v>0</v>
      </c>
      <c r="AU56" s="273">
        <f t="shared" si="66"/>
        <v>0</v>
      </c>
      <c r="AV56" s="273">
        <f t="shared" si="66"/>
        <v>0</v>
      </c>
      <c r="AW56" s="1636"/>
      <c r="AX56" s="1592"/>
      <c r="AY56" s="327" t="s">
        <v>23037</v>
      </c>
      <c r="AZ56" s="1847" t="s">
        <v>21852</v>
      </c>
      <c r="BA56" s="773" t="s">
        <v>23056</v>
      </c>
      <c r="BB56" s="773" t="s">
        <v>23057</v>
      </c>
      <c r="BC56" s="773" t="s">
        <v>23058</v>
      </c>
      <c r="BD56" s="773" t="s">
        <v>23059</v>
      </c>
      <c r="BE56" s="773" t="s">
        <v>23060</v>
      </c>
      <c r="BF56" s="773" t="s">
        <v>23061</v>
      </c>
      <c r="BG56" s="773" t="s">
        <v>23061</v>
      </c>
      <c r="BH56" s="773" t="s">
        <v>23062</v>
      </c>
      <c r="BI56" s="773" t="s">
        <v>23063</v>
      </c>
      <c r="BJ56" s="773" t="s">
        <v>23064</v>
      </c>
      <c r="BK56" s="773" t="s">
        <v>23065</v>
      </c>
      <c r="BL56" s="773" t="s">
        <v>23066</v>
      </c>
      <c r="BM56" s="773" t="s">
        <v>23067</v>
      </c>
      <c r="BN56" s="773" t="s">
        <v>23068</v>
      </c>
      <c r="BO56" s="773" t="s">
        <v>23069</v>
      </c>
      <c r="BP56" s="773" t="s">
        <v>23069</v>
      </c>
      <c r="BQ56" s="773" t="s">
        <v>23070</v>
      </c>
      <c r="BR56" s="1367" t="s">
        <v>23071</v>
      </c>
      <c r="BS56" s="1592"/>
    </row>
    <row r="57" spans="2:71" ht="33" customHeight="1">
      <c r="B57" s="327" t="s">
        <v>23037</v>
      </c>
      <c r="C57" s="1847" t="s">
        <v>21860</v>
      </c>
      <c r="D57" s="313" t="s">
        <v>813</v>
      </c>
      <c r="E57" s="313">
        <v>3</v>
      </c>
      <c r="F57" s="1795">
        <f>IFERROR(SUM(F55:F56), 0)</f>
        <v>3.7769999999999997</v>
      </c>
      <c r="G57" s="1795">
        <f t="shared" ref="G57:M57" si="67">IFERROR(SUM(G55:G56), 0)</f>
        <v>1.2949999999999999</v>
      </c>
      <c r="H57" s="1795">
        <f t="shared" si="67"/>
        <v>0.55000000000000004</v>
      </c>
      <c r="I57" s="1795">
        <f t="shared" si="67"/>
        <v>0</v>
      </c>
      <c r="J57" s="1795">
        <f t="shared" si="67"/>
        <v>0</v>
      </c>
      <c r="K57" s="1795">
        <f t="shared" si="67"/>
        <v>0</v>
      </c>
      <c r="L57" s="1795">
        <f t="shared" si="67"/>
        <v>0</v>
      </c>
      <c r="M57" s="1795">
        <f t="shared" si="67"/>
        <v>0</v>
      </c>
      <c r="N57" s="1795">
        <f t="shared" ref="N57" si="68">IFERROR(SUM(F57:M57), 0)</f>
        <v>5.621999999999999</v>
      </c>
      <c r="O57" s="1795">
        <f t="shared" ref="O57:V57" si="69">IFERROR(SUM(O55:O56), 0)</f>
        <v>0.309</v>
      </c>
      <c r="P57" s="1795">
        <f t="shared" si="69"/>
        <v>0.111</v>
      </c>
      <c r="Q57" s="1795">
        <f t="shared" si="69"/>
        <v>4.7E-2</v>
      </c>
      <c r="R57" s="1795">
        <f t="shared" si="69"/>
        <v>0</v>
      </c>
      <c r="S57" s="1795">
        <f t="shared" si="69"/>
        <v>0</v>
      </c>
      <c r="T57" s="1795">
        <f t="shared" si="69"/>
        <v>0</v>
      </c>
      <c r="U57" s="1795">
        <f t="shared" si="69"/>
        <v>0</v>
      </c>
      <c r="V57" s="1795">
        <f t="shared" si="69"/>
        <v>0</v>
      </c>
      <c r="W57" s="1795">
        <f t="shared" si="58"/>
        <v>0.46699999999999997</v>
      </c>
      <c r="X57" s="8"/>
      <c r="Y57" s="324" t="s">
        <v>23072</v>
      </c>
      <c r="Z57" s="1592"/>
      <c r="AA57" s="1566"/>
      <c r="AB57" s="1592"/>
      <c r="AC57" s="1631"/>
      <c r="AD57" s="271">
        <f t="shared" si="56"/>
        <v>0</v>
      </c>
      <c r="AE57" s="1631"/>
      <c r="AF57" s="270"/>
      <c r="AG57" s="270"/>
      <c r="AH57" s="270"/>
      <c r="AI57" s="270"/>
      <c r="AJ57" s="270"/>
      <c r="AK57" s="270"/>
      <c r="AL57" s="270"/>
      <c r="AM57" s="270"/>
      <c r="AN57" s="1592"/>
      <c r="AO57" s="1592"/>
      <c r="AP57" s="1592"/>
      <c r="AQ57" s="1592"/>
      <c r="AR57" s="1592"/>
      <c r="AS57" s="1592"/>
      <c r="AT57" s="1592"/>
      <c r="AU57" s="1592"/>
      <c r="AV57" s="1592"/>
      <c r="AW57" s="1636"/>
      <c r="AX57" s="1592"/>
      <c r="AY57" s="327" t="s">
        <v>23037</v>
      </c>
      <c r="AZ57" s="1847" t="s">
        <v>21860</v>
      </c>
      <c r="BA57" s="773" t="s">
        <v>23073</v>
      </c>
      <c r="BB57" s="773" t="s">
        <v>23074</v>
      </c>
      <c r="BC57" s="773" t="s">
        <v>23075</v>
      </c>
      <c r="BD57" s="773" t="s">
        <v>23076</v>
      </c>
      <c r="BE57" s="773" t="s">
        <v>23077</v>
      </c>
      <c r="BF57" s="773" t="s">
        <v>23078</v>
      </c>
      <c r="BG57" s="773" t="s">
        <v>23078</v>
      </c>
      <c r="BH57" s="773" t="s">
        <v>23079</v>
      </c>
      <c r="BI57" s="773" t="s">
        <v>23080</v>
      </c>
      <c r="BJ57" s="773" t="s">
        <v>23081</v>
      </c>
      <c r="BK57" s="773" t="s">
        <v>23082</v>
      </c>
      <c r="BL57" s="773" t="s">
        <v>23083</v>
      </c>
      <c r="BM57" s="773" t="s">
        <v>23084</v>
      </c>
      <c r="BN57" s="773" t="s">
        <v>23085</v>
      </c>
      <c r="BO57" s="773" t="s">
        <v>23086</v>
      </c>
      <c r="BP57" s="773" t="s">
        <v>23086</v>
      </c>
      <c r="BQ57" s="773" t="s">
        <v>23087</v>
      </c>
      <c r="BR57" s="1367" t="s">
        <v>23088</v>
      </c>
      <c r="BS57" s="1592"/>
    </row>
    <row r="58" spans="2:71" ht="33" customHeight="1">
      <c r="B58" s="327" t="s">
        <v>23089</v>
      </c>
      <c r="C58" s="1847" t="s">
        <v>21844</v>
      </c>
      <c r="D58" s="313" t="s">
        <v>813</v>
      </c>
      <c r="E58" s="313">
        <v>3</v>
      </c>
      <c r="F58" s="1711">
        <v>0.81100000000000005</v>
      </c>
      <c r="G58" s="1711">
        <v>0.29199999999999998</v>
      </c>
      <c r="H58" s="1711">
        <v>0.124</v>
      </c>
      <c r="I58" s="1711">
        <v>-1.4E-2</v>
      </c>
      <c r="J58" s="1711">
        <v>-1E-3</v>
      </c>
      <c r="K58" s="1711">
        <v>0</v>
      </c>
      <c r="L58" s="1711">
        <v>0</v>
      </c>
      <c r="M58" s="1711">
        <v>0</v>
      </c>
      <c r="N58" s="1738">
        <f t="shared" ref="N58:N59" si="70">SUM(F58:M58)</f>
        <v>1.212</v>
      </c>
      <c r="O58" s="1711">
        <v>0</v>
      </c>
      <c r="P58" s="1711">
        <v>0</v>
      </c>
      <c r="Q58" s="1711">
        <v>0</v>
      </c>
      <c r="R58" s="1711">
        <v>0</v>
      </c>
      <c r="S58" s="1711">
        <v>0</v>
      </c>
      <c r="T58" s="1711">
        <v>0</v>
      </c>
      <c r="U58" s="1711">
        <v>0</v>
      </c>
      <c r="V58" s="1711">
        <v>0</v>
      </c>
      <c r="W58" s="1795">
        <f t="shared" si="58"/>
        <v>0</v>
      </c>
      <c r="X58" s="8"/>
      <c r="Y58" s="324" t="s">
        <v>23090</v>
      </c>
      <c r="Z58" s="1592"/>
      <c r="AA58" s="1566"/>
      <c r="AB58" s="1592"/>
      <c r="AC58" s="1631"/>
      <c r="AD58" s="271">
        <f>IF( SUM( AF58:AV58 ) = 0, 0, $AF$9 )</f>
        <v>0</v>
      </c>
      <c r="AE58" s="1631"/>
      <c r="AF58" s="273">
        <f t="shared" ref="AF58:AM59" si="71" xml:space="preserve"> IF( ISNUMBER(F58), 0, 1 )</f>
        <v>0</v>
      </c>
      <c r="AG58" s="273">
        <f t="shared" si="71"/>
        <v>0</v>
      </c>
      <c r="AH58" s="273">
        <f t="shared" si="71"/>
        <v>0</v>
      </c>
      <c r="AI58" s="273">
        <f t="shared" si="71"/>
        <v>0</v>
      </c>
      <c r="AJ58" s="273">
        <f t="shared" si="71"/>
        <v>0</v>
      </c>
      <c r="AK58" s="273">
        <f t="shared" si="71"/>
        <v>0</v>
      </c>
      <c r="AL58" s="273">
        <f t="shared" si="71"/>
        <v>0</v>
      </c>
      <c r="AM58" s="273">
        <f t="shared" si="71"/>
        <v>0</v>
      </c>
      <c r="AN58" s="1592"/>
      <c r="AO58" s="273">
        <f t="shared" ref="AO58:AV59" si="72" xml:space="preserve"> IF( ISNUMBER(O58), 0, 1 )</f>
        <v>0</v>
      </c>
      <c r="AP58" s="273">
        <f t="shared" si="72"/>
        <v>0</v>
      </c>
      <c r="AQ58" s="273">
        <f t="shared" si="72"/>
        <v>0</v>
      </c>
      <c r="AR58" s="273">
        <f t="shared" si="72"/>
        <v>0</v>
      </c>
      <c r="AS58" s="273">
        <f t="shared" si="72"/>
        <v>0</v>
      </c>
      <c r="AT58" s="273">
        <f t="shared" si="72"/>
        <v>0</v>
      </c>
      <c r="AU58" s="273">
        <f t="shared" si="72"/>
        <v>0</v>
      </c>
      <c r="AV58" s="273">
        <f t="shared" si="72"/>
        <v>0</v>
      </c>
      <c r="AW58" s="1636"/>
      <c r="AX58" s="1592"/>
      <c r="AY58" s="327" t="s">
        <v>23089</v>
      </c>
      <c r="AZ58" s="1847" t="s">
        <v>21844</v>
      </c>
      <c r="BA58" s="773" t="s">
        <v>23091</v>
      </c>
      <c r="BB58" s="773" t="s">
        <v>23092</v>
      </c>
      <c r="BC58" s="773" t="s">
        <v>23093</v>
      </c>
      <c r="BD58" s="773" t="s">
        <v>23094</v>
      </c>
      <c r="BE58" s="773" t="s">
        <v>23095</v>
      </c>
      <c r="BF58" s="773" t="s">
        <v>23096</v>
      </c>
      <c r="BG58" s="773" t="s">
        <v>23096</v>
      </c>
      <c r="BH58" s="773" t="s">
        <v>23097</v>
      </c>
      <c r="BI58" s="773" t="s">
        <v>23098</v>
      </c>
      <c r="BJ58" s="773" t="s">
        <v>23099</v>
      </c>
      <c r="BK58" s="773" t="s">
        <v>23100</v>
      </c>
      <c r="BL58" s="773" t="s">
        <v>23101</v>
      </c>
      <c r="BM58" s="773" t="s">
        <v>23102</v>
      </c>
      <c r="BN58" s="773" t="s">
        <v>23103</v>
      </c>
      <c r="BO58" s="773" t="s">
        <v>23104</v>
      </c>
      <c r="BP58" s="773" t="s">
        <v>23104</v>
      </c>
      <c r="BQ58" s="773" t="s">
        <v>23105</v>
      </c>
      <c r="BR58" s="1367" t="s">
        <v>23106</v>
      </c>
      <c r="BS58" s="1592"/>
    </row>
    <row r="59" spans="2:71" ht="33" customHeight="1">
      <c r="B59" s="327" t="s">
        <v>23089</v>
      </c>
      <c r="C59" s="1847" t="s">
        <v>21852</v>
      </c>
      <c r="D59" s="313" t="s">
        <v>813</v>
      </c>
      <c r="E59" s="313">
        <v>3</v>
      </c>
      <c r="F59" s="1711">
        <v>2.4E-2</v>
      </c>
      <c r="G59" s="1711">
        <v>0</v>
      </c>
      <c r="H59" s="1711">
        <v>0</v>
      </c>
      <c r="I59" s="1711">
        <v>0</v>
      </c>
      <c r="J59" s="1711">
        <v>0</v>
      </c>
      <c r="K59" s="1711">
        <v>0</v>
      </c>
      <c r="L59" s="1711">
        <v>0</v>
      </c>
      <c r="M59" s="1711">
        <v>0</v>
      </c>
      <c r="N59" s="1738">
        <f t="shared" si="70"/>
        <v>2.4E-2</v>
      </c>
      <c r="O59" s="1711">
        <v>0</v>
      </c>
      <c r="P59" s="1711">
        <v>0</v>
      </c>
      <c r="Q59" s="1711">
        <v>0</v>
      </c>
      <c r="R59" s="1711">
        <v>0</v>
      </c>
      <c r="S59" s="1711">
        <v>0</v>
      </c>
      <c r="T59" s="1711">
        <v>0</v>
      </c>
      <c r="U59" s="1711">
        <v>0</v>
      </c>
      <c r="V59" s="1711">
        <v>0</v>
      </c>
      <c r="W59" s="1795">
        <f t="shared" si="58"/>
        <v>0</v>
      </c>
      <c r="X59" s="8"/>
      <c r="Y59" s="324" t="s">
        <v>23107</v>
      </c>
      <c r="Z59" s="1592"/>
      <c r="AA59" s="1566"/>
      <c r="AB59" s="1592"/>
      <c r="AC59" s="1631"/>
      <c r="AD59" s="271">
        <f>IF( SUM( AF59:AV59 ) = 0, 0, $AF$9 )</f>
        <v>0</v>
      </c>
      <c r="AE59" s="1631"/>
      <c r="AF59" s="273">
        <f t="shared" si="71"/>
        <v>0</v>
      </c>
      <c r="AG59" s="273">
        <f t="shared" si="71"/>
        <v>0</v>
      </c>
      <c r="AH59" s="273">
        <f t="shared" si="71"/>
        <v>0</v>
      </c>
      <c r="AI59" s="273">
        <f t="shared" si="71"/>
        <v>0</v>
      </c>
      <c r="AJ59" s="273">
        <f t="shared" si="71"/>
        <v>0</v>
      </c>
      <c r="AK59" s="273">
        <f t="shared" si="71"/>
        <v>0</v>
      </c>
      <c r="AL59" s="273">
        <f t="shared" si="71"/>
        <v>0</v>
      </c>
      <c r="AM59" s="273">
        <f t="shared" si="71"/>
        <v>0</v>
      </c>
      <c r="AN59" s="1592"/>
      <c r="AO59" s="273">
        <f t="shared" si="72"/>
        <v>0</v>
      </c>
      <c r="AP59" s="273">
        <f t="shared" si="72"/>
        <v>0</v>
      </c>
      <c r="AQ59" s="273">
        <f t="shared" si="72"/>
        <v>0</v>
      </c>
      <c r="AR59" s="273">
        <f t="shared" si="72"/>
        <v>0</v>
      </c>
      <c r="AS59" s="273">
        <f t="shared" si="72"/>
        <v>0</v>
      </c>
      <c r="AT59" s="273">
        <f t="shared" si="72"/>
        <v>0</v>
      </c>
      <c r="AU59" s="273">
        <f t="shared" si="72"/>
        <v>0</v>
      </c>
      <c r="AV59" s="273">
        <f t="shared" si="72"/>
        <v>0</v>
      </c>
      <c r="AW59" s="1636"/>
      <c r="AX59" s="1592"/>
      <c r="AY59" s="327" t="s">
        <v>23089</v>
      </c>
      <c r="AZ59" s="1847" t="s">
        <v>21852</v>
      </c>
      <c r="BA59" s="773" t="s">
        <v>23108</v>
      </c>
      <c r="BB59" s="773" t="s">
        <v>23109</v>
      </c>
      <c r="BC59" s="773" t="s">
        <v>23110</v>
      </c>
      <c r="BD59" s="773" t="s">
        <v>23111</v>
      </c>
      <c r="BE59" s="773" t="s">
        <v>23112</v>
      </c>
      <c r="BF59" s="773" t="s">
        <v>23113</v>
      </c>
      <c r="BG59" s="773" t="s">
        <v>23113</v>
      </c>
      <c r="BH59" s="773" t="s">
        <v>23114</v>
      </c>
      <c r="BI59" s="773" t="s">
        <v>23115</v>
      </c>
      <c r="BJ59" s="773" t="s">
        <v>23116</v>
      </c>
      <c r="BK59" s="773" t="s">
        <v>23117</v>
      </c>
      <c r="BL59" s="773" t="s">
        <v>23118</v>
      </c>
      <c r="BM59" s="773" t="s">
        <v>23119</v>
      </c>
      <c r="BN59" s="773" t="s">
        <v>23120</v>
      </c>
      <c r="BO59" s="773" t="s">
        <v>23121</v>
      </c>
      <c r="BP59" s="773" t="s">
        <v>23121</v>
      </c>
      <c r="BQ59" s="773" t="s">
        <v>23122</v>
      </c>
      <c r="BR59" s="1367" t="s">
        <v>23123</v>
      </c>
      <c r="BS59" s="1592"/>
    </row>
    <row r="60" spans="2:71" ht="33" customHeight="1">
      <c r="B60" s="327" t="s">
        <v>23089</v>
      </c>
      <c r="C60" s="1847" t="s">
        <v>21860</v>
      </c>
      <c r="D60" s="313" t="s">
        <v>813</v>
      </c>
      <c r="E60" s="313">
        <v>3</v>
      </c>
      <c r="F60" s="1795">
        <f>IFERROR(SUM(F58:F59), 0)</f>
        <v>0.83500000000000008</v>
      </c>
      <c r="G60" s="1795">
        <f t="shared" ref="G60:M60" si="73">IFERROR(SUM(G58:G59), 0)</f>
        <v>0.29199999999999998</v>
      </c>
      <c r="H60" s="1795">
        <f t="shared" si="73"/>
        <v>0.124</v>
      </c>
      <c r="I60" s="1795">
        <f t="shared" si="73"/>
        <v>-1.4E-2</v>
      </c>
      <c r="J60" s="1795">
        <f t="shared" si="73"/>
        <v>-1E-3</v>
      </c>
      <c r="K60" s="1795">
        <f t="shared" si="73"/>
        <v>0</v>
      </c>
      <c r="L60" s="1795">
        <f t="shared" si="73"/>
        <v>0</v>
      </c>
      <c r="M60" s="1795">
        <f t="shared" si="73"/>
        <v>0</v>
      </c>
      <c r="N60" s="1795">
        <f>IFERROR(SUM(F60:M60), 0)</f>
        <v>1.236</v>
      </c>
      <c r="O60" s="1795">
        <f t="shared" ref="O60:V60" si="74">IFERROR(SUM(O58:O59), 0)</f>
        <v>0</v>
      </c>
      <c r="P60" s="1795">
        <f t="shared" si="74"/>
        <v>0</v>
      </c>
      <c r="Q60" s="1795">
        <f t="shared" si="74"/>
        <v>0</v>
      </c>
      <c r="R60" s="1795">
        <f t="shared" si="74"/>
        <v>0</v>
      </c>
      <c r="S60" s="1795">
        <f t="shared" si="74"/>
        <v>0</v>
      </c>
      <c r="T60" s="1795">
        <f t="shared" si="74"/>
        <v>0</v>
      </c>
      <c r="U60" s="1795">
        <f t="shared" si="74"/>
        <v>0</v>
      </c>
      <c r="V60" s="1795">
        <f t="shared" si="74"/>
        <v>0</v>
      </c>
      <c r="W60" s="1795">
        <f t="shared" si="58"/>
        <v>0</v>
      </c>
      <c r="X60" s="8"/>
      <c r="Y60" s="324" t="s">
        <v>23124</v>
      </c>
      <c r="Z60" s="1592"/>
      <c r="AA60" s="1566"/>
      <c r="AB60" s="1592"/>
      <c r="AC60" s="1631"/>
      <c r="AD60" s="271">
        <f t="shared" si="56"/>
        <v>0</v>
      </c>
      <c r="AE60" s="1631"/>
      <c r="AF60" s="270"/>
      <c r="AG60" s="270"/>
      <c r="AH60" s="270"/>
      <c r="AI60" s="270"/>
      <c r="AJ60" s="270"/>
      <c r="AK60" s="270"/>
      <c r="AL60" s="270"/>
      <c r="AM60" s="270"/>
      <c r="AN60" s="1592"/>
      <c r="AO60" s="1592"/>
      <c r="AP60" s="1592"/>
      <c r="AQ60" s="1592"/>
      <c r="AR60" s="1592"/>
      <c r="AS60" s="1592"/>
      <c r="AT60" s="1592"/>
      <c r="AU60" s="1592"/>
      <c r="AV60" s="1592"/>
      <c r="AW60" s="1636"/>
      <c r="AX60" s="1592"/>
      <c r="AY60" s="327" t="s">
        <v>23089</v>
      </c>
      <c r="AZ60" s="1847" t="s">
        <v>21860</v>
      </c>
      <c r="BA60" s="773" t="s">
        <v>23125</v>
      </c>
      <c r="BB60" s="773" t="s">
        <v>23126</v>
      </c>
      <c r="BC60" s="773" t="s">
        <v>23127</v>
      </c>
      <c r="BD60" s="773" t="s">
        <v>23128</v>
      </c>
      <c r="BE60" s="773" t="s">
        <v>23129</v>
      </c>
      <c r="BF60" s="773" t="s">
        <v>23130</v>
      </c>
      <c r="BG60" s="773" t="s">
        <v>23130</v>
      </c>
      <c r="BH60" s="773" t="s">
        <v>23131</v>
      </c>
      <c r="BI60" s="773" t="s">
        <v>23132</v>
      </c>
      <c r="BJ60" s="773" t="s">
        <v>23133</v>
      </c>
      <c r="BK60" s="773" t="s">
        <v>23134</v>
      </c>
      <c r="BL60" s="773" t="s">
        <v>23135</v>
      </c>
      <c r="BM60" s="773" t="s">
        <v>23136</v>
      </c>
      <c r="BN60" s="773" t="s">
        <v>23137</v>
      </c>
      <c r="BO60" s="773" t="s">
        <v>23138</v>
      </c>
      <c r="BP60" s="773" t="s">
        <v>23138</v>
      </c>
      <c r="BQ60" s="773" t="s">
        <v>23139</v>
      </c>
      <c r="BR60" s="1367" t="s">
        <v>23140</v>
      </c>
      <c r="BS60" s="1592"/>
    </row>
    <row r="61" spans="2:71" ht="33" customHeight="1">
      <c r="B61" s="327" t="s">
        <v>23141</v>
      </c>
      <c r="C61" s="1847" t="s">
        <v>21844</v>
      </c>
      <c r="D61" s="313" t="s">
        <v>813</v>
      </c>
      <c r="E61" s="313">
        <v>3</v>
      </c>
      <c r="F61" s="1711">
        <v>0</v>
      </c>
      <c r="G61" s="1711">
        <v>0</v>
      </c>
      <c r="H61" s="1711">
        <v>0</v>
      </c>
      <c r="I61" s="1711">
        <v>0</v>
      </c>
      <c r="J61" s="1711">
        <v>0</v>
      </c>
      <c r="K61" s="1711">
        <v>0</v>
      </c>
      <c r="L61" s="1711">
        <v>0.57199999999999995</v>
      </c>
      <c r="M61" s="1711">
        <v>0</v>
      </c>
      <c r="N61" s="1738">
        <f t="shared" ref="N61:N62" si="75">SUM(F61:M61)</f>
        <v>0.57199999999999995</v>
      </c>
      <c r="O61" s="1746"/>
      <c r="P61" s="1746"/>
      <c r="Q61" s="1746"/>
      <c r="R61" s="1746"/>
      <c r="S61" s="1746"/>
      <c r="T61" s="1746"/>
      <c r="U61" s="1746"/>
      <c r="V61" s="1746"/>
      <c r="W61" s="1749"/>
      <c r="X61" s="8"/>
      <c r="Y61" s="324" t="s">
        <v>23142</v>
      </c>
      <c r="Z61" s="1592"/>
      <c r="AA61" s="1566"/>
      <c r="AB61" s="1592"/>
      <c r="AC61" s="1631"/>
      <c r="AD61" s="271">
        <f>IF( SUM( AF61:AV61 ) = 0, 0, $AF$9 )</f>
        <v>0</v>
      </c>
      <c r="AE61" s="1631"/>
      <c r="AF61" s="273">
        <f t="shared" ref="AF61:AM62" si="76" xml:space="preserve"> IF( ISNUMBER(F61), 0, 1 )</f>
        <v>0</v>
      </c>
      <c r="AG61" s="273">
        <f t="shared" si="76"/>
        <v>0</v>
      </c>
      <c r="AH61" s="273">
        <f t="shared" si="76"/>
        <v>0</v>
      </c>
      <c r="AI61" s="273">
        <f t="shared" si="76"/>
        <v>0</v>
      </c>
      <c r="AJ61" s="273">
        <f t="shared" si="76"/>
        <v>0</v>
      </c>
      <c r="AK61" s="273">
        <f t="shared" si="76"/>
        <v>0</v>
      </c>
      <c r="AL61" s="273">
        <f t="shared" si="76"/>
        <v>0</v>
      </c>
      <c r="AM61" s="273">
        <f t="shared" si="76"/>
        <v>0</v>
      </c>
      <c r="AN61" s="1592"/>
      <c r="AO61" s="1592"/>
      <c r="AP61" s="1592"/>
      <c r="AQ61" s="1592"/>
      <c r="AR61" s="1592"/>
      <c r="AS61" s="1592"/>
      <c r="AT61" s="1592"/>
      <c r="AU61" s="1592"/>
      <c r="AV61" s="1592"/>
      <c r="AW61" s="1636"/>
      <c r="AX61" s="1592"/>
      <c r="AY61" s="327" t="s">
        <v>23141</v>
      </c>
      <c r="AZ61" s="1847" t="s">
        <v>21844</v>
      </c>
      <c r="BA61" s="773" t="s">
        <v>23143</v>
      </c>
      <c r="BB61" s="773" t="s">
        <v>23144</v>
      </c>
      <c r="BC61" s="773" t="s">
        <v>23145</v>
      </c>
      <c r="BD61" s="773" t="s">
        <v>23146</v>
      </c>
      <c r="BE61" s="773" t="s">
        <v>23147</v>
      </c>
      <c r="BF61" s="773" t="s">
        <v>23148</v>
      </c>
      <c r="BG61" s="773" t="s">
        <v>23148</v>
      </c>
      <c r="BH61" s="773" t="s">
        <v>23149</v>
      </c>
      <c r="BI61" s="773" t="s">
        <v>23150</v>
      </c>
      <c r="BJ61" s="504"/>
      <c r="BK61" s="504"/>
      <c r="BL61" s="504"/>
      <c r="BM61" s="504"/>
      <c r="BN61" s="504"/>
      <c r="BO61" s="504"/>
      <c r="BP61" s="504"/>
      <c r="BQ61" s="504"/>
      <c r="BR61" s="592"/>
      <c r="BS61" s="1592"/>
    </row>
    <row r="62" spans="2:71" ht="33" customHeight="1">
      <c r="B62" s="327" t="s">
        <v>23141</v>
      </c>
      <c r="C62" s="1847" t="s">
        <v>21852</v>
      </c>
      <c r="D62" s="313" t="s">
        <v>813</v>
      </c>
      <c r="E62" s="313">
        <v>3</v>
      </c>
      <c r="F62" s="1711">
        <v>0</v>
      </c>
      <c r="G62" s="1711">
        <v>0</v>
      </c>
      <c r="H62" s="1711">
        <v>0</v>
      </c>
      <c r="I62" s="1711">
        <v>0</v>
      </c>
      <c r="J62" s="1711">
        <v>0</v>
      </c>
      <c r="K62" s="1711">
        <v>0</v>
      </c>
      <c r="L62" s="1711">
        <v>0</v>
      </c>
      <c r="M62" s="1711">
        <v>0</v>
      </c>
      <c r="N62" s="1738">
        <f t="shared" si="75"/>
        <v>0</v>
      </c>
      <c r="O62" s="1746"/>
      <c r="P62" s="1746"/>
      <c r="Q62" s="1746"/>
      <c r="R62" s="1746"/>
      <c r="S62" s="1746"/>
      <c r="T62" s="1746"/>
      <c r="U62" s="1746"/>
      <c r="V62" s="1746"/>
      <c r="W62" s="1749"/>
      <c r="X62" s="8"/>
      <c r="Y62" s="324" t="s">
        <v>23151</v>
      </c>
      <c r="Z62" s="1592"/>
      <c r="AA62" s="1566"/>
      <c r="AB62" s="1592"/>
      <c r="AC62" s="1631"/>
      <c r="AD62" s="271">
        <f>IF( SUM( AF62:AV62 ) = 0, 0, $AF$9 )</f>
        <v>0</v>
      </c>
      <c r="AE62" s="1631"/>
      <c r="AF62" s="273">
        <f t="shared" si="76"/>
        <v>0</v>
      </c>
      <c r="AG62" s="273">
        <f t="shared" si="76"/>
        <v>0</v>
      </c>
      <c r="AH62" s="273">
        <f t="shared" si="76"/>
        <v>0</v>
      </c>
      <c r="AI62" s="273">
        <f t="shared" si="76"/>
        <v>0</v>
      </c>
      <c r="AJ62" s="273">
        <f t="shared" si="76"/>
        <v>0</v>
      </c>
      <c r="AK62" s="273">
        <f t="shared" si="76"/>
        <v>0</v>
      </c>
      <c r="AL62" s="273">
        <f t="shared" si="76"/>
        <v>0</v>
      </c>
      <c r="AM62" s="273">
        <f t="shared" si="76"/>
        <v>0</v>
      </c>
      <c r="AN62" s="1592"/>
      <c r="AO62" s="1592"/>
      <c r="AP62" s="1592"/>
      <c r="AQ62" s="1592"/>
      <c r="AR62" s="1592"/>
      <c r="AS62" s="1592"/>
      <c r="AT62" s="1592"/>
      <c r="AU62" s="1592"/>
      <c r="AV62" s="1592"/>
      <c r="AW62" s="1636"/>
      <c r="AX62" s="1592"/>
      <c r="AY62" s="327" t="s">
        <v>23141</v>
      </c>
      <c r="AZ62" s="1847" t="s">
        <v>21852</v>
      </c>
      <c r="BA62" s="773" t="s">
        <v>23152</v>
      </c>
      <c r="BB62" s="773" t="s">
        <v>23153</v>
      </c>
      <c r="BC62" s="773" t="s">
        <v>23154</v>
      </c>
      <c r="BD62" s="773" t="s">
        <v>23155</v>
      </c>
      <c r="BE62" s="773" t="s">
        <v>23156</v>
      </c>
      <c r="BF62" s="773" t="s">
        <v>23157</v>
      </c>
      <c r="BG62" s="773" t="s">
        <v>23157</v>
      </c>
      <c r="BH62" s="773" t="s">
        <v>23158</v>
      </c>
      <c r="BI62" s="773" t="s">
        <v>23159</v>
      </c>
      <c r="BJ62" s="504"/>
      <c r="BK62" s="504"/>
      <c r="BL62" s="504"/>
      <c r="BM62" s="504"/>
      <c r="BN62" s="504"/>
      <c r="BO62" s="504"/>
      <c r="BP62" s="504"/>
      <c r="BQ62" s="504"/>
      <c r="BR62" s="592"/>
      <c r="BS62" s="1592"/>
    </row>
    <row r="63" spans="2:71" ht="33" customHeight="1">
      <c r="B63" s="327" t="s">
        <v>23141</v>
      </c>
      <c r="C63" s="1847" t="s">
        <v>21860</v>
      </c>
      <c r="D63" s="313" t="s">
        <v>813</v>
      </c>
      <c r="E63" s="313">
        <v>3</v>
      </c>
      <c r="F63" s="1795">
        <f>IFERROR(SUM(F61:F62), 0)</f>
        <v>0</v>
      </c>
      <c r="G63" s="1795">
        <f t="shared" ref="G63:M63" si="77">IFERROR(SUM(G61:G62), 0)</f>
        <v>0</v>
      </c>
      <c r="H63" s="1795">
        <f t="shared" si="77"/>
        <v>0</v>
      </c>
      <c r="I63" s="1795">
        <f t="shared" si="77"/>
        <v>0</v>
      </c>
      <c r="J63" s="1795">
        <f t="shared" si="77"/>
        <v>0</v>
      </c>
      <c r="K63" s="1795">
        <f t="shared" si="77"/>
        <v>0</v>
      </c>
      <c r="L63" s="1795">
        <f t="shared" si="77"/>
        <v>0.57199999999999995</v>
      </c>
      <c r="M63" s="1795">
        <f t="shared" si="77"/>
        <v>0</v>
      </c>
      <c r="N63" s="1795">
        <f t="shared" ref="N63:N79" si="78">IFERROR(SUM(F63:M63), 0)</f>
        <v>0.57199999999999995</v>
      </c>
      <c r="O63" s="1746"/>
      <c r="P63" s="1746"/>
      <c r="Q63" s="1746"/>
      <c r="R63" s="1746"/>
      <c r="S63" s="1746"/>
      <c r="T63" s="1746"/>
      <c r="U63" s="1746"/>
      <c r="V63" s="1746"/>
      <c r="W63" s="1749"/>
      <c r="X63" s="8"/>
      <c r="Y63" s="324" t="s">
        <v>23160</v>
      </c>
      <c r="Z63" s="1592"/>
      <c r="AA63" s="1566"/>
      <c r="AB63" s="1592"/>
      <c r="AC63" s="1631"/>
      <c r="AD63" s="271">
        <f t="shared" si="56"/>
        <v>0</v>
      </c>
      <c r="AE63" s="1631"/>
      <c r="AF63" s="270"/>
      <c r="AG63" s="270"/>
      <c r="AH63" s="270"/>
      <c r="AI63" s="270"/>
      <c r="AJ63" s="270"/>
      <c r="AK63" s="270"/>
      <c r="AL63" s="270"/>
      <c r="AM63" s="270"/>
      <c r="AN63" s="1592"/>
      <c r="AO63" s="1592"/>
      <c r="AP63" s="1592"/>
      <c r="AQ63" s="1592"/>
      <c r="AR63" s="1592"/>
      <c r="AS63" s="1592"/>
      <c r="AT63" s="1592"/>
      <c r="AU63" s="1592"/>
      <c r="AV63" s="1592"/>
      <c r="AW63" s="1636"/>
      <c r="AX63" s="1592"/>
      <c r="AY63" s="327" t="s">
        <v>23141</v>
      </c>
      <c r="AZ63" s="1847" t="s">
        <v>21860</v>
      </c>
      <c r="BA63" s="773" t="s">
        <v>23161</v>
      </c>
      <c r="BB63" s="773" t="s">
        <v>23162</v>
      </c>
      <c r="BC63" s="773" t="s">
        <v>23163</v>
      </c>
      <c r="BD63" s="773" t="s">
        <v>23164</v>
      </c>
      <c r="BE63" s="773" t="s">
        <v>23165</v>
      </c>
      <c r="BF63" s="773" t="s">
        <v>23166</v>
      </c>
      <c r="BG63" s="773" t="s">
        <v>23166</v>
      </c>
      <c r="BH63" s="773" t="s">
        <v>23167</v>
      </c>
      <c r="BI63" s="773" t="s">
        <v>23168</v>
      </c>
      <c r="BJ63" s="504"/>
      <c r="BK63" s="504"/>
      <c r="BL63" s="504"/>
      <c r="BM63" s="504"/>
      <c r="BN63" s="504"/>
      <c r="BO63" s="504"/>
      <c r="BP63" s="504"/>
      <c r="BQ63" s="504"/>
      <c r="BR63" s="592"/>
      <c r="BS63" s="1592"/>
    </row>
    <row r="64" spans="2:71" ht="33" customHeight="1">
      <c r="B64" s="327" t="s">
        <v>23169</v>
      </c>
      <c r="C64" s="1847" t="s">
        <v>21844</v>
      </c>
      <c r="D64" s="313" t="s">
        <v>813</v>
      </c>
      <c r="E64" s="313">
        <v>3</v>
      </c>
      <c r="F64" s="1711">
        <v>0</v>
      </c>
      <c r="G64" s="1711">
        <v>0</v>
      </c>
      <c r="H64" s="1711">
        <v>0</v>
      </c>
      <c r="I64" s="1711">
        <v>0</v>
      </c>
      <c r="J64" s="1711">
        <v>0</v>
      </c>
      <c r="K64" s="1711">
        <v>0</v>
      </c>
      <c r="L64" s="1711">
        <v>0</v>
      </c>
      <c r="M64" s="1711">
        <v>0</v>
      </c>
      <c r="N64" s="1795">
        <f t="shared" si="78"/>
        <v>0</v>
      </c>
      <c r="O64" s="1746"/>
      <c r="P64" s="1746"/>
      <c r="Q64" s="1746"/>
      <c r="R64" s="1746"/>
      <c r="S64" s="1746"/>
      <c r="T64" s="1746"/>
      <c r="U64" s="1746"/>
      <c r="V64" s="1746"/>
      <c r="W64" s="1749"/>
      <c r="X64" s="8"/>
      <c r="Y64" s="324" t="s">
        <v>23170</v>
      </c>
      <c r="Z64" s="1592"/>
      <c r="AA64" s="1566"/>
      <c r="AB64" s="1592"/>
      <c r="AC64" s="1631"/>
      <c r="AD64" s="271">
        <f>IF( SUM( AF64:AV64 ) = 0, 0, $AF$9 )</f>
        <v>0</v>
      </c>
      <c r="AE64" s="1631"/>
      <c r="AF64" s="273">
        <f t="shared" ref="AF64:AM65" si="79" xml:space="preserve"> IF( ISNUMBER(F64), 0, 1 )</f>
        <v>0</v>
      </c>
      <c r="AG64" s="273">
        <f t="shared" si="79"/>
        <v>0</v>
      </c>
      <c r="AH64" s="273">
        <f t="shared" si="79"/>
        <v>0</v>
      </c>
      <c r="AI64" s="273">
        <f t="shared" si="79"/>
        <v>0</v>
      </c>
      <c r="AJ64" s="273">
        <f t="shared" si="79"/>
        <v>0</v>
      </c>
      <c r="AK64" s="273">
        <f t="shared" si="79"/>
        <v>0</v>
      </c>
      <c r="AL64" s="273">
        <f t="shared" si="79"/>
        <v>0</v>
      </c>
      <c r="AM64" s="273">
        <f t="shared" si="79"/>
        <v>0</v>
      </c>
      <c r="AN64" s="1592"/>
      <c r="AO64" s="1592"/>
      <c r="AP64" s="1592"/>
      <c r="AQ64" s="1592"/>
      <c r="AR64" s="1592"/>
      <c r="AS64" s="1592"/>
      <c r="AT64" s="1592"/>
      <c r="AU64" s="1592"/>
      <c r="AV64" s="1592"/>
      <c r="AW64" s="1636"/>
      <c r="AX64" s="1592"/>
      <c r="AY64" s="327" t="s">
        <v>23169</v>
      </c>
      <c r="AZ64" s="1847" t="s">
        <v>21844</v>
      </c>
      <c r="BA64" s="773" t="s">
        <v>23171</v>
      </c>
      <c r="BB64" s="773" t="s">
        <v>23172</v>
      </c>
      <c r="BC64" s="773" t="s">
        <v>23173</v>
      </c>
      <c r="BD64" s="773" t="s">
        <v>23174</v>
      </c>
      <c r="BE64" s="773" t="s">
        <v>23175</v>
      </c>
      <c r="BF64" s="773" t="s">
        <v>23176</v>
      </c>
      <c r="BG64" s="773" t="s">
        <v>23176</v>
      </c>
      <c r="BH64" s="773" t="s">
        <v>23177</v>
      </c>
      <c r="BI64" s="773" t="s">
        <v>23178</v>
      </c>
      <c r="BJ64" s="504"/>
      <c r="BK64" s="504"/>
      <c r="BL64" s="504"/>
      <c r="BM64" s="504"/>
      <c r="BN64" s="504"/>
      <c r="BO64" s="504"/>
      <c r="BP64" s="504"/>
      <c r="BQ64" s="504"/>
      <c r="BR64" s="592"/>
      <c r="BS64" s="1592"/>
    </row>
    <row r="65" spans="2:70" ht="33" customHeight="1">
      <c r="B65" s="327" t="s">
        <v>23169</v>
      </c>
      <c r="C65" s="1847" t="s">
        <v>21852</v>
      </c>
      <c r="D65" s="313" t="s">
        <v>813</v>
      </c>
      <c r="E65" s="313">
        <v>3</v>
      </c>
      <c r="F65" s="1711">
        <v>0</v>
      </c>
      <c r="G65" s="1711">
        <v>0</v>
      </c>
      <c r="H65" s="1711">
        <v>0</v>
      </c>
      <c r="I65" s="1711">
        <v>0</v>
      </c>
      <c r="J65" s="1711">
        <v>0</v>
      </c>
      <c r="K65" s="1711">
        <v>0</v>
      </c>
      <c r="L65" s="1711">
        <v>0</v>
      </c>
      <c r="M65" s="1711">
        <v>0</v>
      </c>
      <c r="N65" s="1795">
        <f t="shared" si="78"/>
        <v>0</v>
      </c>
      <c r="O65" s="1746"/>
      <c r="P65" s="1746"/>
      <c r="Q65" s="1746"/>
      <c r="R65" s="1746"/>
      <c r="S65" s="1746"/>
      <c r="T65" s="1746"/>
      <c r="U65" s="1746"/>
      <c r="V65" s="1746"/>
      <c r="W65" s="1749"/>
      <c r="X65" s="8"/>
      <c r="Y65" s="324" t="s">
        <v>23179</v>
      </c>
      <c r="Z65" s="1592"/>
      <c r="AA65" s="1566"/>
      <c r="AB65" s="1592"/>
      <c r="AC65" s="1631"/>
      <c r="AD65" s="271">
        <f>IF( SUM( AF65:AV65 ) = 0, 0, $AF$9 )</f>
        <v>0</v>
      </c>
      <c r="AE65" s="1631"/>
      <c r="AF65" s="273">
        <f t="shared" si="79"/>
        <v>0</v>
      </c>
      <c r="AG65" s="273">
        <f t="shared" si="79"/>
        <v>0</v>
      </c>
      <c r="AH65" s="273">
        <f t="shared" si="79"/>
        <v>0</v>
      </c>
      <c r="AI65" s="273">
        <f t="shared" si="79"/>
        <v>0</v>
      </c>
      <c r="AJ65" s="273">
        <f t="shared" si="79"/>
        <v>0</v>
      </c>
      <c r="AK65" s="273">
        <f t="shared" si="79"/>
        <v>0</v>
      </c>
      <c r="AL65" s="273">
        <f t="shared" si="79"/>
        <v>0</v>
      </c>
      <c r="AM65" s="273">
        <f t="shared" si="79"/>
        <v>0</v>
      </c>
      <c r="AN65" s="1592"/>
      <c r="AO65" s="1592"/>
      <c r="AP65" s="1592"/>
      <c r="AQ65" s="1592"/>
      <c r="AR65" s="1592"/>
      <c r="AS65" s="1592"/>
      <c r="AT65" s="1592"/>
      <c r="AU65" s="1592"/>
      <c r="AV65" s="1592"/>
      <c r="AW65" s="1636"/>
      <c r="AX65" s="1592"/>
      <c r="AY65" s="327" t="s">
        <v>23169</v>
      </c>
      <c r="AZ65" s="1847" t="s">
        <v>21852</v>
      </c>
      <c r="BA65" s="773" t="s">
        <v>23180</v>
      </c>
      <c r="BB65" s="773" t="s">
        <v>23181</v>
      </c>
      <c r="BC65" s="773" t="s">
        <v>23182</v>
      </c>
      <c r="BD65" s="773" t="s">
        <v>23183</v>
      </c>
      <c r="BE65" s="773" t="s">
        <v>23184</v>
      </c>
      <c r="BF65" s="773" t="s">
        <v>23185</v>
      </c>
      <c r="BG65" s="773" t="s">
        <v>23185</v>
      </c>
      <c r="BH65" s="773" t="s">
        <v>23186</v>
      </c>
      <c r="BI65" s="773" t="s">
        <v>23187</v>
      </c>
      <c r="BJ65" s="504"/>
      <c r="BK65" s="504"/>
      <c r="BL65" s="504"/>
      <c r="BM65" s="504"/>
      <c r="BN65" s="504"/>
      <c r="BO65" s="504"/>
      <c r="BP65" s="504"/>
      <c r="BQ65" s="504"/>
      <c r="BR65" s="592"/>
    </row>
    <row r="66" spans="2:70" ht="33" customHeight="1">
      <c r="B66" s="327" t="s">
        <v>23169</v>
      </c>
      <c r="C66" s="1847" t="s">
        <v>21860</v>
      </c>
      <c r="D66" s="313" t="s">
        <v>813</v>
      </c>
      <c r="E66" s="313">
        <v>3</v>
      </c>
      <c r="F66" s="1795">
        <f>IFERROR(SUM(F64:F65), 0)</f>
        <v>0</v>
      </c>
      <c r="G66" s="1795">
        <f t="shared" ref="G66:M66" si="80">IFERROR(SUM(G64:G65), 0)</f>
        <v>0</v>
      </c>
      <c r="H66" s="1795">
        <f t="shared" si="80"/>
        <v>0</v>
      </c>
      <c r="I66" s="1795">
        <f t="shared" si="80"/>
        <v>0</v>
      </c>
      <c r="J66" s="1795">
        <f t="shared" si="80"/>
        <v>0</v>
      </c>
      <c r="K66" s="1795">
        <f t="shared" si="80"/>
        <v>0</v>
      </c>
      <c r="L66" s="1795">
        <f t="shared" si="80"/>
        <v>0</v>
      </c>
      <c r="M66" s="1795">
        <f t="shared" si="80"/>
        <v>0</v>
      </c>
      <c r="N66" s="1795">
        <f t="shared" si="78"/>
        <v>0</v>
      </c>
      <c r="O66" s="1746"/>
      <c r="P66" s="1746"/>
      <c r="Q66" s="1746"/>
      <c r="R66" s="1746"/>
      <c r="S66" s="1746"/>
      <c r="T66" s="1746"/>
      <c r="U66" s="1746"/>
      <c r="V66" s="1746"/>
      <c r="W66" s="1749"/>
      <c r="X66" s="8"/>
      <c r="Y66" s="324" t="s">
        <v>23188</v>
      </c>
      <c r="Z66" s="1592"/>
      <c r="AA66" s="1566"/>
      <c r="AB66" s="1592"/>
      <c r="AC66" s="1631"/>
      <c r="AD66" s="271">
        <f t="shared" si="56"/>
        <v>0</v>
      </c>
      <c r="AE66" s="1631"/>
      <c r="AF66" s="270"/>
      <c r="AG66" s="270"/>
      <c r="AH66" s="270"/>
      <c r="AI66" s="270"/>
      <c r="AJ66" s="270"/>
      <c r="AK66" s="270"/>
      <c r="AL66" s="270"/>
      <c r="AM66" s="270"/>
      <c r="AN66" s="1592"/>
      <c r="AO66" s="1592"/>
      <c r="AP66" s="1592"/>
      <c r="AQ66" s="1592"/>
      <c r="AR66" s="1592"/>
      <c r="AS66" s="1592"/>
      <c r="AT66" s="1592"/>
      <c r="AU66" s="1592"/>
      <c r="AV66" s="1592"/>
      <c r="AW66" s="1636"/>
      <c r="AX66" s="1592"/>
      <c r="AY66" s="327" t="s">
        <v>23169</v>
      </c>
      <c r="AZ66" s="1847" t="s">
        <v>21860</v>
      </c>
      <c r="BA66" s="773" t="s">
        <v>23189</v>
      </c>
      <c r="BB66" s="773" t="s">
        <v>23190</v>
      </c>
      <c r="BC66" s="773" t="s">
        <v>23191</v>
      </c>
      <c r="BD66" s="773" t="s">
        <v>23192</v>
      </c>
      <c r="BE66" s="773" t="s">
        <v>23193</v>
      </c>
      <c r="BF66" s="773" t="s">
        <v>23194</v>
      </c>
      <c r="BG66" s="773" t="s">
        <v>23194</v>
      </c>
      <c r="BH66" s="773" t="s">
        <v>23195</v>
      </c>
      <c r="BI66" s="773" t="s">
        <v>23196</v>
      </c>
      <c r="BJ66" s="504"/>
      <c r="BK66" s="504"/>
      <c r="BL66" s="504"/>
      <c r="BM66" s="504"/>
      <c r="BN66" s="504"/>
      <c r="BO66" s="504"/>
      <c r="BP66" s="504"/>
      <c r="BQ66" s="504"/>
      <c r="BR66" s="592"/>
    </row>
    <row r="67" spans="2:70" ht="33" customHeight="1">
      <c r="B67" s="327" t="s">
        <v>23197</v>
      </c>
      <c r="C67" s="1847" t="s">
        <v>21844</v>
      </c>
      <c r="D67" s="313" t="s">
        <v>813</v>
      </c>
      <c r="E67" s="313">
        <v>3</v>
      </c>
      <c r="F67" s="1711">
        <v>0.48599999999999999</v>
      </c>
      <c r="G67" s="1711">
        <v>0.17499999999999999</v>
      </c>
      <c r="H67" s="1711">
        <v>7.3999999999999996E-2</v>
      </c>
      <c r="I67" s="1711">
        <v>2.3E-2</v>
      </c>
      <c r="J67" s="1711">
        <v>1E-3</v>
      </c>
      <c r="K67" s="1711">
        <v>0</v>
      </c>
      <c r="L67" s="1711">
        <v>5.5E-2</v>
      </c>
      <c r="M67" s="1711">
        <v>0</v>
      </c>
      <c r="N67" s="1795">
        <f t="shared" si="78"/>
        <v>0.81400000000000006</v>
      </c>
      <c r="O67" s="1746"/>
      <c r="P67" s="1746"/>
      <c r="Q67" s="1746"/>
      <c r="R67" s="1746"/>
      <c r="S67" s="1746"/>
      <c r="T67" s="1746"/>
      <c r="U67" s="1746"/>
      <c r="V67" s="1746"/>
      <c r="W67" s="1749"/>
      <c r="X67" s="8"/>
      <c r="Y67" s="324" t="s">
        <v>23198</v>
      </c>
      <c r="Z67" s="1592"/>
      <c r="AA67" s="1566"/>
      <c r="AB67" s="1592"/>
      <c r="AC67" s="1631"/>
      <c r="AD67" s="271">
        <f>IF( SUM( AF67:AV67 ) = 0, 0, $AF$9 )</f>
        <v>0</v>
      </c>
      <c r="AE67" s="1631"/>
      <c r="AF67" s="273">
        <f t="shared" ref="AF67:AM68" si="81" xml:space="preserve"> IF( ISNUMBER(F67), 0, 1 )</f>
        <v>0</v>
      </c>
      <c r="AG67" s="273">
        <f t="shared" si="81"/>
        <v>0</v>
      </c>
      <c r="AH67" s="273">
        <f t="shared" si="81"/>
        <v>0</v>
      </c>
      <c r="AI67" s="273">
        <f t="shared" si="81"/>
        <v>0</v>
      </c>
      <c r="AJ67" s="273">
        <f t="shared" si="81"/>
        <v>0</v>
      </c>
      <c r="AK67" s="273">
        <f t="shared" si="81"/>
        <v>0</v>
      </c>
      <c r="AL67" s="273">
        <f t="shared" si="81"/>
        <v>0</v>
      </c>
      <c r="AM67" s="273">
        <f t="shared" si="81"/>
        <v>0</v>
      </c>
      <c r="AN67" s="1592"/>
      <c r="AO67" s="1592"/>
      <c r="AP67" s="1592"/>
      <c r="AQ67" s="1592"/>
      <c r="AR67" s="1592"/>
      <c r="AS67" s="1592"/>
      <c r="AT67" s="1592"/>
      <c r="AU67" s="1592"/>
      <c r="AV67" s="1592"/>
      <c r="AW67" s="1636"/>
      <c r="AX67" s="1592"/>
      <c r="AY67" s="327" t="s">
        <v>23197</v>
      </c>
      <c r="AZ67" s="1847" t="s">
        <v>21844</v>
      </c>
      <c r="BA67" s="773" t="s">
        <v>23199</v>
      </c>
      <c r="BB67" s="773" t="s">
        <v>23200</v>
      </c>
      <c r="BC67" s="773" t="s">
        <v>23201</v>
      </c>
      <c r="BD67" s="773" t="s">
        <v>23202</v>
      </c>
      <c r="BE67" s="773" t="s">
        <v>23203</v>
      </c>
      <c r="BF67" s="773" t="s">
        <v>23204</v>
      </c>
      <c r="BG67" s="773" t="s">
        <v>23204</v>
      </c>
      <c r="BH67" s="773" t="s">
        <v>23205</v>
      </c>
      <c r="BI67" s="773" t="s">
        <v>23206</v>
      </c>
      <c r="BJ67" s="504"/>
      <c r="BK67" s="504"/>
      <c r="BL67" s="504"/>
      <c r="BM67" s="504"/>
      <c r="BN67" s="504"/>
      <c r="BO67" s="504"/>
      <c r="BP67" s="504"/>
      <c r="BQ67" s="504"/>
      <c r="BR67" s="592"/>
    </row>
    <row r="68" spans="2:70" ht="33" customHeight="1">
      <c r="B68" s="327" t="s">
        <v>23197</v>
      </c>
      <c r="C68" s="1847" t="s">
        <v>21852</v>
      </c>
      <c r="D68" s="313" t="s">
        <v>813</v>
      </c>
      <c r="E68" s="313">
        <v>3</v>
      </c>
      <c r="F68" s="1711">
        <v>0</v>
      </c>
      <c r="G68" s="1711">
        <v>0</v>
      </c>
      <c r="H68" s="1711">
        <v>0</v>
      </c>
      <c r="I68" s="1711">
        <v>0</v>
      </c>
      <c r="J68" s="1711">
        <v>0</v>
      </c>
      <c r="K68" s="1711">
        <v>0</v>
      </c>
      <c r="L68" s="1711">
        <v>0</v>
      </c>
      <c r="M68" s="1711">
        <v>0</v>
      </c>
      <c r="N68" s="1795">
        <f t="shared" si="78"/>
        <v>0</v>
      </c>
      <c r="O68" s="1746"/>
      <c r="P68" s="1746"/>
      <c r="Q68" s="1746"/>
      <c r="R68" s="1746"/>
      <c r="S68" s="1746"/>
      <c r="T68" s="1746"/>
      <c r="U68" s="1746"/>
      <c r="V68" s="1746"/>
      <c r="W68" s="1749"/>
      <c r="X68" s="8"/>
      <c r="Y68" s="324" t="s">
        <v>23207</v>
      </c>
      <c r="Z68" s="1592"/>
      <c r="AA68" s="1566"/>
      <c r="AB68" s="1592"/>
      <c r="AC68" s="1631"/>
      <c r="AD68" s="271">
        <f>IF( SUM( AF68:AV68 ) = 0, 0, $AF$9 )</f>
        <v>0</v>
      </c>
      <c r="AE68" s="1631"/>
      <c r="AF68" s="273">
        <f t="shared" si="81"/>
        <v>0</v>
      </c>
      <c r="AG68" s="273">
        <f t="shared" si="81"/>
        <v>0</v>
      </c>
      <c r="AH68" s="273">
        <f t="shared" si="81"/>
        <v>0</v>
      </c>
      <c r="AI68" s="273">
        <f t="shared" si="81"/>
        <v>0</v>
      </c>
      <c r="AJ68" s="273">
        <f t="shared" si="81"/>
        <v>0</v>
      </c>
      <c r="AK68" s="273">
        <f t="shared" si="81"/>
        <v>0</v>
      </c>
      <c r="AL68" s="273">
        <f t="shared" si="81"/>
        <v>0</v>
      </c>
      <c r="AM68" s="273">
        <f t="shared" si="81"/>
        <v>0</v>
      </c>
      <c r="AN68" s="1592"/>
      <c r="AO68" s="1592"/>
      <c r="AP68" s="1592"/>
      <c r="AQ68" s="1592"/>
      <c r="AR68" s="1592"/>
      <c r="AS68" s="1592"/>
      <c r="AT68" s="1592"/>
      <c r="AU68" s="1592"/>
      <c r="AV68" s="1592"/>
      <c r="AW68" s="1636"/>
      <c r="AX68" s="1592"/>
      <c r="AY68" s="327" t="s">
        <v>23197</v>
      </c>
      <c r="AZ68" s="1847" t="s">
        <v>21852</v>
      </c>
      <c r="BA68" s="773" t="s">
        <v>23208</v>
      </c>
      <c r="BB68" s="773" t="s">
        <v>23209</v>
      </c>
      <c r="BC68" s="773" t="s">
        <v>23210</v>
      </c>
      <c r="BD68" s="773" t="s">
        <v>23211</v>
      </c>
      <c r="BE68" s="773" t="s">
        <v>23212</v>
      </c>
      <c r="BF68" s="773" t="s">
        <v>23213</v>
      </c>
      <c r="BG68" s="773" t="s">
        <v>23213</v>
      </c>
      <c r="BH68" s="773" t="s">
        <v>23214</v>
      </c>
      <c r="BI68" s="773" t="s">
        <v>23215</v>
      </c>
      <c r="BJ68" s="504"/>
      <c r="BK68" s="504"/>
      <c r="BL68" s="504"/>
      <c r="BM68" s="504"/>
      <c r="BN68" s="504"/>
      <c r="BO68" s="504"/>
      <c r="BP68" s="504"/>
      <c r="BQ68" s="504"/>
      <c r="BR68" s="592"/>
    </row>
    <row r="69" spans="2:70" ht="33" customHeight="1">
      <c r="B69" s="327" t="s">
        <v>23197</v>
      </c>
      <c r="C69" s="1847" t="s">
        <v>21860</v>
      </c>
      <c r="D69" s="313" t="s">
        <v>813</v>
      </c>
      <c r="E69" s="313">
        <v>3</v>
      </c>
      <c r="F69" s="1795">
        <f>IFERROR(SUM(F67:F68), 0)</f>
        <v>0.48599999999999999</v>
      </c>
      <c r="G69" s="1795">
        <f t="shared" ref="G69:M69" si="82">IFERROR(SUM(G67:G68), 0)</f>
        <v>0.17499999999999999</v>
      </c>
      <c r="H69" s="1795">
        <f t="shared" si="82"/>
        <v>7.3999999999999996E-2</v>
      </c>
      <c r="I69" s="1795">
        <f t="shared" si="82"/>
        <v>2.3E-2</v>
      </c>
      <c r="J69" s="1795">
        <f t="shared" si="82"/>
        <v>1E-3</v>
      </c>
      <c r="K69" s="1795">
        <f t="shared" si="82"/>
        <v>0</v>
      </c>
      <c r="L69" s="1795">
        <f t="shared" si="82"/>
        <v>5.5E-2</v>
      </c>
      <c r="M69" s="1795">
        <f t="shared" si="82"/>
        <v>0</v>
      </c>
      <c r="N69" s="1795">
        <f t="shared" si="78"/>
        <v>0.81400000000000006</v>
      </c>
      <c r="O69" s="1746"/>
      <c r="P69" s="1746"/>
      <c r="Q69" s="1746"/>
      <c r="R69" s="1746"/>
      <c r="S69" s="1746"/>
      <c r="T69" s="1746"/>
      <c r="U69" s="1746"/>
      <c r="V69" s="1746"/>
      <c r="W69" s="1749"/>
      <c r="X69" s="8"/>
      <c r="Y69" s="324" t="s">
        <v>23216</v>
      </c>
      <c r="Z69" s="1592"/>
      <c r="AA69" s="1566"/>
      <c r="AB69" s="1592"/>
      <c r="AC69" s="1631"/>
      <c r="AD69" s="271">
        <f t="shared" si="56"/>
        <v>0</v>
      </c>
      <c r="AE69" s="1631"/>
      <c r="AF69" s="270"/>
      <c r="AG69" s="270"/>
      <c r="AH69" s="270"/>
      <c r="AI69" s="270"/>
      <c r="AJ69" s="270"/>
      <c r="AK69" s="270"/>
      <c r="AL69" s="270"/>
      <c r="AM69" s="270"/>
      <c r="AN69" s="1592"/>
      <c r="AO69" s="1592"/>
      <c r="AP69" s="1592"/>
      <c r="AQ69" s="1592"/>
      <c r="AR69" s="1592"/>
      <c r="AS69" s="1592"/>
      <c r="AT69" s="1592"/>
      <c r="AU69" s="1592"/>
      <c r="AV69" s="1592"/>
      <c r="AW69" s="1636"/>
      <c r="AX69" s="1592"/>
      <c r="AY69" s="327" t="s">
        <v>23197</v>
      </c>
      <c r="AZ69" s="1847" t="s">
        <v>21860</v>
      </c>
      <c r="BA69" s="773" t="s">
        <v>23217</v>
      </c>
      <c r="BB69" s="773" t="s">
        <v>23218</v>
      </c>
      <c r="BC69" s="773" t="s">
        <v>23219</v>
      </c>
      <c r="BD69" s="773" t="s">
        <v>23220</v>
      </c>
      <c r="BE69" s="773" t="s">
        <v>23221</v>
      </c>
      <c r="BF69" s="773" t="s">
        <v>23222</v>
      </c>
      <c r="BG69" s="773" t="s">
        <v>23222</v>
      </c>
      <c r="BH69" s="773" t="s">
        <v>23223</v>
      </c>
      <c r="BI69" s="773" t="s">
        <v>23224</v>
      </c>
      <c r="BJ69" s="504"/>
      <c r="BK69" s="504"/>
      <c r="BL69" s="504"/>
      <c r="BM69" s="504"/>
      <c r="BN69" s="504"/>
      <c r="BO69" s="504"/>
      <c r="BP69" s="504"/>
      <c r="BQ69" s="504"/>
      <c r="BR69" s="592"/>
    </row>
    <row r="70" spans="2:70" ht="33" customHeight="1">
      <c r="B70" s="327" t="s">
        <v>22269</v>
      </c>
      <c r="C70" s="1847" t="s">
        <v>21844</v>
      </c>
      <c r="D70" s="313" t="s">
        <v>813</v>
      </c>
      <c r="E70" s="313">
        <v>3</v>
      </c>
      <c r="F70" s="1711">
        <v>0</v>
      </c>
      <c r="G70" s="1711">
        <v>0</v>
      </c>
      <c r="H70" s="1711">
        <v>0</v>
      </c>
      <c r="I70" s="1711">
        <v>2.3929999999999998</v>
      </c>
      <c r="J70" s="1711">
        <v>0.126</v>
      </c>
      <c r="K70" s="1711">
        <v>0</v>
      </c>
      <c r="L70" s="1711">
        <v>0</v>
      </c>
      <c r="M70" s="1711">
        <v>0</v>
      </c>
      <c r="N70" s="1795">
        <f t="shared" si="78"/>
        <v>2.5189999999999997</v>
      </c>
      <c r="O70" s="1711">
        <v>0</v>
      </c>
      <c r="P70" s="1711">
        <v>0</v>
      </c>
      <c r="Q70" s="1711">
        <v>0</v>
      </c>
      <c r="R70" s="1711">
        <v>0</v>
      </c>
      <c r="S70" s="1711">
        <v>0</v>
      </c>
      <c r="T70" s="1711">
        <v>0</v>
      </c>
      <c r="U70" s="1711">
        <v>0</v>
      </c>
      <c r="V70" s="1711">
        <v>0</v>
      </c>
      <c r="W70" s="1795">
        <f t="shared" ref="W70:W78" si="83">IFERROR(SUM(O70:V70), 0)</f>
        <v>0</v>
      </c>
      <c r="X70" s="8"/>
      <c r="Y70" s="324" t="s">
        <v>23225</v>
      </c>
      <c r="Z70" s="1592"/>
      <c r="AA70" s="1566"/>
      <c r="AB70" s="1592"/>
      <c r="AC70" s="1631"/>
      <c r="AD70" s="271">
        <f>IF( SUM( AF70:AV70 ) = 0, 0, $AF$9 )</f>
        <v>0</v>
      </c>
      <c r="AE70" s="1631"/>
      <c r="AF70" s="273">
        <f t="shared" ref="AF70:AM71" si="84" xml:space="preserve"> IF( ISNUMBER(F70), 0, 1 )</f>
        <v>0</v>
      </c>
      <c r="AG70" s="273">
        <f t="shared" si="84"/>
        <v>0</v>
      </c>
      <c r="AH70" s="273">
        <f t="shared" si="84"/>
        <v>0</v>
      </c>
      <c r="AI70" s="273">
        <f t="shared" si="84"/>
        <v>0</v>
      </c>
      <c r="AJ70" s="273">
        <f t="shared" si="84"/>
        <v>0</v>
      </c>
      <c r="AK70" s="273">
        <f t="shared" si="84"/>
        <v>0</v>
      </c>
      <c r="AL70" s="273">
        <f t="shared" si="84"/>
        <v>0</v>
      </c>
      <c r="AM70" s="273">
        <f t="shared" si="84"/>
        <v>0</v>
      </c>
      <c r="AN70" s="1592"/>
      <c r="AO70" s="273">
        <f t="shared" ref="AO70:AV71" si="85" xml:space="preserve"> IF( ISNUMBER(O70), 0, 1 )</f>
        <v>0</v>
      </c>
      <c r="AP70" s="273">
        <f t="shared" si="85"/>
        <v>0</v>
      </c>
      <c r="AQ70" s="273">
        <f t="shared" si="85"/>
        <v>0</v>
      </c>
      <c r="AR70" s="273">
        <f t="shared" si="85"/>
        <v>0</v>
      </c>
      <c r="AS70" s="273">
        <f t="shared" si="85"/>
        <v>0</v>
      </c>
      <c r="AT70" s="273">
        <f t="shared" si="85"/>
        <v>0</v>
      </c>
      <c r="AU70" s="273">
        <f t="shared" si="85"/>
        <v>0</v>
      </c>
      <c r="AV70" s="273">
        <f t="shared" si="85"/>
        <v>0</v>
      </c>
      <c r="AW70" s="1636"/>
      <c r="AX70" s="1592"/>
      <c r="AY70" s="327" t="s">
        <v>22269</v>
      </c>
      <c r="AZ70" s="1847" t="s">
        <v>21844</v>
      </c>
      <c r="BA70" s="773" t="s">
        <v>23226</v>
      </c>
      <c r="BB70" s="773" t="s">
        <v>23227</v>
      </c>
      <c r="BC70" s="773" t="s">
        <v>23228</v>
      </c>
      <c r="BD70" s="773" t="s">
        <v>23229</v>
      </c>
      <c r="BE70" s="773" t="s">
        <v>23230</v>
      </c>
      <c r="BF70" s="773" t="s">
        <v>23231</v>
      </c>
      <c r="BG70" s="773" t="s">
        <v>23231</v>
      </c>
      <c r="BH70" s="773" t="s">
        <v>23232</v>
      </c>
      <c r="BI70" s="773" t="s">
        <v>23233</v>
      </c>
      <c r="BJ70" s="773" t="s">
        <v>23234</v>
      </c>
      <c r="BK70" s="773" t="s">
        <v>23235</v>
      </c>
      <c r="BL70" s="773" t="s">
        <v>23236</v>
      </c>
      <c r="BM70" s="773" t="s">
        <v>23237</v>
      </c>
      <c r="BN70" s="773" t="s">
        <v>23238</v>
      </c>
      <c r="BO70" s="773" t="s">
        <v>23239</v>
      </c>
      <c r="BP70" s="773" t="s">
        <v>23239</v>
      </c>
      <c r="BQ70" s="773" t="s">
        <v>23240</v>
      </c>
      <c r="BR70" s="1367" t="s">
        <v>23241</v>
      </c>
    </row>
    <row r="71" spans="2:70" ht="33" customHeight="1">
      <c r="B71" s="327" t="s">
        <v>22269</v>
      </c>
      <c r="C71" s="1847" t="s">
        <v>21852</v>
      </c>
      <c r="D71" s="313" t="s">
        <v>813</v>
      </c>
      <c r="E71" s="313">
        <v>3</v>
      </c>
      <c r="F71" s="1711">
        <v>0</v>
      </c>
      <c r="G71" s="1711">
        <v>0</v>
      </c>
      <c r="H71" s="1711">
        <v>0</v>
      </c>
      <c r="I71" s="1711">
        <v>0</v>
      </c>
      <c r="J71" s="1711">
        <v>0</v>
      </c>
      <c r="K71" s="1711">
        <v>0</v>
      </c>
      <c r="L71" s="1711">
        <v>0</v>
      </c>
      <c r="M71" s="1711">
        <v>0</v>
      </c>
      <c r="N71" s="1795">
        <f t="shared" si="78"/>
        <v>0</v>
      </c>
      <c r="O71" s="1711">
        <v>0</v>
      </c>
      <c r="P71" s="1711">
        <v>0</v>
      </c>
      <c r="Q71" s="1711">
        <v>0</v>
      </c>
      <c r="R71" s="1711">
        <v>0</v>
      </c>
      <c r="S71" s="1711">
        <v>0</v>
      </c>
      <c r="T71" s="1711">
        <v>0</v>
      </c>
      <c r="U71" s="1711">
        <v>0</v>
      </c>
      <c r="V71" s="1711">
        <v>0</v>
      </c>
      <c r="W71" s="1795">
        <f t="shared" si="83"/>
        <v>0</v>
      </c>
      <c r="X71" s="8"/>
      <c r="Y71" s="324" t="s">
        <v>23242</v>
      </c>
      <c r="Z71" s="1592"/>
      <c r="AA71" s="1566"/>
      <c r="AB71" s="1592"/>
      <c r="AC71" s="1631"/>
      <c r="AD71" s="271">
        <f>IF( SUM( AF71:AV71 ) = 0, 0, $AF$9 )</f>
        <v>0</v>
      </c>
      <c r="AE71" s="1631"/>
      <c r="AF71" s="273">
        <f t="shared" si="84"/>
        <v>0</v>
      </c>
      <c r="AG71" s="273">
        <f t="shared" si="84"/>
        <v>0</v>
      </c>
      <c r="AH71" s="273">
        <f t="shared" si="84"/>
        <v>0</v>
      </c>
      <c r="AI71" s="273">
        <f t="shared" si="84"/>
        <v>0</v>
      </c>
      <c r="AJ71" s="273">
        <f t="shared" si="84"/>
        <v>0</v>
      </c>
      <c r="AK71" s="273">
        <f t="shared" si="84"/>
        <v>0</v>
      </c>
      <c r="AL71" s="273">
        <f t="shared" si="84"/>
        <v>0</v>
      </c>
      <c r="AM71" s="273">
        <f t="shared" si="84"/>
        <v>0</v>
      </c>
      <c r="AN71" s="1592"/>
      <c r="AO71" s="273">
        <f t="shared" si="85"/>
        <v>0</v>
      </c>
      <c r="AP71" s="273">
        <f t="shared" si="85"/>
        <v>0</v>
      </c>
      <c r="AQ71" s="273">
        <f t="shared" si="85"/>
        <v>0</v>
      </c>
      <c r="AR71" s="273">
        <f t="shared" si="85"/>
        <v>0</v>
      </c>
      <c r="AS71" s="273">
        <f t="shared" si="85"/>
        <v>0</v>
      </c>
      <c r="AT71" s="273">
        <f t="shared" si="85"/>
        <v>0</v>
      </c>
      <c r="AU71" s="273">
        <f t="shared" si="85"/>
        <v>0</v>
      </c>
      <c r="AV71" s="273">
        <f t="shared" si="85"/>
        <v>0</v>
      </c>
      <c r="AW71" s="1636"/>
      <c r="AX71" s="1592"/>
      <c r="AY71" s="327" t="s">
        <v>22269</v>
      </c>
      <c r="AZ71" s="1847" t="s">
        <v>21852</v>
      </c>
      <c r="BA71" s="773" t="s">
        <v>23243</v>
      </c>
      <c r="BB71" s="773" t="s">
        <v>23244</v>
      </c>
      <c r="BC71" s="773" t="s">
        <v>23245</v>
      </c>
      <c r="BD71" s="773" t="s">
        <v>23246</v>
      </c>
      <c r="BE71" s="773" t="s">
        <v>23247</v>
      </c>
      <c r="BF71" s="773" t="s">
        <v>23248</v>
      </c>
      <c r="BG71" s="773" t="s">
        <v>23248</v>
      </c>
      <c r="BH71" s="773" t="s">
        <v>23249</v>
      </c>
      <c r="BI71" s="773" t="s">
        <v>23250</v>
      </c>
      <c r="BJ71" s="773" t="s">
        <v>23251</v>
      </c>
      <c r="BK71" s="773" t="s">
        <v>23252</v>
      </c>
      <c r="BL71" s="773" t="s">
        <v>23253</v>
      </c>
      <c r="BM71" s="773" t="s">
        <v>23254</v>
      </c>
      <c r="BN71" s="773" t="s">
        <v>23255</v>
      </c>
      <c r="BO71" s="773" t="s">
        <v>23256</v>
      </c>
      <c r="BP71" s="773" t="s">
        <v>23256</v>
      </c>
      <c r="BQ71" s="773" t="s">
        <v>23257</v>
      </c>
      <c r="BR71" s="1367" t="s">
        <v>23258</v>
      </c>
    </row>
    <row r="72" spans="2:70" ht="33" customHeight="1">
      <c r="B72" s="327" t="s">
        <v>22269</v>
      </c>
      <c r="C72" s="1847" t="s">
        <v>21860</v>
      </c>
      <c r="D72" s="313" t="s">
        <v>813</v>
      </c>
      <c r="E72" s="313">
        <v>3</v>
      </c>
      <c r="F72" s="1795">
        <f>IFERROR(SUM(F70:F71), 0)</f>
        <v>0</v>
      </c>
      <c r="G72" s="1795">
        <f t="shared" ref="G72:M72" si="86">IFERROR(SUM(G70:G71), 0)</f>
        <v>0</v>
      </c>
      <c r="H72" s="1795">
        <f t="shared" si="86"/>
        <v>0</v>
      </c>
      <c r="I72" s="1795">
        <f t="shared" si="86"/>
        <v>2.3929999999999998</v>
      </c>
      <c r="J72" s="1795">
        <f t="shared" si="86"/>
        <v>0.126</v>
      </c>
      <c r="K72" s="1795">
        <f t="shared" si="86"/>
        <v>0</v>
      </c>
      <c r="L72" s="1795">
        <f t="shared" si="86"/>
        <v>0</v>
      </c>
      <c r="M72" s="1795">
        <f t="shared" si="86"/>
        <v>0</v>
      </c>
      <c r="N72" s="1795">
        <f t="shared" si="78"/>
        <v>2.5189999999999997</v>
      </c>
      <c r="O72" s="1795">
        <f t="shared" ref="O72:V72" si="87">IFERROR(SUM(O70:O71), 0)</f>
        <v>0</v>
      </c>
      <c r="P72" s="1795">
        <f t="shared" si="87"/>
        <v>0</v>
      </c>
      <c r="Q72" s="1795">
        <f t="shared" si="87"/>
        <v>0</v>
      </c>
      <c r="R72" s="1795">
        <f t="shared" si="87"/>
        <v>0</v>
      </c>
      <c r="S72" s="1795">
        <f t="shared" si="87"/>
        <v>0</v>
      </c>
      <c r="T72" s="1795">
        <f t="shared" si="87"/>
        <v>0</v>
      </c>
      <c r="U72" s="1795">
        <f t="shared" si="87"/>
        <v>0</v>
      </c>
      <c r="V72" s="1795">
        <f t="shared" si="87"/>
        <v>0</v>
      </c>
      <c r="W72" s="1795">
        <f t="shared" si="83"/>
        <v>0</v>
      </c>
      <c r="X72" s="8"/>
      <c r="Y72" s="324" t="s">
        <v>23259</v>
      </c>
      <c r="Z72" s="1592"/>
      <c r="AA72" s="1566"/>
      <c r="AB72" s="1592"/>
      <c r="AC72" s="1631"/>
      <c r="AD72" s="271">
        <f t="shared" si="56"/>
        <v>0</v>
      </c>
      <c r="AE72" s="1631"/>
      <c r="AF72" s="270"/>
      <c r="AG72" s="270"/>
      <c r="AH72" s="270"/>
      <c r="AI72" s="270"/>
      <c r="AJ72" s="270"/>
      <c r="AK72" s="270"/>
      <c r="AL72" s="270"/>
      <c r="AM72" s="270"/>
      <c r="AN72" s="1592"/>
      <c r="AO72" s="1592"/>
      <c r="AP72" s="1592"/>
      <c r="AQ72" s="1592"/>
      <c r="AR72" s="1592"/>
      <c r="AS72" s="1592"/>
      <c r="AT72" s="1592"/>
      <c r="AU72" s="1592"/>
      <c r="AV72" s="1592"/>
      <c r="AW72" s="1636"/>
      <c r="AX72" s="1592"/>
      <c r="AY72" s="327" t="s">
        <v>22269</v>
      </c>
      <c r="AZ72" s="1847" t="s">
        <v>21860</v>
      </c>
      <c r="BA72" s="773" t="s">
        <v>23260</v>
      </c>
      <c r="BB72" s="773" t="s">
        <v>23261</v>
      </c>
      <c r="BC72" s="773" t="s">
        <v>23262</v>
      </c>
      <c r="BD72" s="773" t="s">
        <v>23263</v>
      </c>
      <c r="BE72" s="773" t="s">
        <v>23264</v>
      </c>
      <c r="BF72" s="773" t="s">
        <v>23265</v>
      </c>
      <c r="BG72" s="773" t="s">
        <v>23265</v>
      </c>
      <c r="BH72" s="773" t="s">
        <v>23266</v>
      </c>
      <c r="BI72" s="773" t="s">
        <v>23267</v>
      </c>
      <c r="BJ72" s="773" t="s">
        <v>23268</v>
      </c>
      <c r="BK72" s="773" t="s">
        <v>23269</v>
      </c>
      <c r="BL72" s="773" t="s">
        <v>23270</v>
      </c>
      <c r="BM72" s="773" t="s">
        <v>23271</v>
      </c>
      <c r="BN72" s="773" t="s">
        <v>23272</v>
      </c>
      <c r="BO72" s="773" t="s">
        <v>23273</v>
      </c>
      <c r="BP72" s="773" t="s">
        <v>23273</v>
      </c>
      <c r="BQ72" s="773" t="s">
        <v>23274</v>
      </c>
      <c r="BR72" s="1367" t="s">
        <v>23275</v>
      </c>
    </row>
    <row r="73" spans="2:70" ht="33" customHeight="1">
      <c r="B73" s="327" t="s">
        <v>22291</v>
      </c>
      <c r="C73" s="1847" t="s">
        <v>21844</v>
      </c>
      <c r="D73" s="313" t="s">
        <v>813</v>
      </c>
      <c r="E73" s="313">
        <v>3</v>
      </c>
      <c r="F73" s="1711">
        <v>0</v>
      </c>
      <c r="G73" s="1711">
        <v>0</v>
      </c>
      <c r="H73" s="1711">
        <v>0</v>
      </c>
      <c r="I73" s="1711">
        <v>0</v>
      </c>
      <c r="J73" s="1711">
        <v>0</v>
      </c>
      <c r="K73" s="1711">
        <v>0</v>
      </c>
      <c r="L73" s="1711">
        <v>0</v>
      </c>
      <c r="M73" s="1711">
        <v>0</v>
      </c>
      <c r="N73" s="1795">
        <f t="shared" si="78"/>
        <v>0</v>
      </c>
      <c r="O73" s="1711">
        <v>0</v>
      </c>
      <c r="P73" s="1711">
        <v>0</v>
      </c>
      <c r="Q73" s="1711">
        <v>0</v>
      </c>
      <c r="R73" s="1711">
        <v>0</v>
      </c>
      <c r="S73" s="1711">
        <v>0</v>
      </c>
      <c r="T73" s="1711">
        <v>0</v>
      </c>
      <c r="U73" s="1711">
        <v>0</v>
      </c>
      <c r="V73" s="1711">
        <v>0</v>
      </c>
      <c r="W73" s="1795">
        <f t="shared" si="83"/>
        <v>0</v>
      </c>
      <c r="X73" s="8"/>
      <c r="Y73" s="324" t="s">
        <v>23276</v>
      </c>
      <c r="Z73" s="1592"/>
      <c r="AA73" s="1566"/>
      <c r="AB73" s="1592"/>
      <c r="AC73" s="1631"/>
      <c r="AD73" s="271">
        <f>IF( SUM( AF73:AV73 ) = 0, 0, $AF$9 )</f>
        <v>0</v>
      </c>
      <c r="AE73" s="1631"/>
      <c r="AF73" s="273">
        <f t="shared" ref="AF73:AM74" si="88" xml:space="preserve"> IF( ISNUMBER(F73), 0, 1 )</f>
        <v>0</v>
      </c>
      <c r="AG73" s="273">
        <f t="shared" si="88"/>
        <v>0</v>
      </c>
      <c r="AH73" s="273">
        <f t="shared" si="88"/>
        <v>0</v>
      </c>
      <c r="AI73" s="273">
        <f t="shared" si="88"/>
        <v>0</v>
      </c>
      <c r="AJ73" s="273">
        <f t="shared" si="88"/>
        <v>0</v>
      </c>
      <c r="AK73" s="273">
        <f t="shared" si="88"/>
        <v>0</v>
      </c>
      <c r="AL73" s="273">
        <f t="shared" si="88"/>
        <v>0</v>
      </c>
      <c r="AM73" s="273">
        <f t="shared" si="88"/>
        <v>0</v>
      </c>
      <c r="AN73" s="1592"/>
      <c r="AO73" s="273">
        <f t="shared" ref="AO73:AV74" si="89" xml:space="preserve"> IF( ISNUMBER(O73), 0, 1 )</f>
        <v>0</v>
      </c>
      <c r="AP73" s="273">
        <f t="shared" si="89"/>
        <v>0</v>
      </c>
      <c r="AQ73" s="273">
        <f t="shared" si="89"/>
        <v>0</v>
      </c>
      <c r="AR73" s="273">
        <f t="shared" si="89"/>
        <v>0</v>
      </c>
      <c r="AS73" s="273">
        <f t="shared" si="89"/>
        <v>0</v>
      </c>
      <c r="AT73" s="273">
        <f t="shared" si="89"/>
        <v>0</v>
      </c>
      <c r="AU73" s="273">
        <f t="shared" si="89"/>
        <v>0</v>
      </c>
      <c r="AV73" s="273">
        <f t="shared" si="89"/>
        <v>0</v>
      </c>
      <c r="AW73" s="1636"/>
      <c r="AX73" s="1592"/>
      <c r="AY73" s="327" t="s">
        <v>22291</v>
      </c>
      <c r="AZ73" s="1847" t="s">
        <v>21844</v>
      </c>
      <c r="BA73" s="773" t="s">
        <v>23277</v>
      </c>
      <c r="BB73" s="773" t="s">
        <v>23278</v>
      </c>
      <c r="BC73" s="773" t="s">
        <v>23279</v>
      </c>
      <c r="BD73" s="773" t="s">
        <v>23280</v>
      </c>
      <c r="BE73" s="773" t="s">
        <v>23281</v>
      </c>
      <c r="BF73" s="773" t="s">
        <v>23282</v>
      </c>
      <c r="BG73" s="773" t="s">
        <v>23282</v>
      </c>
      <c r="BH73" s="773" t="s">
        <v>23283</v>
      </c>
      <c r="BI73" s="773" t="s">
        <v>23284</v>
      </c>
      <c r="BJ73" s="773" t="s">
        <v>23285</v>
      </c>
      <c r="BK73" s="773" t="s">
        <v>23286</v>
      </c>
      <c r="BL73" s="773" t="s">
        <v>23287</v>
      </c>
      <c r="BM73" s="773" t="s">
        <v>23288</v>
      </c>
      <c r="BN73" s="773" t="s">
        <v>23289</v>
      </c>
      <c r="BO73" s="773" t="s">
        <v>23290</v>
      </c>
      <c r="BP73" s="773" t="s">
        <v>23290</v>
      </c>
      <c r="BQ73" s="773" t="s">
        <v>23291</v>
      </c>
      <c r="BR73" s="1367" t="s">
        <v>23292</v>
      </c>
    </row>
    <row r="74" spans="2:70" ht="33" customHeight="1">
      <c r="B74" s="327" t="s">
        <v>22291</v>
      </c>
      <c r="C74" s="1847" t="s">
        <v>21852</v>
      </c>
      <c r="D74" s="313" t="s">
        <v>813</v>
      </c>
      <c r="E74" s="313">
        <v>3</v>
      </c>
      <c r="F74" s="1711">
        <v>0</v>
      </c>
      <c r="G74" s="1711">
        <v>0</v>
      </c>
      <c r="H74" s="1711">
        <v>0</v>
      </c>
      <c r="I74" s="1711">
        <v>0</v>
      </c>
      <c r="J74" s="1711">
        <v>0</v>
      </c>
      <c r="K74" s="1711">
        <v>0</v>
      </c>
      <c r="L74" s="1711">
        <v>0</v>
      </c>
      <c r="M74" s="1711">
        <v>0</v>
      </c>
      <c r="N74" s="1795">
        <f t="shared" si="78"/>
        <v>0</v>
      </c>
      <c r="O74" s="1711">
        <v>0</v>
      </c>
      <c r="P74" s="1711">
        <v>0</v>
      </c>
      <c r="Q74" s="1711">
        <v>0</v>
      </c>
      <c r="R74" s="1711">
        <v>0</v>
      </c>
      <c r="S74" s="1711">
        <v>0</v>
      </c>
      <c r="T74" s="1711">
        <v>0</v>
      </c>
      <c r="U74" s="1711">
        <v>0</v>
      </c>
      <c r="V74" s="1711">
        <v>0</v>
      </c>
      <c r="W74" s="1795">
        <f t="shared" si="83"/>
        <v>0</v>
      </c>
      <c r="X74" s="8"/>
      <c r="Y74" s="324" t="s">
        <v>23293</v>
      </c>
      <c r="Z74" s="1592"/>
      <c r="AA74" s="1566"/>
      <c r="AB74" s="1592"/>
      <c r="AC74" s="1631"/>
      <c r="AD74" s="271">
        <f>IF( SUM( AF74:AV74 ) = 0, 0, $AF$9 )</f>
        <v>0</v>
      </c>
      <c r="AE74" s="1631"/>
      <c r="AF74" s="273">
        <f t="shared" si="88"/>
        <v>0</v>
      </c>
      <c r="AG74" s="273">
        <f t="shared" si="88"/>
        <v>0</v>
      </c>
      <c r="AH74" s="273">
        <f t="shared" si="88"/>
        <v>0</v>
      </c>
      <c r="AI74" s="273">
        <f t="shared" si="88"/>
        <v>0</v>
      </c>
      <c r="AJ74" s="273">
        <f t="shared" si="88"/>
        <v>0</v>
      </c>
      <c r="AK74" s="273">
        <f t="shared" si="88"/>
        <v>0</v>
      </c>
      <c r="AL74" s="273">
        <f t="shared" si="88"/>
        <v>0</v>
      </c>
      <c r="AM74" s="273">
        <f t="shared" si="88"/>
        <v>0</v>
      </c>
      <c r="AN74" s="1592"/>
      <c r="AO74" s="273">
        <f t="shared" si="89"/>
        <v>0</v>
      </c>
      <c r="AP74" s="273">
        <f t="shared" si="89"/>
        <v>0</v>
      </c>
      <c r="AQ74" s="273">
        <f t="shared" si="89"/>
        <v>0</v>
      </c>
      <c r="AR74" s="273">
        <f t="shared" si="89"/>
        <v>0</v>
      </c>
      <c r="AS74" s="273">
        <f t="shared" si="89"/>
        <v>0</v>
      </c>
      <c r="AT74" s="273">
        <f t="shared" si="89"/>
        <v>0</v>
      </c>
      <c r="AU74" s="273">
        <f t="shared" si="89"/>
        <v>0</v>
      </c>
      <c r="AV74" s="273">
        <f t="shared" si="89"/>
        <v>0</v>
      </c>
      <c r="AW74" s="1636"/>
      <c r="AX74" s="1592"/>
      <c r="AY74" s="327" t="s">
        <v>22291</v>
      </c>
      <c r="AZ74" s="1847" t="s">
        <v>21852</v>
      </c>
      <c r="BA74" s="773" t="s">
        <v>23294</v>
      </c>
      <c r="BB74" s="773" t="s">
        <v>23295</v>
      </c>
      <c r="BC74" s="773" t="s">
        <v>23296</v>
      </c>
      <c r="BD74" s="773" t="s">
        <v>23297</v>
      </c>
      <c r="BE74" s="773" t="s">
        <v>23298</v>
      </c>
      <c r="BF74" s="773" t="s">
        <v>23299</v>
      </c>
      <c r="BG74" s="773" t="s">
        <v>23299</v>
      </c>
      <c r="BH74" s="773" t="s">
        <v>23300</v>
      </c>
      <c r="BI74" s="773" t="s">
        <v>23301</v>
      </c>
      <c r="BJ74" s="773" t="s">
        <v>23302</v>
      </c>
      <c r="BK74" s="773" t="s">
        <v>23303</v>
      </c>
      <c r="BL74" s="773" t="s">
        <v>23304</v>
      </c>
      <c r="BM74" s="773" t="s">
        <v>23305</v>
      </c>
      <c r="BN74" s="773" t="s">
        <v>23306</v>
      </c>
      <c r="BO74" s="773" t="s">
        <v>23307</v>
      </c>
      <c r="BP74" s="773" t="s">
        <v>23307</v>
      </c>
      <c r="BQ74" s="773" t="s">
        <v>23308</v>
      </c>
      <c r="BR74" s="1367" t="s">
        <v>23309</v>
      </c>
    </row>
    <row r="75" spans="2:70" ht="33" customHeight="1">
      <c r="B75" s="327" t="s">
        <v>22291</v>
      </c>
      <c r="C75" s="1847" t="s">
        <v>21860</v>
      </c>
      <c r="D75" s="313" t="s">
        <v>813</v>
      </c>
      <c r="E75" s="313">
        <v>3</v>
      </c>
      <c r="F75" s="1795">
        <f>IFERROR(SUM(F73:F74), 0)</f>
        <v>0</v>
      </c>
      <c r="G75" s="1795">
        <f t="shared" ref="G75:M75" si="90">IFERROR(SUM(G73:G74), 0)</f>
        <v>0</v>
      </c>
      <c r="H75" s="1795">
        <f t="shared" si="90"/>
        <v>0</v>
      </c>
      <c r="I75" s="1795">
        <f t="shared" si="90"/>
        <v>0</v>
      </c>
      <c r="J75" s="1795">
        <f t="shared" si="90"/>
        <v>0</v>
      </c>
      <c r="K75" s="1795">
        <f t="shared" si="90"/>
        <v>0</v>
      </c>
      <c r="L75" s="1795">
        <f t="shared" si="90"/>
        <v>0</v>
      </c>
      <c r="M75" s="1795">
        <f t="shared" si="90"/>
        <v>0</v>
      </c>
      <c r="N75" s="1795">
        <f t="shared" si="78"/>
        <v>0</v>
      </c>
      <c r="O75" s="1795">
        <f t="shared" ref="O75:V75" si="91">IFERROR(SUM(O73:O74), 0)</f>
        <v>0</v>
      </c>
      <c r="P75" s="1795">
        <f t="shared" si="91"/>
        <v>0</v>
      </c>
      <c r="Q75" s="1795">
        <f t="shared" si="91"/>
        <v>0</v>
      </c>
      <c r="R75" s="1795">
        <f t="shared" si="91"/>
        <v>0</v>
      </c>
      <c r="S75" s="1795">
        <f t="shared" si="91"/>
        <v>0</v>
      </c>
      <c r="T75" s="1795">
        <f t="shared" si="91"/>
        <v>0</v>
      </c>
      <c r="U75" s="1795">
        <f t="shared" si="91"/>
        <v>0</v>
      </c>
      <c r="V75" s="1795">
        <f t="shared" si="91"/>
        <v>0</v>
      </c>
      <c r="W75" s="1795">
        <f t="shared" si="83"/>
        <v>0</v>
      </c>
      <c r="X75" s="8"/>
      <c r="Y75" s="324" t="s">
        <v>23310</v>
      </c>
      <c r="Z75" s="1592"/>
      <c r="AA75" s="1566"/>
      <c r="AB75" s="1592"/>
      <c r="AC75" s="1631"/>
      <c r="AD75" s="271"/>
      <c r="AE75" s="1631"/>
      <c r="AF75" s="270"/>
      <c r="AG75" s="270"/>
      <c r="AH75" s="270"/>
      <c r="AI75" s="270"/>
      <c r="AJ75" s="270"/>
      <c r="AK75" s="270"/>
      <c r="AL75" s="270"/>
      <c r="AM75" s="270"/>
      <c r="AN75" s="1592"/>
      <c r="AO75" s="1592"/>
      <c r="AP75" s="1592"/>
      <c r="AQ75" s="1592"/>
      <c r="AR75" s="1592"/>
      <c r="AS75" s="1592"/>
      <c r="AT75" s="1592"/>
      <c r="AU75" s="1592"/>
      <c r="AV75" s="1592"/>
      <c r="AW75" s="1636"/>
      <c r="AX75" s="1592"/>
      <c r="AY75" s="327" t="s">
        <v>22291</v>
      </c>
      <c r="AZ75" s="1847" t="s">
        <v>21860</v>
      </c>
      <c r="BA75" s="773" t="s">
        <v>23311</v>
      </c>
      <c r="BB75" s="773" t="s">
        <v>23312</v>
      </c>
      <c r="BC75" s="773" t="s">
        <v>23313</v>
      </c>
      <c r="BD75" s="773" t="s">
        <v>23314</v>
      </c>
      <c r="BE75" s="773" t="s">
        <v>23315</v>
      </c>
      <c r="BF75" s="773" t="s">
        <v>23316</v>
      </c>
      <c r="BG75" s="773" t="s">
        <v>23316</v>
      </c>
      <c r="BH75" s="773" t="s">
        <v>23317</v>
      </c>
      <c r="BI75" s="773" t="s">
        <v>23318</v>
      </c>
      <c r="BJ75" s="773" t="s">
        <v>23319</v>
      </c>
      <c r="BK75" s="773" t="s">
        <v>23320</v>
      </c>
      <c r="BL75" s="773" t="s">
        <v>23321</v>
      </c>
      <c r="BM75" s="773" t="s">
        <v>23322</v>
      </c>
      <c r="BN75" s="773" t="s">
        <v>23323</v>
      </c>
      <c r="BO75" s="773" t="s">
        <v>23324</v>
      </c>
      <c r="BP75" s="773" t="s">
        <v>23324</v>
      </c>
      <c r="BQ75" s="773" t="s">
        <v>23325</v>
      </c>
      <c r="BR75" s="1367" t="s">
        <v>23326</v>
      </c>
    </row>
    <row r="76" spans="2:70" ht="33" customHeight="1">
      <c r="B76" s="327" t="s">
        <v>22313</v>
      </c>
      <c r="C76" s="1847" t="s">
        <v>21844</v>
      </c>
      <c r="D76" s="313" t="s">
        <v>813</v>
      </c>
      <c r="E76" s="313">
        <v>3</v>
      </c>
      <c r="F76" s="1711">
        <v>0</v>
      </c>
      <c r="G76" s="1711">
        <v>0</v>
      </c>
      <c r="H76" s="1711">
        <v>0</v>
      </c>
      <c r="I76" s="1711">
        <v>0</v>
      </c>
      <c r="J76" s="1711">
        <v>0</v>
      </c>
      <c r="K76" s="1711">
        <v>0</v>
      </c>
      <c r="L76" s="1711">
        <v>0</v>
      </c>
      <c r="M76" s="1711">
        <v>0</v>
      </c>
      <c r="N76" s="1795">
        <f t="shared" si="78"/>
        <v>0</v>
      </c>
      <c r="O76" s="1711">
        <v>0</v>
      </c>
      <c r="P76" s="1711">
        <v>0</v>
      </c>
      <c r="Q76" s="1711">
        <v>0</v>
      </c>
      <c r="R76" s="1711">
        <v>0</v>
      </c>
      <c r="S76" s="1711">
        <v>0</v>
      </c>
      <c r="T76" s="1711">
        <v>0</v>
      </c>
      <c r="U76" s="1711">
        <v>0</v>
      </c>
      <c r="V76" s="1711">
        <v>0</v>
      </c>
      <c r="W76" s="1795">
        <f t="shared" si="83"/>
        <v>0</v>
      </c>
      <c r="X76" s="8"/>
      <c r="Y76" s="324" t="s">
        <v>23327</v>
      </c>
      <c r="Z76" s="1592"/>
      <c r="AA76" s="1566"/>
      <c r="AB76" s="1592"/>
      <c r="AC76" s="1631"/>
      <c r="AD76" s="271">
        <f>IF( SUM( AF76:AV76 ) = 0, 0, $AF$9 )</f>
        <v>0</v>
      </c>
      <c r="AE76" s="1631"/>
      <c r="AF76" s="273">
        <f t="shared" ref="AF76:AM77" si="92" xml:space="preserve"> IF( ISNUMBER(F76), 0, 1 )</f>
        <v>0</v>
      </c>
      <c r="AG76" s="273">
        <f t="shared" si="92"/>
        <v>0</v>
      </c>
      <c r="AH76" s="273">
        <f t="shared" si="92"/>
        <v>0</v>
      </c>
      <c r="AI76" s="273">
        <f t="shared" si="92"/>
        <v>0</v>
      </c>
      <c r="AJ76" s="273">
        <f t="shared" si="92"/>
        <v>0</v>
      </c>
      <c r="AK76" s="273">
        <f t="shared" si="92"/>
        <v>0</v>
      </c>
      <c r="AL76" s="273">
        <f t="shared" si="92"/>
        <v>0</v>
      </c>
      <c r="AM76" s="273">
        <f t="shared" si="92"/>
        <v>0</v>
      </c>
      <c r="AN76" s="1592"/>
      <c r="AO76" s="273">
        <f t="shared" ref="AO76:AV77" si="93" xml:space="preserve"> IF( ISNUMBER(O76), 0, 1 )</f>
        <v>0</v>
      </c>
      <c r="AP76" s="273">
        <f t="shared" si="93"/>
        <v>0</v>
      </c>
      <c r="AQ76" s="273">
        <f t="shared" si="93"/>
        <v>0</v>
      </c>
      <c r="AR76" s="273">
        <f t="shared" si="93"/>
        <v>0</v>
      </c>
      <c r="AS76" s="273">
        <f t="shared" si="93"/>
        <v>0</v>
      </c>
      <c r="AT76" s="273">
        <f t="shared" si="93"/>
        <v>0</v>
      </c>
      <c r="AU76" s="273">
        <f t="shared" si="93"/>
        <v>0</v>
      </c>
      <c r="AV76" s="273">
        <f t="shared" si="93"/>
        <v>0</v>
      </c>
      <c r="AW76" s="1636"/>
      <c r="AX76" s="1592"/>
      <c r="AY76" s="327" t="s">
        <v>22313</v>
      </c>
      <c r="AZ76" s="1847" t="s">
        <v>21844</v>
      </c>
      <c r="BA76" s="773" t="s">
        <v>23328</v>
      </c>
      <c r="BB76" s="773" t="s">
        <v>23329</v>
      </c>
      <c r="BC76" s="773" t="s">
        <v>23330</v>
      </c>
      <c r="BD76" s="773" t="s">
        <v>23331</v>
      </c>
      <c r="BE76" s="773" t="s">
        <v>23332</v>
      </c>
      <c r="BF76" s="773" t="s">
        <v>23333</v>
      </c>
      <c r="BG76" s="773" t="s">
        <v>23333</v>
      </c>
      <c r="BH76" s="773" t="s">
        <v>23334</v>
      </c>
      <c r="BI76" s="773" t="s">
        <v>23335</v>
      </c>
      <c r="BJ76" s="773" t="s">
        <v>23336</v>
      </c>
      <c r="BK76" s="773" t="s">
        <v>23337</v>
      </c>
      <c r="BL76" s="773" t="s">
        <v>23338</v>
      </c>
      <c r="BM76" s="773" t="s">
        <v>23339</v>
      </c>
      <c r="BN76" s="773" t="s">
        <v>23340</v>
      </c>
      <c r="BO76" s="773" t="s">
        <v>23341</v>
      </c>
      <c r="BP76" s="773" t="s">
        <v>23341</v>
      </c>
      <c r="BQ76" s="773" t="s">
        <v>23342</v>
      </c>
      <c r="BR76" s="1367" t="s">
        <v>23343</v>
      </c>
    </row>
    <row r="77" spans="2:70" ht="33" customHeight="1">
      <c r="B77" s="327" t="s">
        <v>22313</v>
      </c>
      <c r="C77" s="1847" t="s">
        <v>21852</v>
      </c>
      <c r="D77" s="313" t="s">
        <v>813</v>
      </c>
      <c r="E77" s="313">
        <v>3</v>
      </c>
      <c r="F77" s="1711">
        <v>0</v>
      </c>
      <c r="G77" s="1711">
        <v>0</v>
      </c>
      <c r="H77" s="1711">
        <v>0</v>
      </c>
      <c r="I77" s="1711">
        <v>0</v>
      </c>
      <c r="J77" s="1711">
        <v>0</v>
      </c>
      <c r="K77" s="1711">
        <v>0</v>
      </c>
      <c r="L77" s="1711">
        <v>0</v>
      </c>
      <c r="M77" s="1711">
        <v>0</v>
      </c>
      <c r="N77" s="1795">
        <f t="shared" si="78"/>
        <v>0</v>
      </c>
      <c r="O77" s="1711">
        <v>0</v>
      </c>
      <c r="P77" s="1711">
        <v>0</v>
      </c>
      <c r="Q77" s="1711">
        <v>0</v>
      </c>
      <c r="R77" s="1711">
        <v>0</v>
      </c>
      <c r="S77" s="1711">
        <v>0</v>
      </c>
      <c r="T77" s="1711">
        <v>0</v>
      </c>
      <c r="U77" s="1711">
        <v>0</v>
      </c>
      <c r="V77" s="1711">
        <v>0</v>
      </c>
      <c r="W77" s="1795">
        <f t="shared" si="83"/>
        <v>0</v>
      </c>
      <c r="X77" s="8"/>
      <c r="Y77" s="324" t="s">
        <v>23344</v>
      </c>
      <c r="Z77" s="1592"/>
      <c r="AA77" s="1566"/>
      <c r="AB77" s="1592"/>
      <c r="AC77" s="1631"/>
      <c r="AD77" s="271">
        <f>IF( SUM( AF77:AV77 ) = 0, 0, $AF$9 )</f>
        <v>0</v>
      </c>
      <c r="AE77" s="1631"/>
      <c r="AF77" s="273">
        <f t="shared" si="92"/>
        <v>0</v>
      </c>
      <c r="AG77" s="273">
        <f t="shared" si="92"/>
        <v>0</v>
      </c>
      <c r="AH77" s="273">
        <f t="shared" si="92"/>
        <v>0</v>
      </c>
      <c r="AI77" s="273">
        <f t="shared" si="92"/>
        <v>0</v>
      </c>
      <c r="AJ77" s="273">
        <f t="shared" si="92"/>
        <v>0</v>
      </c>
      <c r="AK77" s="273">
        <f t="shared" si="92"/>
        <v>0</v>
      </c>
      <c r="AL77" s="273">
        <f t="shared" si="92"/>
        <v>0</v>
      </c>
      <c r="AM77" s="273">
        <f t="shared" si="92"/>
        <v>0</v>
      </c>
      <c r="AN77" s="1592"/>
      <c r="AO77" s="273">
        <f t="shared" si="93"/>
        <v>0</v>
      </c>
      <c r="AP77" s="273">
        <f t="shared" si="93"/>
        <v>0</v>
      </c>
      <c r="AQ77" s="273">
        <f t="shared" si="93"/>
        <v>0</v>
      </c>
      <c r="AR77" s="273">
        <f t="shared" si="93"/>
        <v>0</v>
      </c>
      <c r="AS77" s="273">
        <f t="shared" si="93"/>
        <v>0</v>
      </c>
      <c r="AT77" s="273">
        <f t="shared" si="93"/>
        <v>0</v>
      </c>
      <c r="AU77" s="273">
        <f t="shared" si="93"/>
        <v>0</v>
      </c>
      <c r="AV77" s="273">
        <f t="shared" si="93"/>
        <v>0</v>
      </c>
      <c r="AW77" s="1636"/>
      <c r="AX77" s="1592"/>
      <c r="AY77" s="327" t="s">
        <v>22313</v>
      </c>
      <c r="AZ77" s="1847" t="s">
        <v>21852</v>
      </c>
      <c r="BA77" s="773" t="s">
        <v>23345</v>
      </c>
      <c r="BB77" s="773" t="s">
        <v>23346</v>
      </c>
      <c r="BC77" s="773" t="s">
        <v>23347</v>
      </c>
      <c r="BD77" s="773" t="s">
        <v>23348</v>
      </c>
      <c r="BE77" s="773" t="s">
        <v>23349</v>
      </c>
      <c r="BF77" s="773" t="s">
        <v>23350</v>
      </c>
      <c r="BG77" s="773" t="s">
        <v>23350</v>
      </c>
      <c r="BH77" s="773" t="s">
        <v>23351</v>
      </c>
      <c r="BI77" s="773" t="s">
        <v>23352</v>
      </c>
      <c r="BJ77" s="773" t="s">
        <v>23353</v>
      </c>
      <c r="BK77" s="773" t="s">
        <v>23354</v>
      </c>
      <c r="BL77" s="773" t="s">
        <v>23355</v>
      </c>
      <c r="BM77" s="773" t="s">
        <v>23356</v>
      </c>
      <c r="BN77" s="773" t="s">
        <v>23357</v>
      </c>
      <c r="BO77" s="773" t="s">
        <v>23358</v>
      </c>
      <c r="BP77" s="773" t="s">
        <v>23358</v>
      </c>
      <c r="BQ77" s="773" t="s">
        <v>23359</v>
      </c>
      <c r="BR77" s="1367" t="s">
        <v>23360</v>
      </c>
    </row>
    <row r="78" spans="2:70" ht="33" customHeight="1">
      <c r="B78" s="327" t="s">
        <v>22313</v>
      </c>
      <c r="C78" s="1847" t="s">
        <v>21860</v>
      </c>
      <c r="D78" s="313" t="s">
        <v>813</v>
      </c>
      <c r="E78" s="313">
        <v>3</v>
      </c>
      <c r="F78" s="1795">
        <f>IFERROR(SUM(F76:F77), 0)</f>
        <v>0</v>
      </c>
      <c r="G78" s="1795">
        <f t="shared" ref="G78:M78" si="94">IFERROR(SUM(G76:G77), 0)</f>
        <v>0</v>
      </c>
      <c r="H78" s="1795">
        <f t="shared" si="94"/>
        <v>0</v>
      </c>
      <c r="I78" s="1795">
        <f t="shared" si="94"/>
        <v>0</v>
      </c>
      <c r="J78" s="1795">
        <f t="shared" si="94"/>
        <v>0</v>
      </c>
      <c r="K78" s="1795">
        <f t="shared" si="94"/>
        <v>0</v>
      </c>
      <c r="L78" s="1795">
        <f t="shared" si="94"/>
        <v>0</v>
      </c>
      <c r="M78" s="1795">
        <f t="shared" si="94"/>
        <v>0</v>
      </c>
      <c r="N78" s="1795">
        <f t="shared" si="78"/>
        <v>0</v>
      </c>
      <c r="O78" s="1795">
        <f t="shared" ref="O78:V78" si="95">IFERROR(SUM(O76:O77), 0)</f>
        <v>0</v>
      </c>
      <c r="P78" s="1795">
        <f t="shared" si="95"/>
        <v>0</v>
      </c>
      <c r="Q78" s="1795">
        <f t="shared" si="95"/>
        <v>0</v>
      </c>
      <c r="R78" s="1795">
        <f t="shared" si="95"/>
        <v>0</v>
      </c>
      <c r="S78" s="1795">
        <f t="shared" si="95"/>
        <v>0</v>
      </c>
      <c r="T78" s="1795">
        <f t="shared" si="95"/>
        <v>0</v>
      </c>
      <c r="U78" s="1795">
        <f t="shared" si="95"/>
        <v>0</v>
      </c>
      <c r="V78" s="1795">
        <f t="shared" si="95"/>
        <v>0</v>
      </c>
      <c r="W78" s="1795">
        <f t="shared" si="83"/>
        <v>0</v>
      </c>
      <c r="X78" s="8"/>
      <c r="Y78" s="324" t="s">
        <v>23361</v>
      </c>
      <c r="Z78" s="1592"/>
      <c r="AA78" s="1566"/>
      <c r="AB78" s="1592"/>
      <c r="AC78" s="1631"/>
      <c r="AD78" s="271"/>
      <c r="AE78" s="1631"/>
      <c r="AF78" s="270"/>
      <c r="AG78" s="270"/>
      <c r="AH78" s="270"/>
      <c r="AI78" s="270"/>
      <c r="AJ78" s="270"/>
      <c r="AK78" s="270"/>
      <c r="AL78" s="270"/>
      <c r="AM78" s="270"/>
      <c r="AN78" s="1592"/>
      <c r="AO78" s="1592"/>
      <c r="AP78" s="1592"/>
      <c r="AQ78" s="1592"/>
      <c r="AR78" s="1592"/>
      <c r="AS78" s="1592"/>
      <c r="AT78" s="1592"/>
      <c r="AU78" s="1592"/>
      <c r="AV78" s="1592"/>
      <c r="AW78" s="1636"/>
      <c r="AX78" s="1592"/>
      <c r="AY78" s="327" t="s">
        <v>22313</v>
      </c>
      <c r="AZ78" s="1847" t="s">
        <v>21860</v>
      </c>
      <c r="BA78" s="773" t="s">
        <v>23362</v>
      </c>
      <c r="BB78" s="773" t="s">
        <v>23363</v>
      </c>
      <c r="BC78" s="773" t="s">
        <v>23364</v>
      </c>
      <c r="BD78" s="773" t="s">
        <v>23365</v>
      </c>
      <c r="BE78" s="773" t="s">
        <v>23366</v>
      </c>
      <c r="BF78" s="773" t="s">
        <v>23367</v>
      </c>
      <c r="BG78" s="773" t="s">
        <v>23367</v>
      </c>
      <c r="BH78" s="773" t="s">
        <v>23368</v>
      </c>
      <c r="BI78" s="773" t="s">
        <v>23369</v>
      </c>
      <c r="BJ78" s="773" t="s">
        <v>23370</v>
      </c>
      <c r="BK78" s="773" t="s">
        <v>23371</v>
      </c>
      <c r="BL78" s="773" t="s">
        <v>23372</v>
      </c>
      <c r="BM78" s="773" t="s">
        <v>23373</v>
      </c>
      <c r="BN78" s="773" t="s">
        <v>23374</v>
      </c>
      <c r="BO78" s="773" t="s">
        <v>23375</v>
      </c>
      <c r="BP78" s="773" t="s">
        <v>23375</v>
      </c>
      <c r="BQ78" s="773" t="s">
        <v>23376</v>
      </c>
      <c r="BR78" s="1367" t="s">
        <v>23377</v>
      </c>
    </row>
    <row r="79" spans="2:70" ht="33" customHeight="1">
      <c r="B79" s="1780" t="s">
        <v>23378</v>
      </c>
      <c r="C79" s="1847" t="s">
        <v>21844</v>
      </c>
      <c r="D79" s="313" t="s">
        <v>813</v>
      </c>
      <c r="E79" s="313">
        <v>3</v>
      </c>
      <c r="F79" s="1711">
        <v>0</v>
      </c>
      <c r="G79" s="1711">
        <v>0</v>
      </c>
      <c r="H79" s="1711">
        <v>0</v>
      </c>
      <c r="I79" s="1711">
        <v>0.02</v>
      </c>
      <c r="J79" s="1711">
        <v>1E-3</v>
      </c>
      <c r="K79" s="1711">
        <v>0</v>
      </c>
      <c r="L79" s="1711">
        <v>0</v>
      </c>
      <c r="M79" s="1711">
        <v>0</v>
      </c>
      <c r="N79" s="1795">
        <f t="shared" si="78"/>
        <v>2.1000000000000001E-2</v>
      </c>
      <c r="O79" s="1746"/>
      <c r="P79" s="1746"/>
      <c r="Q79" s="1746"/>
      <c r="R79" s="1746"/>
      <c r="S79" s="1746"/>
      <c r="T79" s="1746"/>
      <c r="U79" s="1746"/>
      <c r="V79" s="1746"/>
      <c r="W79" s="1749"/>
      <c r="X79" s="8"/>
      <c r="Y79" s="324" t="s">
        <v>23379</v>
      </c>
      <c r="Z79" s="1592"/>
      <c r="AA79" s="1566"/>
      <c r="AB79" s="1592"/>
      <c r="AC79" s="1631"/>
      <c r="AD79" s="271">
        <f t="shared" ref="AD79:AD88" si="96">IF( SUM( AF79:AV79 ) = 0, 0, $AF$9 )</f>
        <v>0</v>
      </c>
      <c r="AE79" s="1631"/>
      <c r="AF79" s="273">
        <f t="shared" ref="AF79:AF88" si="97" xml:space="preserve"> IF( ISNUMBER(F79), 0, 1 )</f>
        <v>0</v>
      </c>
      <c r="AG79" s="273">
        <f t="shared" ref="AG79:AG88" si="98" xml:space="preserve"> IF( ISNUMBER(G79), 0, 1 )</f>
        <v>0</v>
      </c>
      <c r="AH79" s="273">
        <f t="shared" ref="AH79:AH88" si="99" xml:space="preserve"> IF( ISNUMBER(H79), 0, 1 )</f>
        <v>0</v>
      </c>
      <c r="AI79" s="273">
        <f t="shared" ref="AI79:AI88" si="100" xml:space="preserve"> IF( ISNUMBER(I79), 0, 1 )</f>
        <v>0</v>
      </c>
      <c r="AJ79" s="273">
        <f t="shared" ref="AJ79:AJ88" si="101" xml:space="preserve"> IF( ISNUMBER(J79), 0, 1 )</f>
        <v>0</v>
      </c>
      <c r="AK79" s="273">
        <f t="shared" ref="AK79:AK88" si="102" xml:space="preserve"> IF( ISNUMBER(K79), 0, 1 )</f>
        <v>0</v>
      </c>
      <c r="AL79" s="273">
        <f t="shared" ref="AL79:AL88" si="103" xml:space="preserve"> IF( ISNUMBER(L79), 0, 1 )</f>
        <v>0</v>
      </c>
      <c r="AM79" s="273">
        <f t="shared" ref="AM79:AM88" si="104" xml:space="preserve"> IF( ISNUMBER(M79), 0, 1 )</f>
        <v>0</v>
      </c>
      <c r="AN79" s="1592"/>
      <c r="AO79" s="1592"/>
      <c r="AP79" s="1592"/>
      <c r="AQ79" s="1592"/>
      <c r="AR79" s="1592"/>
      <c r="AS79" s="1592"/>
      <c r="AT79" s="1592"/>
      <c r="AU79" s="1592"/>
      <c r="AV79" s="1592"/>
      <c r="AW79" s="1636"/>
      <c r="AX79" s="1592"/>
      <c r="AY79" s="327" t="s">
        <v>22337</v>
      </c>
      <c r="AZ79" s="1847" t="s">
        <v>21844</v>
      </c>
      <c r="BA79" s="773" t="s">
        <v>23380</v>
      </c>
      <c r="BB79" s="773" t="s">
        <v>23381</v>
      </c>
      <c r="BC79" s="773" t="s">
        <v>23382</v>
      </c>
      <c r="BD79" s="773" t="s">
        <v>23383</v>
      </c>
      <c r="BE79" s="773" t="s">
        <v>23384</v>
      </c>
      <c r="BF79" s="773" t="s">
        <v>23385</v>
      </c>
      <c r="BG79" s="773" t="s">
        <v>23385</v>
      </c>
      <c r="BH79" s="773" t="s">
        <v>23386</v>
      </c>
      <c r="BI79" s="773" t="s">
        <v>23387</v>
      </c>
      <c r="BJ79" s="504"/>
      <c r="BK79" s="504"/>
      <c r="BL79" s="504"/>
      <c r="BM79" s="504"/>
      <c r="BN79" s="504"/>
      <c r="BO79" s="504"/>
      <c r="BP79" s="504"/>
      <c r="BQ79" s="504"/>
      <c r="BR79" s="592"/>
    </row>
    <row r="80" spans="2:70" ht="33" customHeight="1">
      <c r="B80" s="1547" t="s">
        <v>22337</v>
      </c>
      <c r="C80" s="1847" t="s">
        <v>21852</v>
      </c>
      <c r="D80" s="313" t="s">
        <v>813</v>
      </c>
      <c r="E80" s="313">
        <v>3</v>
      </c>
      <c r="F80" s="1711">
        <v>0</v>
      </c>
      <c r="G80" s="1711">
        <v>0</v>
      </c>
      <c r="H80" s="1711">
        <v>0</v>
      </c>
      <c r="I80" s="1711">
        <v>0</v>
      </c>
      <c r="J80" s="1711">
        <v>0</v>
      </c>
      <c r="K80" s="1711">
        <v>0</v>
      </c>
      <c r="L80" s="1711">
        <v>0</v>
      </c>
      <c r="M80" s="1711">
        <v>0</v>
      </c>
      <c r="N80" s="1795">
        <f t="shared" ref="N80:N88" si="105">IFERROR(SUM(F80:M80), 0)</f>
        <v>0</v>
      </c>
      <c r="O80" s="1746"/>
      <c r="P80" s="1746"/>
      <c r="Q80" s="1746"/>
      <c r="R80" s="1746"/>
      <c r="S80" s="1746"/>
      <c r="T80" s="1746"/>
      <c r="U80" s="1746"/>
      <c r="V80" s="1746"/>
      <c r="W80" s="1749"/>
      <c r="X80" s="8"/>
      <c r="Y80" s="324" t="s">
        <v>23388</v>
      </c>
      <c r="Z80" s="1592"/>
      <c r="AA80" s="1566"/>
      <c r="AB80" s="1592"/>
      <c r="AC80" s="1631"/>
      <c r="AD80" s="271">
        <f t="shared" si="96"/>
        <v>0</v>
      </c>
      <c r="AE80" s="1631"/>
      <c r="AF80" s="273">
        <f t="shared" si="97"/>
        <v>0</v>
      </c>
      <c r="AG80" s="273">
        <f t="shared" si="98"/>
        <v>0</v>
      </c>
      <c r="AH80" s="273">
        <f t="shared" si="99"/>
        <v>0</v>
      </c>
      <c r="AI80" s="273">
        <f t="shared" si="100"/>
        <v>0</v>
      </c>
      <c r="AJ80" s="273">
        <f t="shared" si="101"/>
        <v>0</v>
      </c>
      <c r="AK80" s="273">
        <f t="shared" si="102"/>
        <v>0</v>
      </c>
      <c r="AL80" s="273">
        <f t="shared" si="103"/>
        <v>0</v>
      </c>
      <c r="AM80" s="273">
        <f t="shared" si="104"/>
        <v>0</v>
      </c>
      <c r="AN80" s="1592"/>
      <c r="AO80" s="1592"/>
      <c r="AP80" s="1592"/>
      <c r="AQ80" s="1592"/>
      <c r="AR80" s="1592"/>
      <c r="AS80" s="1592"/>
      <c r="AT80" s="1592"/>
      <c r="AU80" s="1592"/>
      <c r="AV80" s="1592"/>
      <c r="AW80" s="1636"/>
      <c r="AX80" s="1592"/>
      <c r="AY80" s="327" t="s">
        <v>22337</v>
      </c>
      <c r="AZ80" s="1847" t="s">
        <v>21852</v>
      </c>
      <c r="BA80" s="773" t="s">
        <v>23389</v>
      </c>
      <c r="BB80" s="773" t="s">
        <v>23390</v>
      </c>
      <c r="BC80" s="773" t="s">
        <v>23391</v>
      </c>
      <c r="BD80" s="773" t="s">
        <v>23392</v>
      </c>
      <c r="BE80" s="773" t="s">
        <v>23393</v>
      </c>
      <c r="BF80" s="773" t="s">
        <v>23394</v>
      </c>
      <c r="BG80" s="773" t="s">
        <v>23394</v>
      </c>
      <c r="BH80" s="773" t="s">
        <v>23395</v>
      </c>
      <c r="BI80" s="773" t="s">
        <v>23396</v>
      </c>
      <c r="BJ80" s="504"/>
      <c r="BK80" s="504"/>
      <c r="BL80" s="504"/>
      <c r="BM80" s="504"/>
      <c r="BN80" s="504"/>
      <c r="BO80" s="504"/>
      <c r="BP80" s="504"/>
      <c r="BQ80" s="504"/>
      <c r="BR80" s="592"/>
    </row>
    <row r="81" spans="2:70" ht="33" customHeight="1">
      <c r="B81" s="1547" t="s">
        <v>22353</v>
      </c>
      <c r="C81" s="1847" t="s">
        <v>21844</v>
      </c>
      <c r="D81" s="313" t="s">
        <v>813</v>
      </c>
      <c r="E81" s="313">
        <v>3</v>
      </c>
      <c r="F81" s="1711">
        <v>0</v>
      </c>
      <c r="G81" s="1711">
        <v>0</v>
      </c>
      <c r="H81" s="1711">
        <v>0</v>
      </c>
      <c r="I81" s="1711">
        <v>0</v>
      </c>
      <c r="J81" s="1711">
        <v>0</v>
      </c>
      <c r="K81" s="1711">
        <v>0</v>
      </c>
      <c r="L81" s="1711">
        <v>0</v>
      </c>
      <c r="M81" s="1711">
        <v>0</v>
      </c>
      <c r="N81" s="1795">
        <f t="shared" si="105"/>
        <v>0</v>
      </c>
      <c r="O81" s="1746"/>
      <c r="P81" s="1746"/>
      <c r="Q81" s="1746"/>
      <c r="R81" s="1746"/>
      <c r="S81" s="1746"/>
      <c r="T81" s="1746"/>
      <c r="U81" s="1746"/>
      <c r="V81" s="1746"/>
      <c r="W81" s="1749"/>
      <c r="X81" s="8"/>
      <c r="Y81" s="324" t="s">
        <v>23397</v>
      </c>
      <c r="Z81" s="1592"/>
      <c r="AA81" s="1566"/>
      <c r="AB81" s="1592"/>
      <c r="AC81" s="1631"/>
      <c r="AD81" s="271">
        <f t="shared" si="96"/>
        <v>0</v>
      </c>
      <c r="AE81" s="1631"/>
      <c r="AF81" s="273">
        <f t="shared" si="97"/>
        <v>0</v>
      </c>
      <c r="AG81" s="273">
        <f t="shared" si="98"/>
        <v>0</v>
      </c>
      <c r="AH81" s="273">
        <f t="shared" si="99"/>
        <v>0</v>
      </c>
      <c r="AI81" s="273">
        <f t="shared" si="100"/>
        <v>0</v>
      </c>
      <c r="AJ81" s="273">
        <f t="shared" si="101"/>
        <v>0</v>
      </c>
      <c r="AK81" s="273">
        <f t="shared" si="102"/>
        <v>0</v>
      </c>
      <c r="AL81" s="273">
        <f t="shared" si="103"/>
        <v>0</v>
      </c>
      <c r="AM81" s="273">
        <f t="shared" si="104"/>
        <v>0</v>
      </c>
      <c r="AN81" s="1592"/>
      <c r="AO81" s="1592"/>
      <c r="AP81" s="1592"/>
      <c r="AQ81" s="1592"/>
      <c r="AR81" s="1592"/>
      <c r="AS81" s="1592"/>
      <c r="AT81" s="1592"/>
      <c r="AU81" s="1592"/>
      <c r="AV81" s="1592"/>
      <c r="AW81" s="1636"/>
      <c r="AX81" s="1592"/>
      <c r="AY81" s="327" t="s">
        <v>22353</v>
      </c>
      <c r="AZ81" s="1847" t="s">
        <v>21844</v>
      </c>
      <c r="BA81" s="773" t="s">
        <v>23398</v>
      </c>
      <c r="BB81" s="773" t="s">
        <v>23399</v>
      </c>
      <c r="BC81" s="773" t="s">
        <v>23400</v>
      </c>
      <c r="BD81" s="773" t="s">
        <v>23401</v>
      </c>
      <c r="BE81" s="773" t="s">
        <v>23402</v>
      </c>
      <c r="BF81" s="773" t="s">
        <v>23403</v>
      </c>
      <c r="BG81" s="773" t="s">
        <v>23403</v>
      </c>
      <c r="BH81" s="773" t="s">
        <v>23404</v>
      </c>
      <c r="BI81" s="773" t="s">
        <v>23405</v>
      </c>
      <c r="BJ81" s="504"/>
      <c r="BK81" s="504"/>
      <c r="BL81" s="504"/>
      <c r="BM81" s="504"/>
      <c r="BN81" s="504"/>
      <c r="BO81" s="504"/>
      <c r="BP81" s="504"/>
      <c r="BQ81" s="504"/>
      <c r="BR81" s="592"/>
    </row>
    <row r="82" spans="2:70" ht="33" customHeight="1">
      <c r="B82" s="1547" t="s">
        <v>22353</v>
      </c>
      <c r="C82" s="1847" t="s">
        <v>21852</v>
      </c>
      <c r="D82" s="313" t="s">
        <v>813</v>
      </c>
      <c r="E82" s="313">
        <v>3</v>
      </c>
      <c r="F82" s="1711">
        <v>0</v>
      </c>
      <c r="G82" s="1711">
        <v>0</v>
      </c>
      <c r="H82" s="1711">
        <v>0</v>
      </c>
      <c r="I82" s="1711">
        <v>0</v>
      </c>
      <c r="J82" s="1711">
        <v>0</v>
      </c>
      <c r="K82" s="1711">
        <v>0</v>
      </c>
      <c r="L82" s="1711">
        <v>0</v>
      </c>
      <c r="M82" s="1711">
        <v>0</v>
      </c>
      <c r="N82" s="1795">
        <f t="shared" si="105"/>
        <v>0</v>
      </c>
      <c r="O82" s="1746"/>
      <c r="P82" s="1746"/>
      <c r="Q82" s="1746"/>
      <c r="R82" s="1746"/>
      <c r="S82" s="1746"/>
      <c r="T82" s="1746"/>
      <c r="U82" s="1746"/>
      <c r="V82" s="1746"/>
      <c r="W82" s="1749"/>
      <c r="X82" s="8"/>
      <c r="Y82" s="324" t="s">
        <v>23406</v>
      </c>
      <c r="Z82" s="1592"/>
      <c r="AA82" s="1566"/>
      <c r="AB82" s="1592"/>
      <c r="AC82" s="1631"/>
      <c r="AD82" s="271">
        <f t="shared" si="96"/>
        <v>0</v>
      </c>
      <c r="AE82" s="1631"/>
      <c r="AF82" s="273">
        <f t="shared" si="97"/>
        <v>0</v>
      </c>
      <c r="AG82" s="273">
        <f t="shared" si="98"/>
        <v>0</v>
      </c>
      <c r="AH82" s="273">
        <f t="shared" si="99"/>
        <v>0</v>
      </c>
      <c r="AI82" s="273">
        <f t="shared" si="100"/>
        <v>0</v>
      </c>
      <c r="AJ82" s="273">
        <f t="shared" si="101"/>
        <v>0</v>
      </c>
      <c r="AK82" s="273">
        <f t="shared" si="102"/>
        <v>0</v>
      </c>
      <c r="AL82" s="273">
        <f t="shared" si="103"/>
        <v>0</v>
      </c>
      <c r="AM82" s="273">
        <f t="shared" si="104"/>
        <v>0</v>
      </c>
      <c r="AN82" s="1592"/>
      <c r="AO82" s="1592"/>
      <c r="AP82" s="1592"/>
      <c r="AQ82" s="1592"/>
      <c r="AR82" s="1592"/>
      <c r="AS82" s="1592"/>
      <c r="AT82" s="1592"/>
      <c r="AU82" s="1592"/>
      <c r="AV82" s="1592"/>
      <c r="AW82" s="1636"/>
      <c r="AX82" s="1592"/>
      <c r="AY82" s="327" t="s">
        <v>22353</v>
      </c>
      <c r="AZ82" s="1847" t="s">
        <v>21852</v>
      </c>
      <c r="BA82" s="773" t="s">
        <v>23407</v>
      </c>
      <c r="BB82" s="773" t="s">
        <v>23408</v>
      </c>
      <c r="BC82" s="773" t="s">
        <v>23409</v>
      </c>
      <c r="BD82" s="773" t="s">
        <v>23410</v>
      </c>
      <c r="BE82" s="773" t="s">
        <v>23411</v>
      </c>
      <c r="BF82" s="773" t="s">
        <v>23412</v>
      </c>
      <c r="BG82" s="773" t="s">
        <v>23412</v>
      </c>
      <c r="BH82" s="773" t="s">
        <v>23413</v>
      </c>
      <c r="BI82" s="773" t="s">
        <v>23414</v>
      </c>
      <c r="BJ82" s="504"/>
      <c r="BK82" s="504"/>
      <c r="BL82" s="504"/>
      <c r="BM82" s="504"/>
      <c r="BN82" s="504"/>
      <c r="BO82" s="504"/>
      <c r="BP82" s="504"/>
      <c r="BQ82" s="504"/>
      <c r="BR82" s="592"/>
    </row>
    <row r="83" spans="2:70" ht="33" customHeight="1">
      <c r="B83" s="1547" t="s">
        <v>22369</v>
      </c>
      <c r="C83" s="1847" t="s">
        <v>21844</v>
      </c>
      <c r="D83" s="313" t="s">
        <v>813</v>
      </c>
      <c r="E83" s="313">
        <v>3</v>
      </c>
      <c r="F83" s="1711">
        <v>0</v>
      </c>
      <c r="G83" s="1711">
        <v>0</v>
      </c>
      <c r="H83" s="1711">
        <v>0</v>
      </c>
      <c r="I83" s="1711">
        <v>0</v>
      </c>
      <c r="J83" s="1711">
        <v>0</v>
      </c>
      <c r="K83" s="1711">
        <v>0</v>
      </c>
      <c r="L83" s="1711">
        <v>0</v>
      </c>
      <c r="M83" s="1711">
        <v>0</v>
      </c>
      <c r="N83" s="1795">
        <f t="shared" si="105"/>
        <v>0</v>
      </c>
      <c r="O83" s="1746"/>
      <c r="P83" s="1746"/>
      <c r="Q83" s="1746"/>
      <c r="R83" s="1746"/>
      <c r="S83" s="1746"/>
      <c r="T83" s="1746"/>
      <c r="U83" s="1746"/>
      <c r="V83" s="1746"/>
      <c r="W83" s="1749"/>
      <c r="X83" s="8"/>
      <c r="Y83" s="324" t="s">
        <v>23415</v>
      </c>
      <c r="Z83" s="1592"/>
      <c r="AA83" s="1566"/>
      <c r="AB83" s="1592"/>
      <c r="AC83" s="1631"/>
      <c r="AD83" s="271">
        <f t="shared" si="96"/>
        <v>0</v>
      </c>
      <c r="AE83" s="1631"/>
      <c r="AF83" s="273">
        <f t="shared" si="97"/>
        <v>0</v>
      </c>
      <c r="AG83" s="273">
        <f t="shared" si="98"/>
        <v>0</v>
      </c>
      <c r="AH83" s="273">
        <f t="shared" si="99"/>
        <v>0</v>
      </c>
      <c r="AI83" s="273">
        <f t="shared" si="100"/>
        <v>0</v>
      </c>
      <c r="AJ83" s="273">
        <f t="shared" si="101"/>
        <v>0</v>
      </c>
      <c r="AK83" s="273">
        <f t="shared" si="102"/>
        <v>0</v>
      </c>
      <c r="AL83" s="273">
        <f t="shared" si="103"/>
        <v>0</v>
      </c>
      <c r="AM83" s="273">
        <f t="shared" si="104"/>
        <v>0</v>
      </c>
      <c r="AN83" s="1592"/>
      <c r="AO83" s="1592"/>
      <c r="AP83" s="1592"/>
      <c r="AQ83" s="1592"/>
      <c r="AR83" s="1592"/>
      <c r="AS83" s="1592"/>
      <c r="AT83" s="1592"/>
      <c r="AU83" s="1592"/>
      <c r="AV83" s="1592"/>
      <c r="AW83" s="1636"/>
      <c r="AX83" s="1592"/>
      <c r="AY83" s="327" t="s">
        <v>22369</v>
      </c>
      <c r="AZ83" s="1847" t="s">
        <v>21844</v>
      </c>
      <c r="BA83" s="773" t="s">
        <v>23416</v>
      </c>
      <c r="BB83" s="773" t="s">
        <v>23417</v>
      </c>
      <c r="BC83" s="773" t="s">
        <v>23418</v>
      </c>
      <c r="BD83" s="773" t="s">
        <v>23419</v>
      </c>
      <c r="BE83" s="773" t="s">
        <v>23420</v>
      </c>
      <c r="BF83" s="773" t="s">
        <v>23421</v>
      </c>
      <c r="BG83" s="773" t="s">
        <v>23421</v>
      </c>
      <c r="BH83" s="773" t="s">
        <v>23422</v>
      </c>
      <c r="BI83" s="773" t="s">
        <v>23423</v>
      </c>
      <c r="BJ83" s="504"/>
      <c r="BK83" s="504"/>
      <c r="BL83" s="504"/>
      <c r="BM83" s="504"/>
      <c r="BN83" s="504"/>
      <c r="BO83" s="504"/>
      <c r="BP83" s="504"/>
      <c r="BQ83" s="504"/>
      <c r="BR83" s="592"/>
    </row>
    <row r="84" spans="2:70" ht="33" customHeight="1">
      <c r="B84" s="1547" t="s">
        <v>22369</v>
      </c>
      <c r="C84" s="1847" t="s">
        <v>21852</v>
      </c>
      <c r="D84" s="313" t="s">
        <v>813</v>
      </c>
      <c r="E84" s="313">
        <v>3</v>
      </c>
      <c r="F84" s="1711">
        <v>0</v>
      </c>
      <c r="G84" s="1711">
        <v>0</v>
      </c>
      <c r="H84" s="1711">
        <v>0</v>
      </c>
      <c r="I84" s="1711">
        <v>0</v>
      </c>
      <c r="J84" s="1711">
        <v>0</v>
      </c>
      <c r="K84" s="1711">
        <v>0</v>
      </c>
      <c r="L84" s="1711">
        <v>0</v>
      </c>
      <c r="M84" s="1711">
        <v>0</v>
      </c>
      <c r="N84" s="1795">
        <f t="shared" si="105"/>
        <v>0</v>
      </c>
      <c r="O84" s="1746"/>
      <c r="P84" s="1746"/>
      <c r="Q84" s="1746"/>
      <c r="R84" s="1746"/>
      <c r="S84" s="1746"/>
      <c r="T84" s="1746"/>
      <c r="U84" s="1746"/>
      <c r="V84" s="1746"/>
      <c r="W84" s="1749"/>
      <c r="X84" s="8"/>
      <c r="Y84" s="324" t="s">
        <v>23424</v>
      </c>
      <c r="Z84" s="1592"/>
      <c r="AA84" s="1566"/>
      <c r="AB84" s="1592"/>
      <c r="AC84" s="1631"/>
      <c r="AD84" s="271">
        <f t="shared" si="96"/>
        <v>0</v>
      </c>
      <c r="AE84" s="1631"/>
      <c r="AF84" s="273">
        <f t="shared" si="97"/>
        <v>0</v>
      </c>
      <c r="AG84" s="273">
        <f t="shared" si="98"/>
        <v>0</v>
      </c>
      <c r="AH84" s="273">
        <f t="shared" si="99"/>
        <v>0</v>
      </c>
      <c r="AI84" s="273">
        <f t="shared" si="100"/>
        <v>0</v>
      </c>
      <c r="AJ84" s="273">
        <f t="shared" si="101"/>
        <v>0</v>
      </c>
      <c r="AK84" s="273">
        <f t="shared" si="102"/>
        <v>0</v>
      </c>
      <c r="AL84" s="273">
        <f t="shared" si="103"/>
        <v>0</v>
      </c>
      <c r="AM84" s="273">
        <f t="shared" si="104"/>
        <v>0</v>
      </c>
      <c r="AN84" s="1592"/>
      <c r="AO84" s="1592"/>
      <c r="AP84" s="1592"/>
      <c r="AQ84" s="1592"/>
      <c r="AR84" s="1592"/>
      <c r="AS84" s="1592"/>
      <c r="AT84" s="1592"/>
      <c r="AU84" s="1592"/>
      <c r="AV84" s="1592"/>
      <c r="AW84" s="1636"/>
      <c r="AX84" s="1592"/>
      <c r="AY84" s="327" t="s">
        <v>22369</v>
      </c>
      <c r="AZ84" s="1847" t="s">
        <v>21852</v>
      </c>
      <c r="BA84" s="773" t="s">
        <v>23425</v>
      </c>
      <c r="BB84" s="773" t="s">
        <v>23426</v>
      </c>
      <c r="BC84" s="773" t="s">
        <v>23427</v>
      </c>
      <c r="BD84" s="773" t="s">
        <v>23428</v>
      </c>
      <c r="BE84" s="773" t="s">
        <v>23429</v>
      </c>
      <c r="BF84" s="773" t="s">
        <v>23430</v>
      </c>
      <c r="BG84" s="773" t="s">
        <v>23430</v>
      </c>
      <c r="BH84" s="773" t="s">
        <v>23431</v>
      </c>
      <c r="BI84" s="773" t="s">
        <v>23432</v>
      </c>
      <c r="BJ84" s="504"/>
      <c r="BK84" s="504"/>
      <c r="BL84" s="504"/>
      <c r="BM84" s="504"/>
      <c r="BN84" s="504"/>
      <c r="BO84" s="504"/>
      <c r="BP84" s="504"/>
      <c r="BQ84" s="504"/>
      <c r="BR84" s="592"/>
    </row>
    <row r="85" spans="2:70" ht="33" customHeight="1">
      <c r="B85" s="1547" t="s">
        <v>22383</v>
      </c>
      <c r="C85" s="1847" t="s">
        <v>21844</v>
      </c>
      <c r="D85" s="313" t="s">
        <v>813</v>
      </c>
      <c r="E85" s="313">
        <v>3</v>
      </c>
      <c r="F85" s="1711">
        <v>0</v>
      </c>
      <c r="G85" s="1711">
        <v>0</v>
      </c>
      <c r="H85" s="1711">
        <v>0</v>
      </c>
      <c r="I85" s="1711">
        <v>0</v>
      </c>
      <c r="J85" s="1711">
        <v>0</v>
      </c>
      <c r="K85" s="1711">
        <v>0</v>
      </c>
      <c r="L85" s="1711">
        <v>0</v>
      </c>
      <c r="M85" s="1711">
        <v>0</v>
      </c>
      <c r="N85" s="1795">
        <f t="shared" si="105"/>
        <v>0</v>
      </c>
      <c r="O85" s="1746"/>
      <c r="P85" s="1746"/>
      <c r="Q85" s="1746"/>
      <c r="R85" s="1746"/>
      <c r="S85" s="1746"/>
      <c r="T85" s="1746"/>
      <c r="U85" s="1746"/>
      <c r="V85" s="1746"/>
      <c r="W85" s="1749"/>
      <c r="X85" s="56"/>
      <c r="Y85" s="324" t="s">
        <v>23433</v>
      </c>
      <c r="Z85" s="1592"/>
      <c r="AA85" s="1566"/>
      <c r="AB85" s="1592"/>
      <c r="AC85" s="1631"/>
      <c r="AD85" s="271">
        <f t="shared" si="96"/>
        <v>0</v>
      </c>
      <c r="AE85" s="1631"/>
      <c r="AF85" s="273">
        <f t="shared" si="97"/>
        <v>0</v>
      </c>
      <c r="AG85" s="273">
        <f t="shared" si="98"/>
        <v>0</v>
      </c>
      <c r="AH85" s="273">
        <f t="shared" si="99"/>
        <v>0</v>
      </c>
      <c r="AI85" s="273">
        <f t="shared" si="100"/>
        <v>0</v>
      </c>
      <c r="AJ85" s="273">
        <f t="shared" si="101"/>
        <v>0</v>
      </c>
      <c r="AK85" s="273">
        <f t="shared" si="102"/>
        <v>0</v>
      </c>
      <c r="AL85" s="273">
        <f t="shared" si="103"/>
        <v>0</v>
      </c>
      <c r="AM85" s="273">
        <f t="shared" si="104"/>
        <v>0</v>
      </c>
      <c r="AN85" s="1592"/>
      <c r="AO85" s="1592"/>
      <c r="AP85" s="1592"/>
      <c r="AQ85" s="1592"/>
      <c r="AR85" s="1592"/>
      <c r="AS85" s="1592"/>
      <c r="AT85" s="1592"/>
      <c r="AU85" s="1592"/>
      <c r="AV85" s="1592"/>
      <c r="AW85" s="1636"/>
      <c r="AX85" s="1592"/>
      <c r="AY85" s="327" t="s">
        <v>22383</v>
      </c>
      <c r="AZ85" s="1847" t="s">
        <v>21844</v>
      </c>
      <c r="BA85" s="773" t="s">
        <v>23434</v>
      </c>
      <c r="BB85" s="773" t="s">
        <v>23435</v>
      </c>
      <c r="BC85" s="773" t="s">
        <v>23436</v>
      </c>
      <c r="BD85" s="773" t="s">
        <v>23437</v>
      </c>
      <c r="BE85" s="773" t="s">
        <v>23438</v>
      </c>
      <c r="BF85" s="773" t="s">
        <v>23439</v>
      </c>
      <c r="BG85" s="773" t="s">
        <v>23439</v>
      </c>
      <c r="BH85" s="773" t="s">
        <v>23440</v>
      </c>
      <c r="BI85" s="773" t="s">
        <v>23441</v>
      </c>
      <c r="BJ85" s="504"/>
      <c r="BK85" s="504"/>
      <c r="BL85" s="504"/>
      <c r="BM85" s="504"/>
      <c r="BN85" s="504"/>
      <c r="BO85" s="504"/>
      <c r="BP85" s="504"/>
      <c r="BQ85" s="504"/>
      <c r="BR85" s="592"/>
    </row>
    <row r="86" spans="2:70" ht="33" customHeight="1">
      <c r="B86" s="1547" t="s">
        <v>22383</v>
      </c>
      <c r="C86" s="1847" t="s">
        <v>21852</v>
      </c>
      <c r="D86" s="313" t="s">
        <v>813</v>
      </c>
      <c r="E86" s="313">
        <v>3</v>
      </c>
      <c r="F86" s="1711">
        <v>0</v>
      </c>
      <c r="G86" s="1711">
        <v>0</v>
      </c>
      <c r="H86" s="1711">
        <v>0</v>
      </c>
      <c r="I86" s="1711">
        <v>0</v>
      </c>
      <c r="J86" s="1711">
        <v>0</v>
      </c>
      <c r="K86" s="1711">
        <v>0</v>
      </c>
      <c r="L86" s="1711">
        <v>0</v>
      </c>
      <c r="M86" s="1711">
        <v>0</v>
      </c>
      <c r="N86" s="1795">
        <f t="shared" si="105"/>
        <v>0</v>
      </c>
      <c r="O86" s="1746"/>
      <c r="P86" s="1746"/>
      <c r="Q86" s="1746"/>
      <c r="R86" s="1746"/>
      <c r="S86" s="1746"/>
      <c r="T86" s="1746"/>
      <c r="U86" s="1746"/>
      <c r="V86" s="1746"/>
      <c r="W86" s="1749"/>
      <c r="X86" s="4"/>
      <c r="Y86" s="324" t="s">
        <v>23442</v>
      </c>
      <c r="Z86" s="1592"/>
      <c r="AA86" s="1566"/>
      <c r="AB86" s="1592"/>
      <c r="AC86" s="1631"/>
      <c r="AD86" s="271">
        <f t="shared" si="96"/>
        <v>0</v>
      </c>
      <c r="AE86" s="1631"/>
      <c r="AF86" s="273">
        <f t="shared" si="97"/>
        <v>0</v>
      </c>
      <c r="AG86" s="273">
        <f t="shared" si="98"/>
        <v>0</v>
      </c>
      <c r="AH86" s="273">
        <f t="shared" si="99"/>
        <v>0</v>
      </c>
      <c r="AI86" s="273">
        <f t="shared" si="100"/>
        <v>0</v>
      </c>
      <c r="AJ86" s="273">
        <f t="shared" si="101"/>
        <v>0</v>
      </c>
      <c r="AK86" s="273">
        <f t="shared" si="102"/>
        <v>0</v>
      </c>
      <c r="AL86" s="273">
        <f t="shared" si="103"/>
        <v>0</v>
      </c>
      <c r="AM86" s="273">
        <f t="shared" si="104"/>
        <v>0</v>
      </c>
      <c r="AN86" s="1592"/>
      <c r="AO86" s="1592"/>
      <c r="AP86" s="1592"/>
      <c r="AQ86" s="1592"/>
      <c r="AR86" s="1592"/>
      <c r="AS86" s="1592"/>
      <c r="AT86" s="1592"/>
      <c r="AU86" s="1592"/>
      <c r="AV86" s="1592"/>
      <c r="AW86" s="1636"/>
      <c r="AX86" s="1592"/>
      <c r="AY86" s="327" t="s">
        <v>22383</v>
      </c>
      <c r="AZ86" s="1847" t="s">
        <v>21852</v>
      </c>
      <c r="BA86" s="773" t="s">
        <v>23443</v>
      </c>
      <c r="BB86" s="773" t="s">
        <v>23444</v>
      </c>
      <c r="BC86" s="773" t="s">
        <v>23445</v>
      </c>
      <c r="BD86" s="773" t="s">
        <v>23446</v>
      </c>
      <c r="BE86" s="773" t="s">
        <v>23447</v>
      </c>
      <c r="BF86" s="773" t="s">
        <v>23448</v>
      </c>
      <c r="BG86" s="773" t="s">
        <v>23448</v>
      </c>
      <c r="BH86" s="773" t="s">
        <v>23449</v>
      </c>
      <c r="BI86" s="773" t="s">
        <v>23450</v>
      </c>
      <c r="BJ86" s="504"/>
      <c r="BK86" s="504"/>
      <c r="BL86" s="504"/>
      <c r="BM86" s="504"/>
      <c r="BN86" s="504"/>
      <c r="BO86" s="504"/>
      <c r="BP86" s="504"/>
      <c r="BQ86" s="504"/>
      <c r="BR86" s="592"/>
    </row>
    <row r="87" spans="2:70" ht="33" customHeight="1">
      <c r="B87" s="1547" t="s">
        <v>22398</v>
      </c>
      <c r="C87" s="1847" t="s">
        <v>21844</v>
      </c>
      <c r="D87" s="313" t="s">
        <v>813</v>
      </c>
      <c r="E87" s="313">
        <v>3</v>
      </c>
      <c r="F87" s="1711">
        <v>0</v>
      </c>
      <c r="G87" s="1711">
        <v>0</v>
      </c>
      <c r="H87" s="1711">
        <v>0</v>
      </c>
      <c r="I87" s="1711">
        <v>0</v>
      </c>
      <c r="J87" s="1711">
        <v>0</v>
      </c>
      <c r="K87" s="1711">
        <v>0</v>
      </c>
      <c r="L87" s="1711">
        <v>0</v>
      </c>
      <c r="M87" s="1711">
        <v>0</v>
      </c>
      <c r="N87" s="1795">
        <f t="shared" si="105"/>
        <v>0</v>
      </c>
      <c r="O87" s="1746"/>
      <c r="P87" s="1746"/>
      <c r="Q87" s="1746"/>
      <c r="R87" s="1746"/>
      <c r="S87" s="1746"/>
      <c r="T87" s="1746"/>
      <c r="U87" s="1746"/>
      <c r="V87" s="1746"/>
      <c r="W87" s="1749"/>
      <c r="X87" s="4"/>
      <c r="Y87" s="324" t="s">
        <v>23451</v>
      </c>
      <c r="Z87" s="1592"/>
      <c r="AA87" s="1566"/>
      <c r="AB87" s="1592"/>
      <c r="AC87" s="1631"/>
      <c r="AD87" s="271">
        <f t="shared" si="96"/>
        <v>0</v>
      </c>
      <c r="AE87" s="1631"/>
      <c r="AF87" s="273">
        <f t="shared" si="97"/>
        <v>0</v>
      </c>
      <c r="AG87" s="273">
        <f t="shared" si="98"/>
        <v>0</v>
      </c>
      <c r="AH87" s="273">
        <f t="shared" si="99"/>
        <v>0</v>
      </c>
      <c r="AI87" s="273">
        <f t="shared" si="100"/>
        <v>0</v>
      </c>
      <c r="AJ87" s="273">
        <f t="shared" si="101"/>
        <v>0</v>
      </c>
      <c r="AK87" s="273">
        <f t="shared" si="102"/>
        <v>0</v>
      </c>
      <c r="AL87" s="273">
        <f t="shared" si="103"/>
        <v>0</v>
      </c>
      <c r="AM87" s="273">
        <f t="shared" si="104"/>
        <v>0</v>
      </c>
      <c r="AN87" s="1592"/>
      <c r="AO87" s="1592"/>
      <c r="AP87" s="1592"/>
      <c r="AQ87" s="1592"/>
      <c r="AR87" s="1592"/>
      <c r="AS87" s="1592"/>
      <c r="AT87" s="1592"/>
      <c r="AU87" s="1592"/>
      <c r="AV87" s="1592"/>
      <c r="AW87" s="1636"/>
      <c r="AX87" s="1592"/>
      <c r="AY87" s="327" t="s">
        <v>22398</v>
      </c>
      <c r="AZ87" s="1847" t="s">
        <v>21844</v>
      </c>
      <c r="BA87" s="773" t="s">
        <v>23452</v>
      </c>
      <c r="BB87" s="773" t="s">
        <v>23453</v>
      </c>
      <c r="BC87" s="773" t="s">
        <v>23454</v>
      </c>
      <c r="BD87" s="773" t="s">
        <v>23455</v>
      </c>
      <c r="BE87" s="773" t="s">
        <v>23456</v>
      </c>
      <c r="BF87" s="773" t="s">
        <v>23457</v>
      </c>
      <c r="BG87" s="773" t="s">
        <v>23457</v>
      </c>
      <c r="BH87" s="773" t="s">
        <v>23458</v>
      </c>
      <c r="BI87" s="773" t="s">
        <v>23459</v>
      </c>
      <c r="BJ87" s="504"/>
      <c r="BK87" s="504"/>
      <c r="BL87" s="504"/>
      <c r="BM87" s="504"/>
      <c r="BN87" s="504"/>
      <c r="BO87" s="504"/>
      <c r="BP87" s="504"/>
      <c r="BQ87" s="504"/>
      <c r="BR87" s="592"/>
    </row>
    <row r="88" spans="2:70" ht="33" customHeight="1">
      <c r="B88" s="1547" t="s">
        <v>22398</v>
      </c>
      <c r="C88" s="1847" t="s">
        <v>21852</v>
      </c>
      <c r="D88" s="313" t="s">
        <v>813</v>
      </c>
      <c r="E88" s="313">
        <v>3</v>
      </c>
      <c r="F88" s="1711">
        <v>0</v>
      </c>
      <c r="G88" s="1711">
        <v>0</v>
      </c>
      <c r="H88" s="1711">
        <v>0</v>
      </c>
      <c r="I88" s="1711">
        <v>0</v>
      </c>
      <c r="J88" s="1711">
        <v>0</v>
      </c>
      <c r="K88" s="1711">
        <v>0</v>
      </c>
      <c r="L88" s="1711">
        <v>0</v>
      </c>
      <c r="M88" s="1711">
        <v>0</v>
      </c>
      <c r="N88" s="1795">
        <f t="shared" si="105"/>
        <v>0</v>
      </c>
      <c r="O88" s="1746"/>
      <c r="P88" s="1746"/>
      <c r="Q88" s="1746"/>
      <c r="R88" s="1746"/>
      <c r="S88" s="1746"/>
      <c r="T88" s="1746"/>
      <c r="U88" s="1746"/>
      <c r="V88" s="1746"/>
      <c r="W88" s="1749"/>
      <c r="X88" s="4"/>
      <c r="Y88" s="324" t="s">
        <v>23460</v>
      </c>
      <c r="Z88" s="1592"/>
      <c r="AA88" s="1566"/>
      <c r="AB88" s="1592"/>
      <c r="AC88" s="1631"/>
      <c r="AD88" s="271">
        <f t="shared" si="96"/>
        <v>0</v>
      </c>
      <c r="AE88" s="1631"/>
      <c r="AF88" s="273">
        <f t="shared" si="97"/>
        <v>0</v>
      </c>
      <c r="AG88" s="273">
        <f t="shared" si="98"/>
        <v>0</v>
      </c>
      <c r="AH88" s="273">
        <f t="shared" si="99"/>
        <v>0</v>
      </c>
      <c r="AI88" s="273">
        <f t="shared" si="100"/>
        <v>0</v>
      </c>
      <c r="AJ88" s="273">
        <f t="shared" si="101"/>
        <v>0</v>
      </c>
      <c r="AK88" s="273">
        <f t="shared" si="102"/>
        <v>0</v>
      </c>
      <c r="AL88" s="273">
        <f t="shared" si="103"/>
        <v>0</v>
      </c>
      <c r="AM88" s="273">
        <f t="shared" si="104"/>
        <v>0</v>
      </c>
      <c r="AN88" s="1592"/>
      <c r="AO88" s="1592"/>
      <c r="AP88" s="1592"/>
      <c r="AQ88" s="1592"/>
      <c r="AR88" s="1592"/>
      <c r="AS88" s="1592"/>
      <c r="AT88" s="1592"/>
      <c r="AU88" s="1592"/>
      <c r="AV88" s="1592"/>
      <c r="AW88" s="1636"/>
      <c r="AX88" s="1592"/>
      <c r="AY88" s="327" t="s">
        <v>22398</v>
      </c>
      <c r="AZ88" s="1847" t="s">
        <v>21852</v>
      </c>
      <c r="BA88" s="773" t="s">
        <v>23461</v>
      </c>
      <c r="BB88" s="773" t="s">
        <v>23462</v>
      </c>
      <c r="BC88" s="773" t="s">
        <v>23463</v>
      </c>
      <c r="BD88" s="773" t="s">
        <v>23464</v>
      </c>
      <c r="BE88" s="773" t="s">
        <v>23465</v>
      </c>
      <c r="BF88" s="773" t="s">
        <v>23466</v>
      </c>
      <c r="BG88" s="773" t="s">
        <v>23466</v>
      </c>
      <c r="BH88" s="773" t="s">
        <v>23467</v>
      </c>
      <c r="BI88" s="773" t="s">
        <v>23468</v>
      </c>
      <c r="BJ88" s="504"/>
      <c r="BK88" s="504"/>
      <c r="BL88" s="504"/>
      <c r="BM88" s="504"/>
      <c r="BN88" s="504"/>
      <c r="BO88" s="504"/>
      <c r="BP88" s="504"/>
      <c r="BQ88" s="504"/>
      <c r="BR88" s="592"/>
    </row>
    <row r="89" spans="2:70" ht="33" customHeight="1" thickBot="1">
      <c r="B89" s="1850" t="s">
        <v>22413</v>
      </c>
      <c r="C89" s="1851" t="s">
        <v>21860</v>
      </c>
      <c r="D89" s="320" t="s">
        <v>813</v>
      </c>
      <c r="E89" s="320">
        <v>3</v>
      </c>
      <c r="F89" s="1794">
        <f>IFERROR(SUM(F54,F57,F60,F63,F66,F69,F72,F75,F78,F79:F88), 0)</f>
        <v>5.0979999999999999</v>
      </c>
      <c r="G89" s="1794">
        <f t="shared" ref="G89:L89" si="106">IFERROR(SUM(G54,G57,G60,G63,G66,G69,G72,G75,G78,G79:G88), 0)</f>
        <v>1.762</v>
      </c>
      <c r="H89" s="1794">
        <f t="shared" si="106"/>
        <v>0.748</v>
      </c>
      <c r="I89" s="1794">
        <f t="shared" si="106"/>
        <v>9.1909999999999989</v>
      </c>
      <c r="J89" s="1794">
        <f t="shared" si="106"/>
        <v>0.48299999999999998</v>
      </c>
      <c r="K89" s="1794">
        <f t="shared" si="106"/>
        <v>0</v>
      </c>
      <c r="L89" s="1794">
        <f t="shared" si="106"/>
        <v>0.627</v>
      </c>
      <c r="M89" s="1794">
        <f>IFERROR(SUM(M54,M57,M60,M63,M66,M69,M72,M75,M78,M79:M88), 0)</f>
        <v>0</v>
      </c>
      <c r="N89" s="1794">
        <f t="shared" ref="N89" si="107">IFERROR(SUM(F89:M89), 0)</f>
        <v>17.908999999999999</v>
      </c>
      <c r="O89" s="1747"/>
      <c r="P89" s="1747"/>
      <c r="Q89" s="1747"/>
      <c r="R89" s="1747"/>
      <c r="S89" s="1747"/>
      <c r="T89" s="1747"/>
      <c r="U89" s="1747"/>
      <c r="V89" s="1747"/>
      <c r="W89" s="1751"/>
      <c r="X89" s="4"/>
      <c r="Y89" s="325" t="s">
        <v>23469</v>
      </c>
      <c r="Z89" s="1592"/>
      <c r="AA89" s="1567"/>
      <c r="AB89" s="1592"/>
      <c r="AC89" s="1631"/>
      <c r="AD89" s="271"/>
      <c r="AE89" s="1631"/>
      <c r="AF89" s="270"/>
      <c r="AG89" s="270"/>
      <c r="AH89" s="270"/>
      <c r="AI89" s="270"/>
      <c r="AJ89" s="270"/>
      <c r="AK89" s="270"/>
      <c r="AL89" s="270"/>
      <c r="AM89" s="270"/>
      <c r="AN89" s="1592"/>
      <c r="AO89" s="1592"/>
      <c r="AP89" s="1592"/>
      <c r="AQ89" s="1592"/>
      <c r="AR89" s="1592"/>
      <c r="AS89" s="1592"/>
      <c r="AT89" s="1592"/>
      <c r="AU89" s="1592"/>
      <c r="AV89" s="1592"/>
      <c r="AW89" s="1636"/>
      <c r="AX89" s="1592"/>
      <c r="AY89" s="1850" t="s">
        <v>22413</v>
      </c>
      <c r="AZ89" s="1851" t="s">
        <v>21860</v>
      </c>
      <c r="BA89" s="799" t="s">
        <v>23470</v>
      </c>
      <c r="BB89" s="799" t="s">
        <v>23471</v>
      </c>
      <c r="BC89" s="799" t="s">
        <v>23472</v>
      </c>
      <c r="BD89" s="799" t="s">
        <v>23473</v>
      </c>
      <c r="BE89" s="799" t="s">
        <v>23474</v>
      </c>
      <c r="BF89" s="799" t="s">
        <v>23475</v>
      </c>
      <c r="BG89" s="799" t="s">
        <v>23475</v>
      </c>
      <c r="BH89" s="799" t="s">
        <v>23476</v>
      </c>
      <c r="BI89" s="799" t="s">
        <v>23477</v>
      </c>
      <c r="BJ89" s="509"/>
      <c r="BK89" s="509"/>
      <c r="BL89" s="509"/>
      <c r="BM89" s="509"/>
      <c r="BN89" s="509"/>
      <c r="BO89" s="509"/>
      <c r="BP89" s="509"/>
      <c r="BQ89" s="509"/>
      <c r="BR89" s="591"/>
    </row>
    <row r="90" spans="2:70" ht="15" customHeight="1" thickBot="1">
      <c r="B90" s="1623"/>
      <c r="C90" s="1592"/>
      <c r="D90" s="1592"/>
      <c r="E90" s="1592"/>
      <c r="F90" s="1752"/>
      <c r="G90" s="1752"/>
      <c r="H90" s="1752"/>
      <c r="I90" s="1752"/>
      <c r="J90" s="1752"/>
      <c r="K90" s="1752"/>
      <c r="L90" s="1752"/>
      <c r="M90" s="1752"/>
      <c r="N90" s="1752"/>
      <c r="O90" s="1752"/>
      <c r="P90" s="1752"/>
      <c r="Q90" s="1752"/>
      <c r="R90" s="1752"/>
      <c r="S90" s="1752"/>
      <c r="T90" s="1752"/>
      <c r="U90" s="1752"/>
      <c r="V90" s="1752"/>
      <c r="W90" s="1752"/>
      <c r="X90" s="1592"/>
      <c r="Y90" s="1592"/>
      <c r="Z90" s="1592"/>
      <c r="AA90" s="5"/>
      <c r="AB90" s="1592"/>
      <c r="AC90" s="1631"/>
      <c r="AD90" s="271"/>
      <c r="AE90" s="1631"/>
      <c r="AF90" s="270"/>
      <c r="AG90" s="270"/>
      <c r="AH90" s="270"/>
      <c r="AI90" s="270"/>
      <c r="AJ90" s="270"/>
      <c r="AK90" s="270"/>
      <c r="AL90" s="270"/>
      <c r="AM90" s="270"/>
      <c r="AN90" s="1592"/>
      <c r="AO90" s="1592"/>
      <c r="AP90" s="1592"/>
      <c r="AQ90" s="1592"/>
      <c r="AR90" s="1592"/>
      <c r="AS90" s="1592"/>
      <c r="AT90" s="1592"/>
      <c r="AU90" s="1592"/>
      <c r="AV90" s="1592"/>
      <c r="AW90" s="1636"/>
      <c r="AX90" s="1592"/>
      <c r="AY90" s="1592"/>
      <c r="AZ90" s="1592"/>
      <c r="BA90" s="1592"/>
      <c r="BB90" s="1592"/>
      <c r="BC90" s="1592"/>
      <c r="BD90" s="1592"/>
      <c r="BE90" s="1592"/>
      <c r="BF90" s="1592"/>
      <c r="BG90" s="1592"/>
      <c r="BH90" s="1592"/>
      <c r="BI90" s="1592"/>
      <c r="BJ90" s="1592"/>
      <c r="BK90" s="1592"/>
      <c r="BL90" s="1592"/>
      <c r="BM90" s="1592"/>
      <c r="BN90" s="1592"/>
      <c r="BO90" s="1592"/>
      <c r="BP90" s="1592"/>
      <c r="BQ90" s="1592"/>
      <c r="BR90" s="1592"/>
    </row>
    <row r="91" spans="2:70" ht="21" customHeight="1" thickBot="1">
      <c r="B91" s="328" t="s">
        <v>22421</v>
      </c>
      <c r="C91" s="1592"/>
      <c r="D91" s="1592"/>
      <c r="E91" s="1592"/>
      <c r="F91" s="1752"/>
      <c r="G91" s="1752"/>
      <c r="H91" s="1752"/>
      <c r="I91" s="1752"/>
      <c r="J91" s="1752"/>
      <c r="K91" s="1752"/>
      <c r="L91" s="1752"/>
      <c r="M91" s="1752"/>
      <c r="N91" s="1752"/>
      <c r="O91" s="1752"/>
      <c r="P91" s="1752"/>
      <c r="Q91" s="1752"/>
      <c r="R91" s="1752"/>
      <c r="S91" s="1752"/>
      <c r="T91" s="1752"/>
      <c r="U91" s="1752"/>
      <c r="V91" s="1752"/>
      <c r="W91" s="1752"/>
      <c r="X91" s="1592"/>
      <c r="Y91" s="1592"/>
      <c r="Z91" s="1592"/>
      <c r="AA91" s="5"/>
      <c r="AB91" s="1592"/>
      <c r="AC91" s="1631"/>
      <c r="AD91" s="271"/>
      <c r="AE91" s="1631"/>
      <c r="AF91" s="270"/>
      <c r="AG91" s="270"/>
      <c r="AH91" s="270"/>
      <c r="AI91" s="270"/>
      <c r="AJ91" s="270"/>
      <c r="AK91" s="270"/>
      <c r="AL91" s="270"/>
      <c r="AM91" s="270"/>
      <c r="AN91" s="1592"/>
      <c r="AO91" s="1592"/>
      <c r="AP91" s="1592"/>
      <c r="AQ91" s="1592"/>
      <c r="AR91" s="1592"/>
      <c r="AS91" s="1592"/>
      <c r="AT91" s="1592"/>
      <c r="AU91" s="1592"/>
      <c r="AV91" s="1592"/>
      <c r="AW91" s="1636"/>
      <c r="AX91" s="1592"/>
      <c r="AY91" s="316" t="s">
        <v>22421</v>
      </c>
      <c r="AZ91" s="1592"/>
      <c r="BA91" s="1592"/>
      <c r="BB91" s="1592"/>
      <c r="BC91" s="1592"/>
      <c r="BD91" s="1592"/>
      <c r="BE91" s="1592"/>
      <c r="BF91" s="1592"/>
      <c r="BG91" s="1592"/>
      <c r="BH91" s="1592"/>
      <c r="BI91" s="1592"/>
      <c r="BJ91" s="1592"/>
      <c r="BK91" s="1592"/>
      <c r="BL91" s="1592"/>
      <c r="BM91" s="1592"/>
      <c r="BN91" s="1592"/>
      <c r="BO91" s="1592"/>
      <c r="BP91" s="1592"/>
      <c r="BQ91" s="1592"/>
      <c r="BR91" s="1592"/>
    </row>
    <row r="92" spans="2:70" ht="33" customHeight="1">
      <c r="B92" s="326" t="s">
        <v>22422</v>
      </c>
      <c r="C92" s="610" t="s">
        <v>21844</v>
      </c>
      <c r="D92" s="317" t="s">
        <v>813</v>
      </c>
      <c r="E92" s="317">
        <v>3</v>
      </c>
      <c r="F92" s="1737">
        <f>IFERROR(SUM(F10,F13,F16,F19,F22,F25,F28,F31,F34,F37,F40,F43,F46,F52,F55,F58,F61,F64,F67,F70,F73,F76,F79,F81,F83,F85,F87), 0)</f>
        <v>5.4399999999999995</v>
      </c>
      <c r="G92" s="1737">
        <f t="shared" ref="G92:M93" si="108">IFERROR(SUM(G10,G13,G16,G19,G22,G25,G28,G31,G34,G37,G40,G43,G46,G52,G55,G58,G61,G64,G67,G70,G73,G76,G79,G81,G83,G85,G87), 0)</f>
        <v>1.96</v>
      </c>
      <c r="H92" s="1737">
        <f t="shared" si="108"/>
        <v>0.83199999999999996</v>
      </c>
      <c r="I92" s="1737">
        <f t="shared" si="108"/>
        <v>53.702999999999996</v>
      </c>
      <c r="J92" s="1737">
        <f t="shared" si="108"/>
        <v>2.8249999999999993</v>
      </c>
      <c r="K92" s="1737">
        <f t="shared" si="108"/>
        <v>0</v>
      </c>
      <c r="L92" s="1737">
        <f t="shared" si="108"/>
        <v>0.627</v>
      </c>
      <c r="M92" s="1737">
        <f>IFERROR(SUM(M10,M13,M16,M19,M22,M25,M28,M31,M34,M37,M40,M43,M46,M52,M55,M58,M61,M64,M67,M70,M73,M76,M79,M81,M83,M85,M87), 0)</f>
        <v>0</v>
      </c>
      <c r="N92" s="1737">
        <f t="shared" ref="N92:N94" si="109">IFERROR(SUM(F92:M92), 0)</f>
        <v>65.386999999999986</v>
      </c>
      <c r="O92" s="1745"/>
      <c r="P92" s="1745"/>
      <c r="Q92" s="1745"/>
      <c r="R92" s="1745"/>
      <c r="S92" s="1745"/>
      <c r="T92" s="1745"/>
      <c r="U92" s="1745"/>
      <c r="V92" s="1745"/>
      <c r="W92" s="1748"/>
      <c r="X92" s="4"/>
      <c r="Y92" s="323" t="s">
        <v>23478</v>
      </c>
      <c r="Z92" s="1592"/>
      <c r="AA92" s="1568"/>
      <c r="AB92" s="1592"/>
      <c r="AC92" s="1631"/>
      <c r="AD92" s="271">
        <f t="shared" ref="AD92:AD94" si="110">IF( SUM( AF92:AM92 ) = 0, 0, $AF$9 )</f>
        <v>0</v>
      </c>
      <c r="AE92" s="1631"/>
      <c r="AF92" s="270"/>
      <c r="AG92" s="270"/>
      <c r="AH92" s="270"/>
      <c r="AI92" s="270"/>
      <c r="AJ92" s="270"/>
      <c r="AK92" s="270"/>
      <c r="AL92" s="270"/>
      <c r="AM92" s="270"/>
      <c r="AN92" s="1592"/>
      <c r="AO92" s="1592"/>
      <c r="AP92" s="1592"/>
      <c r="AQ92" s="1592"/>
      <c r="AR92" s="1592"/>
      <c r="AS92" s="1592"/>
      <c r="AT92" s="1592"/>
      <c r="AU92" s="1592"/>
      <c r="AV92" s="1592"/>
      <c r="AW92" s="1636"/>
      <c r="AX92" s="1592"/>
      <c r="AY92" s="326" t="s">
        <v>22422</v>
      </c>
      <c r="AZ92" s="610" t="s">
        <v>21844</v>
      </c>
      <c r="BA92" s="786" t="s">
        <v>23479</v>
      </c>
      <c r="BB92" s="786" t="s">
        <v>23480</v>
      </c>
      <c r="BC92" s="786" t="s">
        <v>23481</v>
      </c>
      <c r="BD92" s="786" t="s">
        <v>23482</v>
      </c>
      <c r="BE92" s="786" t="s">
        <v>23483</v>
      </c>
      <c r="BF92" s="786" t="s">
        <v>23484</v>
      </c>
      <c r="BG92" s="786" t="s">
        <v>23484</v>
      </c>
      <c r="BH92" s="786" t="s">
        <v>23485</v>
      </c>
      <c r="BI92" s="786" t="s">
        <v>23486</v>
      </c>
      <c r="BJ92" s="793"/>
      <c r="BK92" s="793"/>
      <c r="BL92" s="793"/>
      <c r="BM92" s="793"/>
      <c r="BN92" s="793"/>
      <c r="BO92" s="793"/>
      <c r="BP92" s="793"/>
      <c r="BQ92" s="793"/>
      <c r="BR92" s="590"/>
    </row>
    <row r="93" spans="2:70" ht="33" customHeight="1">
      <c r="B93" s="327" t="s">
        <v>22422</v>
      </c>
      <c r="C93" s="1847" t="s">
        <v>21852</v>
      </c>
      <c r="D93" s="313" t="s">
        <v>813</v>
      </c>
      <c r="E93" s="313">
        <v>3</v>
      </c>
      <c r="F93" s="1738">
        <f>IFERROR(SUM(F11,F14,F17,F20,F23,F26,F29,F32,F35,F38,F41,F44,F47,F53,F56,F59,F62,F65,F68,F71,F74,F77,F80,F82,F84,F86,F88), 0)</f>
        <v>0.20699999999999999</v>
      </c>
      <c r="G93" s="1738">
        <f t="shared" si="108"/>
        <v>0</v>
      </c>
      <c r="H93" s="1738">
        <f t="shared" si="108"/>
        <v>0</v>
      </c>
      <c r="I93" s="1738">
        <f t="shared" si="108"/>
        <v>3.6000000000000004E-2</v>
      </c>
      <c r="J93" s="1738">
        <f t="shared" si="108"/>
        <v>0</v>
      </c>
      <c r="K93" s="1738">
        <f t="shared" si="108"/>
        <v>0</v>
      </c>
      <c r="L93" s="1738">
        <f t="shared" si="108"/>
        <v>0</v>
      </c>
      <c r="M93" s="1738">
        <f t="shared" si="108"/>
        <v>0</v>
      </c>
      <c r="N93" s="1738">
        <f t="shared" si="109"/>
        <v>0.24299999999999999</v>
      </c>
      <c r="O93" s="1746"/>
      <c r="P93" s="1746"/>
      <c r="Q93" s="1746"/>
      <c r="R93" s="1746"/>
      <c r="S93" s="1746"/>
      <c r="T93" s="1746"/>
      <c r="U93" s="1746"/>
      <c r="V93" s="1746"/>
      <c r="W93" s="1749"/>
      <c r="X93" s="4"/>
      <c r="Y93" s="324" t="s">
        <v>23487</v>
      </c>
      <c r="Z93" s="1592"/>
      <c r="AA93" s="1566"/>
      <c r="AB93" s="1592"/>
      <c r="AC93" s="1631"/>
      <c r="AD93" s="271">
        <f t="shared" si="110"/>
        <v>0</v>
      </c>
      <c r="AE93" s="1631"/>
      <c r="AF93" s="270"/>
      <c r="AG93" s="270"/>
      <c r="AH93" s="270"/>
      <c r="AI93" s="270"/>
      <c r="AJ93" s="270"/>
      <c r="AK93" s="270"/>
      <c r="AL93" s="270"/>
      <c r="AM93" s="270"/>
      <c r="AN93" s="1592"/>
      <c r="AO93" s="1592"/>
      <c r="AP93" s="1592"/>
      <c r="AQ93" s="1592"/>
      <c r="AR93" s="1592"/>
      <c r="AS93" s="1592"/>
      <c r="AT93" s="1592"/>
      <c r="AU93" s="1592"/>
      <c r="AV93" s="1592"/>
      <c r="AW93" s="1636"/>
      <c r="AX93" s="1592"/>
      <c r="AY93" s="327" t="s">
        <v>22422</v>
      </c>
      <c r="AZ93" s="1847" t="s">
        <v>21852</v>
      </c>
      <c r="BA93" s="773" t="s">
        <v>23488</v>
      </c>
      <c r="BB93" s="773" t="s">
        <v>23489</v>
      </c>
      <c r="BC93" s="773" t="s">
        <v>23490</v>
      </c>
      <c r="BD93" s="773" t="s">
        <v>23491</v>
      </c>
      <c r="BE93" s="773" t="s">
        <v>23492</v>
      </c>
      <c r="BF93" s="773" t="s">
        <v>23493</v>
      </c>
      <c r="BG93" s="773" t="s">
        <v>23493</v>
      </c>
      <c r="BH93" s="773" t="s">
        <v>23494</v>
      </c>
      <c r="BI93" s="773" t="s">
        <v>23495</v>
      </c>
      <c r="BJ93" s="504"/>
      <c r="BK93" s="504"/>
      <c r="BL93" s="504"/>
      <c r="BM93" s="504"/>
      <c r="BN93" s="504"/>
      <c r="BO93" s="504"/>
      <c r="BP93" s="504"/>
      <c r="BQ93" s="504"/>
      <c r="BR93" s="592"/>
    </row>
    <row r="94" spans="2:70" ht="33" customHeight="1" thickBot="1">
      <c r="B94" s="1850" t="s">
        <v>22422</v>
      </c>
      <c r="C94" s="1851" t="s">
        <v>21860</v>
      </c>
      <c r="D94" s="320" t="s">
        <v>813</v>
      </c>
      <c r="E94" s="320">
        <v>3</v>
      </c>
      <c r="F94" s="1739">
        <f>IFERROR(F92 + F93, 0)</f>
        <v>5.6469999999999994</v>
      </c>
      <c r="G94" s="1739">
        <f t="shared" ref="G94:M94" si="111">IFERROR(G92 + G93, 0)</f>
        <v>1.96</v>
      </c>
      <c r="H94" s="1739">
        <f t="shared" si="111"/>
        <v>0.83199999999999996</v>
      </c>
      <c r="I94" s="1739">
        <f t="shared" si="111"/>
        <v>53.738999999999997</v>
      </c>
      <c r="J94" s="1739">
        <f t="shared" si="111"/>
        <v>2.8249999999999993</v>
      </c>
      <c r="K94" s="1739">
        <f t="shared" si="111"/>
        <v>0</v>
      </c>
      <c r="L94" s="1739">
        <f t="shared" si="111"/>
        <v>0.627</v>
      </c>
      <c r="M94" s="1739">
        <f t="shared" si="111"/>
        <v>0</v>
      </c>
      <c r="N94" s="1739">
        <f t="shared" si="109"/>
        <v>65.63</v>
      </c>
      <c r="O94" s="1747"/>
      <c r="P94" s="1747"/>
      <c r="Q94" s="1747"/>
      <c r="R94" s="1747"/>
      <c r="S94" s="1747"/>
      <c r="T94" s="1747"/>
      <c r="U94" s="1747"/>
      <c r="V94" s="1747"/>
      <c r="W94" s="1751"/>
      <c r="X94" s="4"/>
      <c r="Y94" s="325" t="s">
        <v>23496</v>
      </c>
      <c r="Z94" s="1592"/>
      <c r="AA94" s="1567"/>
      <c r="AB94" s="1592"/>
      <c r="AC94" s="1631"/>
      <c r="AD94" s="271">
        <f t="shared" si="110"/>
        <v>0</v>
      </c>
      <c r="AE94" s="1631"/>
      <c r="AF94" s="270"/>
      <c r="AG94" s="270"/>
      <c r="AH94" s="270"/>
      <c r="AI94" s="270"/>
      <c r="AJ94" s="270"/>
      <c r="AK94" s="270"/>
      <c r="AL94" s="270"/>
      <c r="AM94" s="270"/>
      <c r="AN94" s="1592"/>
      <c r="AO94" s="1592"/>
      <c r="AP94" s="1592"/>
      <c r="AQ94" s="1592"/>
      <c r="AR94" s="1592"/>
      <c r="AS94" s="1592"/>
      <c r="AT94" s="1592"/>
      <c r="AU94" s="1592"/>
      <c r="AV94" s="1592"/>
      <c r="AW94" s="1636"/>
      <c r="AX94" s="1592"/>
      <c r="AY94" s="1850" t="s">
        <v>22422</v>
      </c>
      <c r="AZ94" s="1851" t="s">
        <v>21860</v>
      </c>
      <c r="BA94" s="799" t="s">
        <v>23497</v>
      </c>
      <c r="BB94" s="799" t="s">
        <v>23498</v>
      </c>
      <c r="BC94" s="799" t="s">
        <v>23499</v>
      </c>
      <c r="BD94" s="799" t="s">
        <v>23500</v>
      </c>
      <c r="BE94" s="799" t="s">
        <v>23501</v>
      </c>
      <c r="BF94" s="799" t="s">
        <v>23502</v>
      </c>
      <c r="BG94" s="799" t="s">
        <v>23502</v>
      </c>
      <c r="BH94" s="799" t="s">
        <v>23503</v>
      </c>
      <c r="BI94" s="799" t="s">
        <v>23504</v>
      </c>
      <c r="BJ94" s="509"/>
      <c r="BK94" s="509"/>
      <c r="BL94" s="509"/>
      <c r="BM94" s="509"/>
      <c r="BN94" s="509"/>
      <c r="BO94" s="509"/>
      <c r="BP94" s="509"/>
      <c r="BQ94" s="509"/>
      <c r="BR94" s="591"/>
    </row>
    <row r="95" spans="2:70" ht="4.5" customHeight="1">
      <c r="B95" s="1623"/>
      <c r="C95" s="1592"/>
      <c r="D95" s="1592"/>
      <c r="E95" s="1592"/>
      <c r="F95" s="4"/>
      <c r="G95" s="4"/>
      <c r="H95" s="4"/>
      <c r="I95" s="4"/>
      <c r="J95" s="4"/>
      <c r="K95" s="4"/>
      <c r="L95" s="4"/>
      <c r="M95" s="4"/>
      <c r="N95" s="4"/>
      <c r="O95" s="4"/>
      <c r="P95" s="4"/>
      <c r="Q95" s="4"/>
      <c r="R95" s="4"/>
      <c r="S95" s="4"/>
      <c r="T95" s="4"/>
      <c r="U95" s="4"/>
      <c r="V95" s="4"/>
      <c r="W95" s="4"/>
      <c r="X95" s="1592"/>
      <c r="Y95" s="1592"/>
      <c r="Z95" s="1592"/>
      <c r="AA95" s="1592"/>
      <c r="AB95" s="1592"/>
      <c r="AC95" s="1592"/>
      <c r="AD95" s="1592"/>
      <c r="AE95" s="1592"/>
      <c r="AF95" s="1592"/>
      <c r="AG95" s="1592"/>
      <c r="AH95" s="1592"/>
      <c r="AI95" s="1592"/>
      <c r="AJ95" s="1592"/>
      <c r="AK95" s="1592"/>
      <c r="AL95" s="1592"/>
      <c r="AM95" s="1592"/>
      <c r="AN95" s="1592"/>
      <c r="AO95" s="1592"/>
      <c r="AP95" s="1592"/>
      <c r="AQ95" s="1592"/>
      <c r="AR95" s="1592"/>
      <c r="AS95" s="1592"/>
      <c r="AT95" s="1592"/>
      <c r="AU95" s="1592"/>
      <c r="AV95" s="1592"/>
      <c r="AW95" s="1592"/>
      <c r="AX95" s="1592"/>
      <c r="AY95" s="1592"/>
      <c r="AZ95" s="1592"/>
      <c r="BA95" s="4"/>
      <c r="BB95" s="4"/>
      <c r="BC95" s="4"/>
      <c r="BD95" s="4"/>
      <c r="BE95" s="4"/>
      <c r="BF95" s="4"/>
      <c r="BG95" s="4"/>
      <c r="BH95" s="4"/>
      <c r="BI95" s="4"/>
      <c r="BJ95" s="4"/>
      <c r="BK95" s="4"/>
      <c r="BL95" s="4"/>
      <c r="BM95" s="4"/>
      <c r="BN95" s="4"/>
      <c r="BO95" s="4"/>
      <c r="BP95" s="4"/>
      <c r="BQ95" s="4"/>
      <c r="BR95" s="4"/>
    </row>
  </sheetData>
  <mergeCells count="26">
    <mergeCell ref="AF8:AV8"/>
    <mergeCell ref="F6:J6"/>
    <mergeCell ref="K6:M6"/>
    <mergeCell ref="N6:N7"/>
    <mergeCell ref="O6:S6"/>
    <mergeCell ref="T6:V6"/>
    <mergeCell ref="W6:W7"/>
    <mergeCell ref="X1:Y1"/>
    <mergeCell ref="BI6:BI7"/>
    <mergeCell ref="D5:D7"/>
    <mergeCell ref="E5:E7"/>
    <mergeCell ref="F5:N5"/>
    <mergeCell ref="O5:W5"/>
    <mergeCell ref="Y5:Y7"/>
    <mergeCell ref="BA5:BI5"/>
    <mergeCell ref="BA6:BE6"/>
    <mergeCell ref="BF6:BH6"/>
    <mergeCell ref="B5:C7"/>
    <mergeCell ref="B3:AA3"/>
    <mergeCell ref="AA5:AA7"/>
    <mergeCell ref="AY5:AZ7"/>
    <mergeCell ref="AY3:BR3"/>
    <mergeCell ref="BJ6:BN6"/>
    <mergeCell ref="BO6:BQ6"/>
    <mergeCell ref="BR6:BR7"/>
    <mergeCell ref="BJ5:BR5"/>
  </mergeCells>
  <conditionalFormatting sqref="AD10:AD94">
    <cfRule type="cellIs" dxfId="45" priority="3" operator="equal">
      <formula>0</formula>
    </cfRule>
  </conditionalFormatting>
  <pageMargins left="0.7" right="0.7" top="0.75" bottom="0.75" header="0.3" footer="0.3"/>
  <pageSetup paperSize="8" scale="37" orientation="portrait" r:id="rId1"/>
  <headerFooter>
    <oddHeader>&amp;L&amp;F&amp;CSheet: &amp;A&amp;ROFFICIAL</oddHeader>
    <oddFooter>&amp;LPrinted on: &amp;D at &amp;T&amp;CPage &amp;P of &amp;N&amp;ROfwat</oddFooter>
  </headerFooter>
  <rowBreaks count="1" manualBreakCount="1">
    <brk id="50" min="1" max="2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B1:AH21"/>
  <sheetViews>
    <sheetView showFormulas="1" showGridLines="0" zoomScale="70" zoomScaleNormal="70" zoomScaleSheetLayoutView="100" workbookViewId="0">
      <selection activeCell="J13" sqref="J13"/>
    </sheetView>
  </sheetViews>
  <sheetFormatPr defaultColWidth="9" defaultRowHeight="15"/>
  <cols>
    <col min="1" max="1" width="1.625" style="264" customWidth="1"/>
    <col min="2" max="2" width="36.125" style="264" customWidth="1"/>
    <col min="3" max="3" width="6.125" style="264" customWidth="1"/>
    <col min="4" max="4" width="7.125" style="264" customWidth="1"/>
    <col min="5" max="5" width="5.5" style="264" customWidth="1"/>
    <col min="6" max="11" width="12.5" style="264" customWidth="1"/>
    <col min="12" max="12" width="1.625" style="264" customWidth="1"/>
    <col min="13" max="13" width="12.5" style="264" customWidth="1"/>
    <col min="14" max="14" width="1.625" style="264" customWidth="1"/>
    <col min="15" max="15" width="33.875" style="264" customWidth="1"/>
    <col min="16" max="17" width="1.625" style="264" customWidth="1"/>
    <col min="18" max="18" width="25" style="264" customWidth="1"/>
    <col min="19" max="19" width="1.625" style="264" customWidth="1"/>
    <col min="20" max="24" width="6.625" style="264" hidden="1" customWidth="1"/>
    <col min="25" max="25" width="1.625" style="264" hidden="1" customWidth="1"/>
    <col min="26" max="26" width="1.625" style="264" customWidth="1"/>
    <col min="27" max="27" width="34.875" style="264" bestFit="1" customWidth="1"/>
    <col min="28" max="28" width="6.125" style="264" customWidth="1"/>
    <col min="29" max="34" width="15" style="264" customWidth="1"/>
    <col min="35" max="35" width="1.625" style="264" customWidth="1"/>
    <col min="36" max="16384" width="9" style="264"/>
  </cols>
  <sheetData>
    <row r="1" spans="2:34" s="109" customFormat="1" ht="29.25" customHeight="1">
      <c r="B1" s="2141" t="s">
        <v>23505</v>
      </c>
      <c r="C1" s="2142"/>
      <c r="D1" s="2142"/>
      <c r="E1" s="2142"/>
      <c r="F1" s="2142"/>
      <c r="G1" s="2142"/>
      <c r="H1" s="2142"/>
      <c r="I1" s="2142"/>
      <c r="J1" s="1591"/>
      <c r="K1" s="1591"/>
      <c r="L1" s="2131"/>
      <c r="M1" s="2131"/>
      <c r="Q1" s="259"/>
      <c r="S1" s="259"/>
      <c r="Y1" s="259"/>
      <c r="AA1" s="2141" t="s">
        <v>23505</v>
      </c>
      <c r="AB1" s="2142"/>
      <c r="AC1" s="2142"/>
      <c r="AD1" s="2142"/>
      <c r="AE1" s="2142"/>
      <c r="AF1" s="2142"/>
      <c r="AG1" s="1591"/>
      <c r="AH1" s="1591"/>
    </row>
    <row r="2" spans="2:34" s="109" customFormat="1" ht="29.25" customHeight="1">
      <c r="B2" s="2141" t="str">
        <f>Validation!B4</f>
        <v>Anglian Water</v>
      </c>
      <c r="C2" s="2142"/>
      <c r="D2" s="2142"/>
      <c r="E2" s="2142"/>
      <c r="F2" s="2142"/>
      <c r="G2" s="2142"/>
      <c r="H2" s="2142"/>
      <c r="I2" s="2142"/>
      <c r="J2" s="1591"/>
      <c r="K2" s="1591"/>
      <c r="L2" s="1591"/>
      <c r="M2" s="1591"/>
      <c r="Q2" s="259"/>
      <c r="S2" s="259"/>
      <c r="Y2" s="259"/>
      <c r="AA2" s="2141" t="str">
        <f>Validation!B4</f>
        <v>Anglian Water</v>
      </c>
      <c r="AB2" s="2142"/>
      <c r="AC2" s="2142"/>
      <c r="AD2" s="2142"/>
      <c r="AE2" s="2142"/>
      <c r="AF2" s="2142"/>
      <c r="AG2" s="1591"/>
      <c r="AH2" s="1591"/>
    </row>
    <row r="3" spans="2:34" ht="45" customHeight="1">
      <c r="B3" s="2132" t="s">
        <v>742</v>
      </c>
      <c r="C3" s="2132"/>
      <c r="D3" s="2132"/>
      <c r="E3" s="2132"/>
      <c r="F3" s="2132"/>
      <c r="G3" s="2132"/>
      <c r="H3" s="2132"/>
      <c r="I3" s="2132"/>
      <c r="J3" s="2132"/>
      <c r="K3" s="2132"/>
      <c r="L3" s="2132"/>
      <c r="M3" s="2132"/>
      <c r="N3" s="2132"/>
      <c r="O3" s="2132"/>
      <c r="P3" s="1592"/>
      <c r="Q3" s="1636"/>
      <c r="R3" s="227" t="s">
        <v>798</v>
      </c>
      <c r="S3" s="1636"/>
      <c r="T3" s="1592"/>
      <c r="U3" s="1592"/>
      <c r="V3" s="1592"/>
      <c r="W3" s="1592"/>
      <c r="X3" s="1592"/>
      <c r="Y3" s="1636"/>
      <c r="Z3" s="1592"/>
      <c r="AA3" s="2132" t="s">
        <v>742</v>
      </c>
      <c r="AB3" s="2132"/>
      <c r="AC3" s="2132"/>
      <c r="AD3" s="2132"/>
      <c r="AE3" s="2132"/>
      <c r="AF3" s="2132"/>
      <c r="AG3" s="2132"/>
      <c r="AH3" s="2132"/>
    </row>
    <row r="4" spans="2:34" ht="12.75" customHeight="1" thickBot="1">
      <c r="B4" s="1622"/>
      <c r="C4" s="1591"/>
      <c r="D4" s="1591"/>
      <c r="E4" s="1591"/>
      <c r="F4" s="1591"/>
      <c r="G4" s="1591"/>
      <c r="H4" s="1591"/>
      <c r="I4" s="1591"/>
      <c r="J4" s="1591"/>
      <c r="K4" s="1591"/>
      <c r="L4" s="1591"/>
      <c r="M4" s="1591"/>
      <c r="N4" s="1592"/>
      <c r="O4" s="1592"/>
      <c r="P4" s="1592"/>
      <c r="Q4" s="1636"/>
      <c r="R4" s="1592"/>
      <c r="S4" s="1636"/>
      <c r="T4" s="1592"/>
      <c r="U4" s="1592"/>
      <c r="V4" s="1592"/>
      <c r="W4" s="1592"/>
      <c r="X4" s="1592"/>
      <c r="Y4" s="1636"/>
      <c r="Z4" s="1592"/>
      <c r="AA4" s="1672"/>
      <c r="AB4" s="1673"/>
      <c r="AC4" s="1673"/>
      <c r="AD4" s="1673"/>
      <c r="AE4" s="1673"/>
      <c r="AF4" s="1673"/>
      <c r="AG4" s="1673"/>
      <c r="AH4" s="1673"/>
    </row>
    <row r="5" spans="2:34" s="4" customFormat="1" ht="15" customHeight="1" thickTop="1">
      <c r="B5" s="2074" t="s">
        <v>800</v>
      </c>
      <c r="C5" s="2076"/>
      <c r="D5" s="2126" t="s">
        <v>801</v>
      </c>
      <c r="E5" s="2126" t="s">
        <v>802</v>
      </c>
      <c r="F5" s="2126" t="s">
        <v>21648</v>
      </c>
      <c r="G5" s="2126"/>
      <c r="H5" s="2126"/>
      <c r="I5" s="2126"/>
      <c r="J5" s="2126"/>
      <c r="K5" s="2148"/>
      <c r="L5" s="1591"/>
      <c r="M5" s="2135" t="s">
        <v>806</v>
      </c>
      <c r="O5" s="2045" t="s">
        <v>807</v>
      </c>
      <c r="Q5" s="240"/>
      <c r="S5" s="240"/>
      <c r="Y5" s="240"/>
      <c r="AA5" s="2074" t="s">
        <v>800</v>
      </c>
      <c r="AB5" s="2076"/>
      <c r="AC5" s="2126" t="s">
        <v>21648</v>
      </c>
      <c r="AD5" s="2126"/>
      <c r="AE5" s="2126"/>
      <c r="AF5" s="2126"/>
      <c r="AG5" s="2126"/>
      <c r="AH5" s="2148"/>
    </row>
    <row r="6" spans="2:34" s="4" customFormat="1" ht="15" customHeight="1">
      <c r="B6" s="2143"/>
      <c r="C6" s="2144"/>
      <c r="D6" s="2119"/>
      <c r="E6" s="2119"/>
      <c r="F6" s="2117" t="s">
        <v>1737</v>
      </c>
      <c r="G6" s="2119" t="s">
        <v>2738</v>
      </c>
      <c r="H6" s="2119"/>
      <c r="I6" s="2119"/>
      <c r="J6" s="2119"/>
      <c r="K6" s="2146" t="s">
        <v>1016</v>
      </c>
      <c r="L6" s="1591"/>
      <c r="M6" s="2136"/>
      <c r="O6" s="2048"/>
      <c r="Q6" s="240"/>
      <c r="S6" s="240"/>
      <c r="Y6" s="240"/>
      <c r="AA6" s="2143"/>
      <c r="AB6" s="2144"/>
      <c r="AC6" s="2117" t="s">
        <v>1737</v>
      </c>
      <c r="AD6" s="2119" t="s">
        <v>2738</v>
      </c>
      <c r="AE6" s="2119"/>
      <c r="AF6" s="2119"/>
      <c r="AG6" s="2119"/>
      <c r="AH6" s="2146" t="s">
        <v>1016</v>
      </c>
    </row>
    <row r="7" spans="2:34" s="4" customFormat="1" ht="45" customHeight="1" thickBot="1">
      <c r="B7" s="2075"/>
      <c r="C7" s="2145"/>
      <c r="D7" s="2127"/>
      <c r="E7" s="2127"/>
      <c r="F7" s="2118"/>
      <c r="G7" s="1877" t="s">
        <v>20648</v>
      </c>
      <c r="H7" s="1877" t="s">
        <v>20649</v>
      </c>
      <c r="I7" s="1877" t="s">
        <v>20650</v>
      </c>
      <c r="J7" s="1877" t="s">
        <v>20651</v>
      </c>
      <c r="K7" s="2147"/>
      <c r="L7" s="1622"/>
      <c r="M7" s="2137"/>
      <c r="O7" s="2047"/>
      <c r="Q7" s="240"/>
      <c r="R7" s="255"/>
      <c r="S7" s="240"/>
      <c r="T7" s="1957" t="s">
        <v>799</v>
      </c>
      <c r="U7" s="1957"/>
      <c r="V7" s="1957"/>
      <c r="W7" s="1957"/>
      <c r="X7" s="1957"/>
      <c r="Y7" s="240"/>
      <c r="AA7" s="2075"/>
      <c r="AB7" s="2145"/>
      <c r="AC7" s="2118"/>
      <c r="AD7" s="1877" t="s">
        <v>20648</v>
      </c>
      <c r="AE7" s="1877" t="s">
        <v>20649</v>
      </c>
      <c r="AF7" s="1877" t="s">
        <v>20650</v>
      </c>
      <c r="AG7" s="1877" t="s">
        <v>20651</v>
      </c>
      <c r="AH7" s="2147"/>
    </row>
    <row r="8" spans="2:34" s="4" customFormat="1" ht="15" customHeight="1" thickBot="1">
      <c r="B8" s="1622"/>
      <c r="C8" s="1622"/>
      <c r="D8" s="1622"/>
      <c r="E8" s="1622"/>
      <c r="F8" s="1622"/>
      <c r="G8" s="1622"/>
      <c r="H8" s="1622"/>
      <c r="I8" s="1622"/>
      <c r="J8" s="1622"/>
      <c r="K8" s="1622"/>
      <c r="L8" s="1622"/>
      <c r="M8" s="1622"/>
      <c r="Q8" s="240"/>
      <c r="S8" s="240"/>
      <c r="T8" s="267" t="s">
        <v>808</v>
      </c>
      <c r="Y8" s="240"/>
      <c r="AA8" s="1622"/>
      <c r="AB8" s="1622"/>
      <c r="AC8" s="1622"/>
      <c r="AD8" s="1622"/>
      <c r="AE8" s="1622"/>
      <c r="AF8" s="1622"/>
      <c r="AG8" s="1622"/>
      <c r="AH8" s="1622"/>
    </row>
    <row r="9" spans="2:34" s="4" customFormat="1" ht="33" customHeight="1">
      <c r="B9" s="326" t="s">
        <v>23506</v>
      </c>
      <c r="C9" s="610" t="s">
        <v>21844</v>
      </c>
      <c r="D9" s="317" t="s">
        <v>813</v>
      </c>
      <c r="E9" s="317">
        <v>3</v>
      </c>
      <c r="F9" s="1710">
        <v>0</v>
      </c>
      <c r="G9" s="1710">
        <v>0</v>
      </c>
      <c r="H9" s="1710">
        <v>0</v>
      </c>
      <c r="I9" s="1710">
        <v>0</v>
      </c>
      <c r="J9" s="1710">
        <v>16.291</v>
      </c>
      <c r="K9" s="432">
        <f>IFERROR(SUM(F9:J9), 0)</f>
        <v>16.291</v>
      </c>
      <c r="L9" s="1591"/>
      <c r="M9" s="611" t="s">
        <v>23507</v>
      </c>
      <c r="O9" s="808"/>
      <c r="Q9" s="240"/>
      <c r="R9" s="271">
        <f t="shared" ref="R9:R14" si="0">IF(SUM(T9:X9 ) = 0, 0, $T$8 )</f>
        <v>0</v>
      </c>
      <c r="S9" s="240"/>
      <c r="T9" s="273">
        <f t="shared" ref="T9:X14" si="1" xml:space="preserve"> IF( ISNUMBER(F9), 0, 1 )</f>
        <v>0</v>
      </c>
      <c r="U9" s="273">
        <f t="shared" si="1"/>
        <v>0</v>
      </c>
      <c r="V9" s="273">
        <f t="shared" si="1"/>
        <v>0</v>
      </c>
      <c r="W9" s="273">
        <f t="shared" si="1"/>
        <v>0</v>
      </c>
      <c r="X9" s="273">
        <f t="shared" si="1"/>
        <v>0</v>
      </c>
      <c r="Y9" s="240"/>
      <c r="AA9" s="326" t="s">
        <v>23506</v>
      </c>
      <c r="AB9" s="610" t="s">
        <v>21844</v>
      </c>
      <c r="AC9" s="331" t="s">
        <v>23508</v>
      </c>
      <c r="AD9" s="331" t="s">
        <v>23509</v>
      </c>
      <c r="AE9" s="331" t="s">
        <v>23510</v>
      </c>
      <c r="AF9" s="331" t="s">
        <v>23511</v>
      </c>
      <c r="AG9" s="331" t="s">
        <v>23512</v>
      </c>
      <c r="AH9" s="332" t="s">
        <v>23513</v>
      </c>
    </row>
    <row r="10" spans="2:34" s="4" customFormat="1" ht="33" customHeight="1">
      <c r="B10" s="327" t="s">
        <v>23506</v>
      </c>
      <c r="C10" s="1847" t="s">
        <v>21852</v>
      </c>
      <c r="D10" s="313" t="s">
        <v>813</v>
      </c>
      <c r="E10" s="313">
        <v>3</v>
      </c>
      <c r="F10" s="1711">
        <v>0</v>
      </c>
      <c r="G10" s="1711">
        <v>0</v>
      </c>
      <c r="H10" s="1711">
        <v>0</v>
      </c>
      <c r="I10" s="1711">
        <v>0</v>
      </c>
      <c r="J10" s="1711">
        <v>0.32</v>
      </c>
      <c r="K10" s="433">
        <f>IFERROR(SUM(F10:J10), 0)</f>
        <v>0.32</v>
      </c>
      <c r="L10" s="1591"/>
      <c r="M10" s="612" t="s">
        <v>23514</v>
      </c>
      <c r="O10" s="809"/>
      <c r="Q10" s="240"/>
      <c r="R10" s="271">
        <f t="shared" si="0"/>
        <v>0</v>
      </c>
      <c r="S10" s="240"/>
      <c r="T10" s="273">
        <f t="shared" si="1"/>
        <v>0</v>
      </c>
      <c r="U10" s="273">
        <f t="shared" si="1"/>
        <v>0</v>
      </c>
      <c r="V10" s="273">
        <f t="shared" si="1"/>
        <v>0</v>
      </c>
      <c r="W10" s="273">
        <f t="shared" si="1"/>
        <v>0</v>
      </c>
      <c r="X10" s="273">
        <f t="shared" si="1"/>
        <v>0</v>
      </c>
      <c r="Y10" s="240"/>
      <c r="AA10" s="327" t="s">
        <v>23506</v>
      </c>
      <c r="AB10" s="1847" t="s">
        <v>21852</v>
      </c>
      <c r="AC10" s="330" t="s">
        <v>23515</v>
      </c>
      <c r="AD10" s="330" t="s">
        <v>23516</v>
      </c>
      <c r="AE10" s="330" t="s">
        <v>23517</v>
      </c>
      <c r="AF10" s="330" t="s">
        <v>23518</v>
      </c>
      <c r="AG10" s="330" t="s">
        <v>23519</v>
      </c>
      <c r="AH10" s="333" t="s">
        <v>23520</v>
      </c>
    </row>
    <row r="11" spans="2:34" s="4" customFormat="1" ht="33" customHeight="1">
      <c r="B11" s="327" t="s">
        <v>23521</v>
      </c>
      <c r="C11" s="1847" t="s">
        <v>21844</v>
      </c>
      <c r="D11" s="313" t="s">
        <v>813</v>
      </c>
      <c r="E11" s="313">
        <v>3</v>
      </c>
      <c r="F11" s="1711">
        <v>0</v>
      </c>
      <c r="G11" s="1711">
        <v>0</v>
      </c>
      <c r="H11" s="1711">
        <v>0</v>
      </c>
      <c r="I11" s="1711">
        <v>0</v>
      </c>
      <c r="J11" s="1711">
        <v>18.687999999999999</v>
      </c>
      <c r="K11" s="433">
        <f>IFERROR(SUM(F11:J11), 0)</f>
        <v>18.687999999999999</v>
      </c>
      <c r="L11" s="1591"/>
      <c r="M11" s="612" t="s">
        <v>23522</v>
      </c>
      <c r="O11" s="809"/>
      <c r="Q11" s="240"/>
      <c r="R11" s="271">
        <f t="shared" si="0"/>
        <v>0</v>
      </c>
      <c r="S11" s="240"/>
      <c r="T11" s="273">
        <f t="shared" si="1"/>
        <v>0</v>
      </c>
      <c r="U11" s="273">
        <f t="shared" si="1"/>
        <v>0</v>
      </c>
      <c r="V11" s="273">
        <f t="shared" si="1"/>
        <v>0</v>
      </c>
      <c r="W11" s="273">
        <f t="shared" si="1"/>
        <v>0</v>
      </c>
      <c r="X11" s="273">
        <f t="shared" si="1"/>
        <v>0</v>
      </c>
      <c r="Y11" s="240"/>
      <c r="AA11" s="327" t="s">
        <v>23521</v>
      </c>
      <c r="AB11" s="1847" t="s">
        <v>21844</v>
      </c>
      <c r="AC11" s="330" t="s">
        <v>23523</v>
      </c>
      <c r="AD11" s="330" t="s">
        <v>23524</v>
      </c>
      <c r="AE11" s="330" t="s">
        <v>23525</v>
      </c>
      <c r="AF11" s="330" t="s">
        <v>23526</v>
      </c>
      <c r="AG11" s="330" t="s">
        <v>23527</v>
      </c>
      <c r="AH11" s="333" t="s">
        <v>23528</v>
      </c>
    </row>
    <row r="12" spans="2:34" s="4" customFormat="1" ht="33" customHeight="1">
      <c r="B12" s="327" t="s">
        <v>23521</v>
      </c>
      <c r="C12" s="1847" t="s">
        <v>21852</v>
      </c>
      <c r="D12" s="313" t="s">
        <v>813</v>
      </c>
      <c r="E12" s="313">
        <v>3</v>
      </c>
      <c r="F12" s="1711">
        <v>0</v>
      </c>
      <c r="G12" s="1711">
        <v>0</v>
      </c>
      <c r="H12" s="1711">
        <v>0</v>
      </c>
      <c r="I12" s="1711">
        <v>0</v>
      </c>
      <c r="J12" s="1711">
        <v>0.36699999999999999</v>
      </c>
      <c r="K12" s="433">
        <f t="shared" ref="K12:K17" si="2">IFERROR(SUM(F12:J12), 0)</f>
        <v>0.36699999999999999</v>
      </c>
      <c r="L12" s="1591"/>
      <c r="M12" s="612" t="s">
        <v>23529</v>
      </c>
      <c r="O12" s="809"/>
      <c r="Q12" s="240"/>
      <c r="R12" s="271">
        <f t="shared" si="0"/>
        <v>0</v>
      </c>
      <c r="S12" s="240"/>
      <c r="T12" s="273">
        <f t="shared" si="1"/>
        <v>0</v>
      </c>
      <c r="U12" s="273">
        <f t="shared" si="1"/>
        <v>0</v>
      </c>
      <c r="V12" s="273">
        <f t="shared" si="1"/>
        <v>0</v>
      </c>
      <c r="W12" s="273">
        <f t="shared" si="1"/>
        <v>0</v>
      </c>
      <c r="X12" s="273">
        <f t="shared" si="1"/>
        <v>0</v>
      </c>
      <c r="Y12" s="240"/>
      <c r="AA12" s="327" t="s">
        <v>23521</v>
      </c>
      <c r="AB12" s="1847" t="s">
        <v>21852</v>
      </c>
      <c r="AC12" s="330" t="s">
        <v>23530</v>
      </c>
      <c r="AD12" s="330" t="s">
        <v>23531</v>
      </c>
      <c r="AE12" s="330" t="s">
        <v>23532</v>
      </c>
      <c r="AF12" s="330" t="s">
        <v>23533</v>
      </c>
      <c r="AG12" s="330" t="s">
        <v>23534</v>
      </c>
      <c r="AH12" s="333" t="s">
        <v>23535</v>
      </c>
    </row>
    <row r="13" spans="2:34" s="4" customFormat="1" ht="33" customHeight="1">
      <c r="B13" s="327" t="s">
        <v>23536</v>
      </c>
      <c r="C13" s="1847" t="s">
        <v>21844</v>
      </c>
      <c r="D13" s="313" t="s">
        <v>813</v>
      </c>
      <c r="E13" s="313">
        <v>3</v>
      </c>
      <c r="F13" s="1711">
        <v>0</v>
      </c>
      <c r="G13" s="1711">
        <v>0</v>
      </c>
      <c r="H13" s="1711">
        <v>0</v>
      </c>
      <c r="I13" s="1711">
        <v>0</v>
      </c>
      <c r="J13" s="1711">
        <v>17.425000000000001</v>
      </c>
      <c r="K13" s="433">
        <f t="shared" si="2"/>
        <v>17.425000000000001</v>
      </c>
      <c r="L13" s="1591"/>
      <c r="M13" s="612" t="s">
        <v>23537</v>
      </c>
      <c r="O13" s="809"/>
      <c r="Q13" s="240"/>
      <c r="R13" s="271">
        <f t="shared" si="0"/>
        <v>0</v>
      </c>
      <c r="S13" s="240"/>
      <c r="T13" s="273">
        <f t="shared" si="1"/>
        <v>0</v>
      </c>
      <c r="U13" s="273">
        <f t="shared" si="1"/>
        <v>0</v>
      </c>
      <c r="V13" s="273">
        <f t="shared" si="1"/>
        <v>0</v>
      </c>
      <c r="W13" s="273">
        <f t="shared" si="1"/>
        <v>0</v>
      </c>
      <c r="X13" s="273">
        <f t="shared" si="1"/>
        <v>0</v>
      </c>
      <c r="Y13" s="240"/>
      <c r="AA13" s="327" t="s">
        <v>23536</v>
      </c>
      <c r="AB13" s="1847" t="s">
        <v>21844</v>
      </c>
      <c r="AC13" s="330" t="s">
        <v>23538</v>
      </c>
      <c r="AD13" s="330" t="s">
        <v>23539</v>
      </c>
      <c r="AE13" s="330" t="s">
        <v>23540</v>
      </c>
      <c r="AF13" s="330" t="s">
        <v>23541</v>
      </c>
      <c r="AG13" s="330" t="s">
        <v>23542</v>
      </c>
      <c r="AH13" s="333" t="s">
        <v>23543</v>
      </c>
    </row>
    <row r="14" spans="2:34" s="4" customFormat="1" ht="33" customHeight="1">
      <c r="B14" s="327" t="s">
        <v>23536</v>
      </c>
      <c r="C14" s="1847" t="s">
        <v>21852</v>
      </c>
      <c r="D14" s="313" t="s">
        <v>813</v>
      </c>
      <c r="E14" s="313">
        <v>3</v>
      </c>
      <c r="F14" s="1711">
        <v>0</v>
      </c>
      <c r="G14" s="1711">
        <v>0</v>
      </c>
      <c r="H14" s="1711">
        <v>0</v>
      </c>
      <c r="I14" s="1711">
        <v>0</v>
      </c>
      <c r="J14" s="1711">
        <v>0.32200000000000001</v>
      </c>
      <c r="K14" s="433">
        <f t="shared" si="2"/>
        <v>0.32200000000000001</v>
      </c>
      <c r="L14" s="1591"/>
      <c r="M14" s="612" t="s">
        <v>23544</v>
      </c>
      <c r="O14" s="809"/>
      <c r="Q14" s="240"/>
      <c r="R14" s="271">
        <f t="shared" si="0"/>
        <v>0</v>
      </c>
      <c r="S14" s="240"/>
      <c r="T14" s="273">
        <f t="shared" si="1"/>
        <v>0</v>
      </c>
      <c r="U14" s="273">
        <f t="shared" si="1"/>
        <v>0</v>
      </c>
      <c r="V14" s="273">
        <f t="shared" si="1"/>
        <v>0</v>
      </c>
      <c r="W14" s="273">
        <f t="shared" si="1"/>
        <v>0</v>
      </c>
      <c r="X14" s="273">
        <f t="shared" si="1"/>
        <v>0</v>
      </c>
      <c r="Y14" s="240"/>
      <c r="AA14" s="327" t="s">
        <v>23536</v>
      </c>
      <c r="AB14" s="1847" t="s">
        <v>21852</v>
      </c>
      <c r="AC14" s="330" t="s">
        <v>23545</v>
      </c>
      <c r="AD14" s="330" t="s">
        <v>23546</v>
      </c>
      <c r="AE14" s="330" t="s">
        <v>23547</v>
      </c>
      <c r="AF14" s="330" t="s">
        <v>23548</v>
      </c>
      <c r="AG14" s="330" t="s">
        <v>23549</v>
      </c>
      <c r="AH14" s="333" t="s">
        <v>23550</v>
      </c>
    </row>
    <row r="15" spans="2:34" s="4" customFormat="1" ht="33" customHeight="1">
      <c r="B15" s="327" t="s">
        <v>23551</v>
      </c>
      <c r="C15" s="1847" t="s">
        <v>21844</v>
      </c>
      <c r="D15" s="313" t="s">
        <v>813</v>
      </c>
      <c r="E15" s="313">
        <v>3</v>
      </c>
      <c r="F15" s="1711">
        <v>0</v>
      </c>
      <c r="G15" s="1711">
        <v>0</v>
      </c>
      <c r="H15" s="1711">
        <v>0</v>
      </c>
      <c r="I15" s="1711">
        <v>0</v>
      </c>
      <c r="J15" s="1711">
        <v>3.3889999999999998</v>
      </c>
      <c r="K15" s="433">
        <f t="shared" si="2"/>
        <v>3.3889999999999998</v>
      </c>
      <c r="L15" s="1591"/>
      <c r="M15" s="612" t="s">
        <v>23552</v>
      </c>
      <c r="O15" s="809"/>
      <c r="Q15" s="240"/>
      <c r="R15" s="271">
        <f t="shared" ref="R15:R18" si="3">IF(SUM(T15:X15 ) = 0, 0, $T$8 )</f>
        <v>0</v>
      </c>
      <c r="S15" s="240"/>
      <c r="T15" s="273">
        <f t="shared" ref="T15:T18" si="4" xml:space="preserve"> IF( ISNUMBER(F15), 0, 1 )</f>
        <v>0</v>
      </c>
      <c r="U15" s="273">
        <f t="shared" ref="U15:U18" si="5" xml:space="preserve"> IF( ISNUMBER(G15), 0, 1 )</f>
        <v>0</v>
      </c>
      <c r="V15" s="273">
        <f t="shared" ref="V15:V18" si="6" xml:space="preserve"> IF( ISNUMBER(H15), 0, 1 )</f>
        <v>0</v>
      </c>
      <c r="W15" s="273">
        <f t="shared" ref="W15:W18" si="7" xml:space="preserve"> IF( ISNUMBER(I15), 0, 1 )</f>
        <v>0</v>
      </c>
      <c r="X15" s="273">
        <f t="shared" ref="X15:X18" si="8" xml:space="preserve"> IF( ISNUMBER(J15), 0, 1 )</f>
        <v>0</v>
      </c>
      <c r="Y15" s="240"/>
      <c r="AA15" s="327" t="s">
        <v>23551</v>
      </c>
      <c r="AB15" s="1847" t="s">
        <v>21844</v>
      </c>
      <c r="AC15" s="330" t="s">
        <v>23553</v>
      </c>
      <c r="AD15" s="330" t="s">
        <v>23554</v>
      </c>
      <c r="AE15" s="330" t="s">
        <v>23555</v>
      </c>
      <c r="AF15" s="330" t="s">
        <v>23556</v>
      </c>
      <c r="AG15" s="330" t="s">
        <v>23557</v>
      </c>
      <c r="AH15" s="333" t="s">
        <v>23558</v>
      </c>
    </row>
    <row r="16" spans="2:34" s="4" customFormat="1" ht="33" customHeight="1">
      <c r="B16" s="327" t="s">
        <v>23551</v>
      </c>
      <c r="C16" s="1847" t="s">
        <v>21852</v>
      </c>
      <c r="D16" s="313" t="s">
        <v>813</v>
      </c>
      <c r="E16" s="313">
        <v>3</v>
      </c>
      <c r="F16" s="1711">
        <v>0</v>
      </c>
      <c r="G16" s="1711">
        <v>0</v>
      </c>
      <c r="H16" s="1711">
        <v>0</v>
      </c>
      <c r="I16" s="1711">
        <v>0</v>
      </c>
      <c r="J16" s="1711">
        <v>6.3E-2</v>
      </c>
      <c r="K16" s="433">
        <f t="shared" si="2"/>
        <v>6.3E-2</v>
      </c>
      <c r="L16" s="1591"/>
      <c r="M16" s="612" t="s">
        <v>23559</v>
      </c>
      <c r="O16" s="809"/>
      <c r="Q16" s="240"/>
      <c r="R16" s="271">
        <f t="shared" si="3"/>
        <v>0</v>
      </c>
      <c r="S16" s="240"/>
      <c r="T16" s="273">
        <f t="shared" si="4"/>
        <v>0</v>
      </c>
      <c r="U16" s="273">
        <f t="shared" si="5"/>
        <v>0</v>
      </c>
      <c r="V16" s="273">
        <f t="shared" si="6"/>
        <v>0</v>
      </c>
      <c r="W16" s="273">
        <f t="shared" si="7"/>
        <v>0</v>
      </c>
      <c r="X16" s="273">
        <f t="shared" si="8"/>
        <v>0</v>
      </c>
      <c r="Y16" s="240"/>
      <c r="AA16" s="327" t="s">
        <v>23551</v>
      </c>
      <c r="AB16" s="1847" t="s">
        <v>21852</v>
      </c>
      <c r="AC16" s="330" t="s">
        <v>23560</v>
      </c>
      <c r="AD16" s="330" t="s">
        <v>23561</v>
      </c>
      <c r="AE16" s="330" t="s">
        <v>23562</v>
      </c>
      <c r="AF16" s="330" t="s">
        <v>23563</v>
      </c>
      <c r="AG16" s="330" t="s">
        <v>23564</v>
      </c>
      <c r="AH16" s="333" t="s">
        <v>23565</v>
      </c>
    </row>
    <row r="17" spans="2:34" s="4" customFormat="1" ht="33" customHeight="1">
      <c r="B17" s="327" t="s">
        <v>23566</v>
      </c>
      <c r="C17" s="1847" t="s">
        <v>21844</v>
      </c>
      <c r="D17" s="313" t="s">
        <v>813</v>
      </c>
      <c r="E17" s="313">
        <v>3</v>
      </c>
      <c r="F17" s="1711">
        <v>0</v>
      </c>
      <c r="G17" s="1711">
        <v>0</v>
      </c>
      <c r="H17" s="1711">
        <v>0</v>
      </c>
      <c r="I17" s="1711">
        <v>0</v>
      </c>
      <c r="J17" s="1711">
        <v>0</v>
      </c>
      <c r="K17" s="433">
        <f t="shared" si="2"/>
        <v>0</v>
      </c>
      <c r="L17" s="1591"/>
      <c r="M17" s="612" t="s">
        <v>23567</v>
      </c>
      <c r="O17" s="809"/>
      <c r="Q17" s="240"/>
      <c r="R17" s="271">
        <f t="shared" si="3"/>
        <v>0</v>
      </c>
      <c r="S17" s="240"/>
      <c r="T17" s="273">
        <f t="shared" si="4"/>
        <v>0</v>
      </c>
      <c r="U17" s="273">
        <f t="shared" si="5"/>
        <v>0</v>
      </c>
      <c r="V17" s="273">
        <f t="shared" si="6"/>
        <v>0</v>
      </c>
      <c r="W17" s="273">
        <f t="shared" si="7"/>
        <v>0</v>
      </c>
      <c r="X17" s="273">
        <f t="shared" si="8"/>
        <v>0</v>
      </c>
      <c r="Y17" s="240"/>
      <c r="AA17" s="327" t="s">
        <v>23566</v>
      </c>
      <c r="AB17" s="1847" t="s">
        <v>21844</v>
      </c>
      <c r="AC17" s="330" t="s">
        <v>23568</v>
      </c>
      <c r="AD17" s="330" t="s">
        <v>23569</v>
      </c>
      <c r="AE17" s="330" t="s">
        <v>23570</v>
      </c>
      <c r="AF17" s="330" t="s">
        <v>23571</v>
      </c>
      <c r="AG17" s="330" t="s">
        <v>23572</v>
      </c>
      <c r="AH17" s="333" t="s">
        <v>23573</v>
      </c>
    </row>
    <row r="18" spans="2:34" ht="33" customHeight="1">
      <c r="B18" s="327" t="s">
        <v>23566</v>
      </c>
      <c r="C18" s="1847" t="s">
        <v>21852</v>
      </c>
      <c r="D18" s="313" t="s">
        <v>813</v>
      </c>
      <c r="E18" s="313">
        <v>3</v>
      </c>
      <c r="F18" s="1711">
        <v>0</v>
      </c>
      <c r="G18" s="1711">
        <v>0</v>
      </c>
      <c r="H18" s="1711">
        <v>0</v>
      </c>
      <c r="I18" s="1711">
        <v>0</v>
      </c>
      <c r="J18" s="1711">
        <v>0</v>
      </c>
      <c r="K18" s="433">
        <f>IFERROR(SUM(F18:J18), 0)</f>
        <v>0</v>
      </c>
      <c r="L18" s="1591"/>
      <c r="M18" s="612" t="s">
        <v>23574</v>
      </c>
      <c r="N18" s="1592"/>
      <c r="O18" s="1633"/>
      <c r="P18" s="1592"/>
      <c r="Q18" s="240"/>
      <c r="R18" s="271">
        <f t="shared" si="3"/>
        <v>0</v>
      </c>
      <c r="S18" s="240"/>
      <c r="T18" s="273">
        <f t="shared" si="4"/>
        <v>0</v>
      </c>
      <c r="U18" s="273">
        <f t="shared" si="5"/>
        <v>0</v>
      </c>
      <c r="V18" s="273">
        <f t="shared" si="6"/>
        <v>0</v>
      </c>
      <c r="W18" s="273">
        <f t="shared" si="7"/>
        <v>0</v>
      </c>
      <c r="X18" s="273">
        <f t="shared" si="8"/>
        <v>0</v>
      </c>
      <c r="Y18" s="240"/>
      <c r="Z18" s="4"/>
      <c r="AA18" s="327" t="s">
        <v>23566</v>
      </c>
      <c r="AB18" s="1847" t="s">
        <v>21852</v>
      </c>
      <c r="AC18" s="330" t="s">
        <v>23575</v>
      </c>
      <c r="AD18" s="330" t="s">
        <v>23576</v>
      </c>
      <c r="AE18" s="330" t="s">
        <v>23577</v>
      </c>
      <c r="AF18" s="330" t="s">
        <v>23578</v>
      </c>
      <c r="AG18" s="330" t="s">
        <v>23579</v>
      </c>
      <c r="AH18" s="333" t="s">
        <v>23580</v>
      </c>
    </row>
    <row r="19" spans="2:34" ht="33" customHeight="1">
      <c r="B19" s="327" t="s">
        <v>23581</v>
      </c>
      <c r="C19" s="1847" t="s">
        <v>21844</v>
      </c>
      <c r="D19" s="313" t="s">
        <v>813</v>
      </c>
      <c r="E19" s="313">
        <v>3</v>
      </c>
      <c r="F19" s="1795">
        <f>IFERROR(F9 + F11 + F13 + F15 + F17, 0)</f>
        <v>0</v>
      </c>
      <c r="G19" s="1795">
        <f>IFERROR(G9 + G11 + G13 + G15 + G17, 0)</f>
        <v>0</v>
      </c>
      <c r="H19" s="1795">
        <f t="shared" ref="H19:J19" si="9">IFERROR(H9 + H11 + H13 + H15 + H17, 0)</f>
        <v>0</v>
      </c>
      <c r="I19" s="1795">
        <f t="shared" si="9"/>
        <v>0</v>
      </c>
      <c r="J19" s="1795">
        <f t="shared" si="9"/>
        <v>55.792999999999999</v>
      </c>
      <c r="K19" s="433">
        <f>IFERROR(SUM(F19:J19), 0)</f>
        <v>55.792999999999999</v>
      </c>
      <c r="L19" s="1591"/>
      <c r="M19" s="612" t="s">
        <v>23582</v>
      </c>
      <c r="N19" s="4"/>
      <c r="O19" s="809"/>
      <c r="P19" s="4"/>
      <c r="Q19" s="240"/>
      <c r="R19" s="4"/>
      <c r="S19" s="240"/>
      <c r="T19" s="4"/>
      <c r="U19" s="4"/>
      <c r="V19" s="4"/>
      <c r="W19" s="4"/>
      <c r="X19" s="4"/>
      <c r="Y19" s="240"/>
      <c r="Z19" s="4"/>
      <c r="AA19" s="327" t="s">
        <v>23581</v>
      </c>
      <c r="AB19" s="1847" t="s">
        <v>21844</v>
      </c>
      <c r="AC19" s="330" t="s">
        <v>23583</v>
      </c>
      <c r="AD19" s="330" t="s">
        <v>23584</v>
      </c>
      <c r="AE19" s="330" t="s">
        <v>23585</v>
      </c>
      <c r="AF19" s="330" t="s">
        <v>23586</v>
      </c>
      <c r="AG19" s="330" t="s">
        <v>23587</v>
      </c>
      <c r="AH19" s="333" t="s">
        <v>23588</v>
      </c>
    </row>
    <row r="20" spans="2:34" ht="33" customHeight="1">
      <c r="B20" s="327" t="s">
        <v>23589</v>
      </c>
      <c r="C20" s="1847" t="s">
        <v>21852</v>
      </c>
      <c r="D20" s="313" t="s">
        <v>813</v>
      </c>
      <c r="E20" s="313">
        <v>3</v>
      </c>
      <c r="F20" s="1795">
        <f>IFERROR(F10 + F12 + F14 + F16 + F18, 0)</f>
        <v>0</v>
      </c>
      <c r="G20" s="1795">
        <f t="shared" ref="G20:H20" si="10">IFERROR(G10 + G12 + G14 + G16 + G18, 0)</f>
        <v>0</v>
      </c>
      <c r="H20" s="1795">
        <f t="shared" si="10"/>
        <v>0</v>
      </c>
      <c r="I20" s="1795">
        <f>IFERROR(I10 + I12 + I14 + I16 + I18, 0)</f>
        <v>0</v>
      </c>
      <c r="J20" s="1795">
        <f>IFERROR(J10 + J12 + J14 + J16 + J18, 0)</f>
        <v>1.0720000000000001</v>
      </c>
      <c r="K20" s="433">
        <f>IFERROR(SUM(F20:J20), 0)</f>
        <v>1.0720000000000001</v>
      </c>
      <c r="L20" s="1591"/>
      <c r="M20" s="612" t="s">
        <v>23590</v>
      </c>
      <c r="N20" s="4"/>
      <c r="O20" s="809"/>
      <c r="P20" s="4"/>
      <c r="Q20" s="240"/>
      <c r="R20" s="4"/>
      <c r="S20" s="240"/>
      <c r="T20" s="4"/>
      <c r="U20" s="4"/>
      <c r="V20" s="4"/>
      <c r="W20" s="4"/>
      <c r="X20" s="4"/>
      <c r="Y20" s="240"/>
      <c r="Z20" s="4"/>
      <c r="AA20" s="327" t="s">
        <v>23589</v>
      </c>
      <c r="AB20" s="1847" t="s">
        <v>21852</v>
      </c>
      <c r="AC20" s="330" t="s">
        <v>23591</v>
      </c>
      <c r="AD20" s="330" t="s">
        <v>23592</v>
      </c>
      <c r="AE20" s="330" t="s">
        <v>23593</v>
      </c>
      <c r="AF20" s="330" t="s">
        <v>23594</v>
      </c>
      <c r="AG20" s="330" t="s">
        <v>23595</v>
      </c>
      <c r="AH20" s="333" t="s">
        <v>23596</v>
      </c>
    </row>
    <row r="21" spans="2:34" ht="33" customHeight="1" thickBot="1">
      <c r="B21" s="1850" t="s">
        <v>23597</v>
      </c>
      <c r="C21" s="1851" t="s">
        <v>21860</v>
      </c>
      <c r="D21" s="320" t="s">
        <v>813</v>
      </c>
      <c r="E21" s="320">
        <v>3</v>
      </c>
      <c r="F21" s="1794">
        <f>IFERROR(SUM(F19:F20), 0)</f>
        <v>0</v>
      </c>
      <c r="G21" s="1794">
        <f t="shared" ref="G21:J21" si="11">IFERROR(SUM(G19:G20), 0)</f>
        <v>0</v>
      </c>
      <c r="H21" s="1794">
        <f t="shared" si="11"/>
        <v>0</v>
      </c>
      <c r="I21" s="1794">
        <f t="shared" si="11"/>
        <v>0</v>
      </c>
      <c r="J21" s="1794">
        <f t="shared" si="11"/>
        <v>56.865000000000002</v>
      </c>
      <c r="K21" s="329">
        <f>IFERROR(SUM(F21:J21), 0)</f>
        <v>56.865000000000002</v>
      </c>
      <c r="L21" s="1591"/>
      <c r="M21" s="613" t="s">
        <v>23598</v>
      </c>
      <c r="N21" s="4"/>
      <c r="O21" s="810"/>
      <c r="P21" s="4"/>
      <c r="Q21" s="240"/>
      <c r="R21" s="4"/>
      <c r="S21" s="240"/>
      <c r="T21" s="4"/>
      <c r="U21" s="4"/>
      <c r="V21" s="4"/>
      <c r="W21" s="4"/>
      <c r="X21" s="4"/>
      <c r="Y21" s="240"/>
      <c r="Z21" s="4"/>
      <c r="AA21" s="1850" t="s">
        <v>23597</v>
      </c>
      <c r="AB21" s="1851" t="s">
        <v>21860</v>
      </c>
      <c r="AC21" s="434" t="s">
        <v>23599</v>
      </c>
      <c r="AD21" s="434" t="s">
        <v>23600</v>
      </c>
      <c r="AE21" s="434" t="s">
        <v>23601</v>
      </c>
      <c r="AF21" s="434" t="s">
        <v>23602</v>
      </c>
      <c r="AG21" s="434" t="s">
        <v>23603</v>
      </c>
      <c r="AH21" s="435" t="s">
        <v>23604</v>
      </c>
    </row>
  </sheetData>
  <mergeCells count="22">
    <mergeCell ref="F5:K5"/>
    <mergeCell ref="M5:M7"/>
    <mergeCell ref="AC5:AH5"/>
    <mergeCell ref="F6:F7"/>
    <mergeCell ref="G6:J6"/>
    <mergeCell ref="K6:K7"/>
    <mergeCell ref="B1:I1"/>
    <mergeCell ref="AC6:AC7"/>
    <mergeCell ref="AD6:AG6"/>
    <mergeCell ref="B3:O3"/>
    <mergeCell ref="D5:D7"/>
    <mergeCell ref="E5:E7"/>
    <mergeCell ref="L1:M1"/>
    <mergeCell ref="AA5:AB7"/>
    <mergeCell ref="B5:C7"/>
    <mergeCell ref="O5:O7"/>
    <mergeCell ref="AA1:AF1"/>
    <mergeCell ref="AA3:AH3"/>
    <mergeCell ref="AH6:AH7"/>
    <mergeCell ref="T7:X7"/>
    <mergeCell ref="B2:I2"/>
    <mergeCell ref="AA2:AF2"/>
  </mergeCells>
  <conditionalFormatting sqref="R9:R18">
    <cfRule type="cellIs" dxfId="44" priority="1" operator="equal">
      <formula>0</formula>
    </cfRule>
  </conditionalFormatting>
  <pageMargins left="0.7" right="0.7" top="0.75" bottom="0.75" header="0.3" footer="0.3"/>
  <pageSetup paperSize="8" scale="82" fitToHeight="0" orientation="portrait" r:id="rId1"/>
  <headerFooter>
    <oddHeader>&amp;L&amp;F&amp;CSheet: &amp;A&amp;ROFFICIAL</oddHeader>
    <oddFooter>&amp;LPrinted on: &amp;D at &amp;T&amp;CPage &amp;P of &amp;N&amp;ROfwat</oddFooter>
  </headerFooter>
  <ignoredErrors>
    <ignoredError sqref="K12:K18" formulaRange="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3">
    <pageSetUpPr fitToPage="1"/>
  </sheetPr>
  <dimension ref="B1:AQ19"/>
  <sheetViews>
    <sheetView showFormulas="1" showGridLines="0" topLeftCell="C1" zoomScale="70" zoomScaleNormal="70" zoomScaleSheetLayoutView="100" workbookViewId="0">
      <selection activeCell="F16" sqref="F16:M16"/>
    </sheetView>
  </sheetViews>
  <sheetFormatPr defaultColWidth="9" defaultRowHeight="24" customHeight="1"/>
  <cols>
    <col min="1" max="1" width="1.625" style="264" customWidth="1"/>
    <col min="2" max="2" width="36.125" style="264" customWidth="1"/>
    <col min="3" max="3" width="6.375" style="264" customWidth="1"/>
    <col min="4" max="5" width="6" style="264" customWidth="1"/>
    <col min="6" max="14" width="12.375" style="264" customWidth="1"/>
    <col min="15" max="15" width="1.625" style="264" customWidth="1"/>
    <col min="16" max="16" width="12.375" style="264" customWidth="1"/>
    <col min="17" max="17" width="1.625" style="264" customWidth="1"/>
    <col min="18" max="18" width="33.625" style="264" customWidth="1"/>
    <col min="19" max="20" width="1.625" style="264" customWidth="1"/>
    <col min="21" max="21" width="25.125" style="264" customWidth="1"/>
    <col min="22" max="22" width="1.625" style="264" customWidth="1"/>
    <col min="23" max="30" width="4.875" style="264" hidden="1" customWidth="1"/>
    <col min="31" max="31" width="1.625" style="264" hidden="1" customWidth="1"/>
    <col min="32" max="32" width="1.625" style="264" customWidth="1"/>
    <col min="33" max="33" width="36.125" style="264" customWidth="1"/>
    <col min="34" max="34" width="6.375" style="264" customWidth="1"/>
    <col min="35" max="43" width="15" style="264" customWidth="1"/>
    <col min="44" max="44" width="1.375" style="264" customWidth="1"/>
    <col min="45" max="16384" width="9" style="264"/>
  </cols>
  <sheetData>
    <row r="1" spans="2:43" s="109" customFormat="1" ht="29.25" customHeight="1">
      <c r="B1" s="1958" t="s">
        <v>23605</v>
      </c>
      <c r="C1" s="1958"/>
      <c r="D1" s="1958"/>
      <c r="E1" s="1958"/>
      <c r="F1" s="1958"/>
      <c r="G1" s="1958"/>
      <c r="H1" s="1958"/>
      <c r="I1" s="1958"/>
      <c r="J1" s="1958"/>
      <c r="K1" s="1958"/>
      <c r="L1" s="1958"/>
      <c r="M1" s="1958"/>
      <c r="N1" s="1958"/>
      <c r="O1" s="1958"/>
      <c r="P1" s="1958"/>
      <c r="Q1" s="1592"/>
      <c r="R1" s="1592"/>
      <c r="S1" s="1592"/>
      <c r="T1" s="278"/>
      <c r="V1" s="259"/>
      <c r="AE1" s="259"/>
      <c r="AG1" s="1958" t="s">
        <v>23605</v>
      </c>
      <c r="AH1" s="1958"/>
      <c r="AI1" s="1958"/>
      <c r="AJ1" s="1958"/>
      <c r="AK1" s="1958"/>
      <c r="AL1" s="1958"/>
      <c r="AM1" s="1958"/>
      <c r="AN1" s="1958"/>
      <c r="AO1" s="1958"/>
      <c r="AP1" s="1958"/>
      <c r="AQ1" s="1958"/>
    </row>
    <row r="2" spans="2:43" s="109" customFormat="1" ht="29.25" customHeight="1">
      <c r="B2" s="1958" t="str">
        <f>Validation!B4</f>
        <v>Anglian Water</v>
      </c>
      <c r="C2" s="1958"/>
      <c r="D2" s="1958"/>
      <c r="E2" s="1958"/>
      <c r="F2" s="1958"/>
      <c r="G2" s="1958"/>
      <c r="H2" s="1958"/>
      <c r="I2" s="1958"/>
      <c r="J2" s="1958"/>
      <c r="K2" s="1958"/>
      <c r="L2" s="1958"/>
      <c r="M2" s="1958"/>
      <c r="N2" s="1958"/>
      <c r="O2" s="77"/>
      <c r="P2" s="77"/>
      <c r="Q2" s="1592"/>
      <c r="R2" s="1592"/>
      <c r="S2" s="1592"/>
      <c r="T2" s="278"/>
      <c r="V2" s="259"/>
      <c r="AE2" s="259"/>
      <c r="AG2" s="1958" t="str">
        <f>Validation!B4</f>
        <v>Anglian Water</v>
      </c>
      <c r="AH2" s="1958"/>
      <c r="AI2" s="1958"/>
      <c r="AJ2" s="1958"/>
      <c r="AK2" s="1958"/>
      <c r="AL2" s="1958"/>
      <c r="AM2" s="1958"/>
      <c r="AN2" s="1958"/>
      <c r="AO2" s="1958"/>
      <c r="AP2" s="1958"/>
      <c r="AQ2" s="1958"/>
    </row>
    <row r="3" spans="2:43" ht="45" customHeight="1">
      <c r="B3" s="2067" t="s">
        <v>744</v>
      </c>
      <c r="C3" s="2067"/>
      <c r="D3" s="2067"/>
      <c r="E3" s="2067"/>
      <c r="F3" s="2067"/>
      <c r="G3" s="2067"/>
      <c r="H3" s="2067"/>
      <c r="I3" s="2067"/>
      <c r="J3" s="2067"/>
      <c r="K3" s="2067"/>
      <c r="L3" s="2067"/>
      <c r="M3" s="2067"/>
      <c r="N3" s="2067"/>
      <c r="O3" s="2067"/>
      <c r="P3" s="2067"/>
      <c r="Q3" s="2067"/>
      <c r="R3" s="2067"/>
      <c r="S3" s="13"/>
      <c r="T3" s="1674"/>
      <c r="U3" s="227" t="s">
        <v>798</v>
      </c>
      <c r="V3" s="1636"/>
      <c r="W3" s="1592"/>
      <c r="X3" s="1592"/>
      <c r="Y3" s="1592"/>
      <c r="Z3" s="1592"/>
      <c r="AA3" s="1592"/>
      <c r="AB3" s="1592"/>
      <c r="AC3" s="1592"/>
      <c r="AD3" s="1592"/>
      <c r="AE3" s="1636"/>
      <c r="AF3" s="1592"/>
      <c r="AG3" s="2067" t="s">
        <v>744</v>
      </c>
      <c r="AH3" s="2067"/>
      <c r="AI3" s="2067"/>
      <c r="AJ3" s="2067"/>
      <c r="AK3" s="2067"/>
      <c r="AL3" s="2067"/>
      <c r="AM3" s="2067"/>
      <c r="AN3" s="2067"/>
      <c r="AO3" s="2067"/>
      <c r="AP3" s="2067"/>
      <c r="AQ3" s="2067"/>
    </row>
    <row r="4" spans="2:43" ht="15" customHeight="1" thickBot="1">
      <c r="B4" s="1592"/>
      <c r="C4" s="78"/>
      <c r="D4" s="78"/>
      <c r="E4" s="78"/>
      <c r="F4" s="78"/>
      <c r="G4" s="78"/>
      <c r="H4" s="78"/>
      <c r="I4" s="78"/>
      <c r="J4" s="78"/>
      <c r="K4" s="78"/>
      <c r="L4" s="78"/>
      <c r="M4" s="78"/>
      <c r="N4" s="78"/>
      <c r="O4" s="42"/>
      <c r="P4" s="13"/>
      <c r="Q4" s="13"/>
      <c r="R4" s="13"/>
      <c r="S4" s="13"/>
      <c r="T4" s="1674"/>
      <c r="U4" s="1592"/>
      <c r="V4" s="1636"/>
      <c r="W4" s="1592"/>
      <c r="X4" s="1592"/>
      <c r="Y4" s="1592"/>
      <c r="Z4" s="1592"/>
      <c r="AA4" s="1592"/>
      <c r="AB4" s="1592"/>
      <c r="AC4" s="1592"/>
      <c r="AD4" s="1592"/>
      <c r="AE4" s="1636"/>
      <c r="AF4" s="1592"/>
      <c r="AG4" s="1592"/>
      <c r="AH4" s="78"/>
      <c r="AI4" s="78"/>
      <c r="AJ4" s="78"/>
      <c r="AK4" s="78"/>
      <c r="AL4" s="78"/>
      <c r="AM4" s="78"/>
      <c r="AN4" s="78"/>
      <c r="AO4" s="78"/>
      <c r="AP4" s="78"/>
      <c r="AQ4" s="78"/>
    </row>
    <row r="5" spans="2:43" s="4" customFormat="1" ht="16.350000000000001" customHeight="1">
      <c r="B5" s="2074" t="s">
        <v>800</v>
      </c>
      <c r="C5" s="2076"/>
      <c r="D5" s="1974" t="s">
        <v>801</v>
      </c>
      <c r="E5" s="1974" t="s">
        <v>802</v>
      </c>
      <c r="F5" s="2076" t="s">
        <v>21648</v>
      </c>
      <c r="G5" s="2076"/>
      <c r="H5" s="2076"/>
      <c r="I5" s="2076"/>
      <c r="J5" s="2076"/>
      <c r="K5" s="2076"/>
      <c r="L5" s="2076"/>
      <c r="M5" s="2076"/>
      <c r="N5" s="2077"/>
      <c r="O5" s="257"/>
      <c r="P5" s="2045" t="s">
        <v>806</v>
      </c>
      <c r="Q5" s="13"/>
      <c r="R5" s="2045" t="s">
        <v>807</v>
      </c>
      <c r="S5" s="13"/>
      <c r="T5" s="247"/>
      <c r="V5" s="240"/>
      <c r="AE5" s="240"/>
      <c r="AG5" s="2074" t="s">
        <v>800</v>
      </c>
      <c r="AH5" s="2076"/>
      <c r="AI5" s="2076" t="s">
        <v>21648</v>
      </c>
      <c r="AJ5" s="2076"/>
      <c r="AK5" s="2076"/>
      <c r="AL5" s="2076"/>
      <c r="AM5" s="2076"/>
      <c r="AN5" s="2076"/>
      <c r="AO5" s="2076"/>
      <c r="AP5" s="2076"/>
      <c r="AQ5" s="2077"/>
    </row>
    <row r="6" spans="2:43" s="4" customFormat="1" ht="21" customHeight="1">
      <c r="B6" s="2143"/>
      <c r="C6" s="2144"/>
      <c r="D6" s="2036"/>
      <c r="E6" s="2036"/>
      <c r="F6" s="2100" t="s">
        <v>21649</v>
      </c>
      <c r="G6" s="2100"/>
      <c r="H6" s="2100"/>
      <c r="I6" s="2100"/>
      <c r="J6" s="2100"/>
      <c r="K6" s="2096" t="s">
        <v>1740</v>
      </c>
      <c r="L6" s="2096"/>
      <c r="M6" s="2096"/>
      <c r="N6" s="2098" t="s">
        <v>1016</v>
      </c>
      <c r="O6" s="3"/>
      <c r="P6" s="2048"/>
      <c r="Q6" s="48"/>
      <c r="R6" s="2048"/>
      <c r="S6" s="48"/>
      <c r="T6" s="247"/>
      <c r="U6" s="255"/>
      <c r="V6" s="240"/>
      <c r="AE6" s="240"/>
      <c r="AG6" s="2143"/>
      <c r="AH6" s="2144"/>
      <c r="AI6" s="2100" t="s">
        <v>21649</v>
      </c>
      <c r="AJ6" s="2100"/>
      <c r="AK6" s="2100"/>
      <c r="AL6" s="2100"/>
      <c r="AM6" s="2100"/>
      <c r="AN6" s="2096" t="s">
        <v>1740</v>
      </c>
      <c r="AO6" s="2096"/>
      <c r="AP6" s="2096"/>
      <c r="AQ6" s="2098" t="s">
        <v>1016</v>
      </c>
    </row>
    <row r="7" spans="2:43" s="4" customFormat="1" ht="63.75" customHeight="1" thickBot="1">
      <c r="B7" s="2075"/>
      <c r="C7" s="2145"/>
      <c r="D7" s="1976"/>
      <c r="E7" s="1976"/>
      <c r="F7" s="1875" t="s">
        <v>20823</v>
      </c>
      <c r="G7" s="1875" t="s">
        <v>20824</v>
      </c>
      <c r="H7" s="1875" t="s">
        <v>20825</v>
      </c>
      <c r="I7" s="1875" t="s">
        <v>20826</v>
      </c>
      <c r="J7" s="1875" t="s">
        <v>21123</v>
      </c>
      <c r="K7" s="1875" t="s">
        <v>21650</v>
      </c>
      <c r="L7" s="1875" t="s">
        <v>21651</v>
      </c>
      <c r="M7" s="1875" t="s">
        <v>21652</v>
      </c>
      <c r="N7" s="2099"/>
      <c r="O7" s="3"/>
      <c r="P7" s="2047"/>
      <c r="Q7" s="80"/>
      <c r="R7" s="2047"/>
      <c r="S7" s="80"/>
      <c r="T7" s="256"/>
      <c r="U7" s="255"/>
      <c r="V7" s="240"/>
      <c r="W7" s="1957" t="s">
        <v>799</v>
      </c>
      <c r="X7" s="1957"/>
      <c r="Y7" s="1957"/>
      <c r="Z7" s="1957"/>
      <c r="AA7" s="1957"/>
      <c r="AB7" s="1957"/>
      <c r="AC7" s="1957"/>
      <c r="AD7" s="1957"/>
      <c r="AE7" s="240"/>
      <c r="AG7" s="2075"/>
      <c r="AH7" s="2145"/>
      <c r="AI7" s="1875" t="s">
        <v>20823</v>
      </c>
      <c r="AJ7" s="1875" t="s">
        <v>20824</v>
      </c>
      <c r="AK7" s="1875" t="s">
        <v>20825</v>
      </c>
      <c r="AL7" s="1875" t="s">
        <v>20826</v>
      </c>
      <c r="AM7" s="1875" t="s">
        <v>21123</v>
      </c>
      <c r="AN7" s="1875" t="s">
        <v>21650</v>
      </c>
      <c r="AO7" s="1875" t="s">
        <v>21651</v>
      </c>
      <c r="AP7" s="1875" t="s">
        <v>21652</v>
      </c>
      <c r="AQ7" s="2099"/>
    </row>
    <row r="8" spans="2:43" s="4" customFormat="1" ht="15" customHeight="1" thickBot="1">
      <c r="B8" s="80"/>
      <c r="C8" s="80"/>
      <c r="D8" s="80"/>
      <c r="E8" s="80"/>
      <c r="F8" s="80"/>
      <c r="G8" s="80"/>
      <c r="H8" s="80"/>
      <c r="I8" s="80"/>
      <c r="J8" s="80"/>
      <c r="K8" s="80"/>
      <c r="L8" s="80"/>
      <c r="M8" s="80"/>
      <c r="N8" s="80"/>
      <c r="O8" s="80"/>
      <c r="P8" s="80"/>
      <c r="Q8" s="80"/>
      <c r="R8" s="80"/>
      <c r="S8" s="80"/>
      <c r="T8" s="256"/>
      <c r="V8" s="240"/>
      <c r="W8" s="267" t="s">
        <v>808</v>
      </c>
      <c r="AE8" s="240"/>
      <c r="AG8" s="80"/>
      <c r="AH8" s="80"/>
      <c r="AI8" s="80"/>
      <c r="AJ8" s="80"/>
      <c r="AK8" s="80"/>
      <c r="AL8" s="80"/>
      <c r="AM8" s="80"/>
      <c r="AN8" s="80"/>
      <c r="AO8" s="80"/>
      <c r="AP8" s="80"/>
      <c r="AQ8" s="80"/>
    </row>
    <row r="9" spans="2:43" s="4" customFormat="1" ht="32.25" customHeight="1">
      <c r="B9" s="326" t="s">
        <v>23606</v>
      </c>
      <c r="C9" s="610" t="s">
        <v>21844</v>
      </c>
      <c r="D9" s="317" t="s">
        <v>813</v>
      </c>
      <c r="E9" s="317">
        <v>3</v>
      </c>
      <c r="F9" s="1710">
        <v>3.8650000000000002</v>
      </c>
      <c r="G9" s="1710">
        <v>0</v>
      </c>
      <c r="H9" s="1710">
        <v>0</v>
      </c>
      <c r="I9" s="1710">
        <v>0</v>
      </c>
      <c r="J9" s="1710">
        <v>0</v>
      </c>
      <c r="K9" s="1710">
        <v>0</v>
      </c>
      <c r="L9" s="1710">
        <v>0</v>
      </c>
      <c r="M9" s="1710">
        <v>0</v>
      </c>
      <c r="N9" s="432">
        <f>IFERROR(SUM(F9:M9), 0)</f>
        <v>3.8650000000000002</v>
      </c>
      <c r="O9" s="8"/>
      <c r="P9" s="323" t="s">
        <v>23607</v>
      </c>
      <c r="Q9" s="51"/>
      <c r="R9" s="1572">
        <v>1</v>
      </c>
      <c r="S9" s="51"/>
      <c r="T9" s="247"/>
      <c r="U9" s="271">
        <f>IF(SUM(W9:AA9 ) = 0, 0, $W$8 )</f>
        <v>0</v>
      </c>
      <c r="V9" s="240"/>
      <c r="W9" s="273">
        <f t="shared" ref="W9:AD12" si="0" xml:space="preserve"> IF( ISNUMBER(F9), 0, 1 )</f>
        <v>0</v>
      </c>
      <c r="X9" s="273">
        <f t="shared" si="0"/>
        <v>0</v>
      </c>
      <c r="Y9" s="273">
        <f t="shared" si="0"/>
        <v>0</v>
      </c>
      <c r="Z9" s="273">
        <f t="shared" si="0"/>
        <v>0</v>
      </c>
      <c r="AA9" s="273">
        <f t="shared" si="0"/>
        <v>0</v>
      </c>
      <c r="AB9" s="273">
        <f t="shared" si="0"/>
        <v>0</v>
      </c>
      <c r="AC9" s="273">
        <f t="shared" si="0"/>
        <v>0</v>
      </c>
      <c r="AD9" s="273">
        <f t="shared" si="0"/>
        <v>0</v>
      </c>
      <c r="AE9" s="240"/>
      <c r="AG9" s="326" t="s">
        <v>23606</v>
      </c>
      <c r="AH9" s="610" t="s">
        <v>21844</v>
      </c>
      <c r="AI9" s="331" t="s">
        <v>23608</v>
      </c>
      <c r="AJ9" s="331" t="s">
        <v>23609</v>
      </c>
      <c r="AK9" s="331" t="s">
        <v>23610</v>
      </c>
      <c r="AL9" s="331" t="s">
        <v>23611</v>
      </c>
      <c r="AM9" s="331" t="s">
        <v>23612</v>
      </c>
      <c r="AN9" s="331" t="s">
        <v>23613</v>
      </c>
      <c r="AO9" s="331" t="s">
        <v>23614</v>
      </c>
      <c r="AP9" s="331" t="s">
        <v>23615</v>
      </c>
      <c r="AQ9" s="332" t="s">
        <v>23616</v>
      </c>
    </row>
    <row r="10" spans="2:43" s="4" customFormat="1" ht="32.25" customHeight="1">
      <c r="B10" s="327" t="s">
        <v>23606</v>
      </c>
      <c r="C10" s="1847" t="s">
        <v>21852</v>
      </c>
      <c r="D10" s="313" t="s">
        <v>813</v>
      </c>
      <c r="E10" s="313">
        <v>3</v>
      </c>
      <c r="F10" s="1711">
        <v>7.5999999999999998E-2</v>
      </c>
      <c r="G10" s="1711">
        <v>0</v>
      </c>
      <c r="H10" s="1711">
        <v>0</v>
      </c>
      <c r="I10" s="1711">
        <v>0</v>
      </c>
      <c r="J10" s="1711">
        <v>0</v>
      </c>
      <c r="K10" s="1711">
        <v>0</v>
      </c>
      <c r="L10" s="1711">
        <v>0</v>
      </c>
      <c r="M10" s="1711">
        <v>0</v>
      </c>
      <c r="N10" s="433">
        <f>IFERROR(SUM(F10:M10), 0)</f>
        <v>7.5999999999999998E-2</v>
      </c>
      <c r="O10" s="8"/>
      <c r="P10" s="324" t="s">
        <v>23617</v>
      </c>
      <c r="Q10" s="51"/>
      <c r="R10" s="1573"/>
      <c r="S10" s="51"/>
      <c r="T10" s="247"/>
      <c r="U10" s="271">
        <f>IF(SUM(W10:AA10 ) = 0, 0, $W$8 )</f>
        <v>0</v>
      </c>
      <c r="V10" s="240"/>
      <c r="W10" s="273">
        <f t="shared" si="0"/>
        <v>0</v>
      </c>
      <c r="X10" s="273">
        <f t="shared" si="0"/>
        <v>0</v>
      </c>
      <c r="Y10" s="273">
        <f t="shared" si="0"/>
        <v>0</v>
      </c>
      <c r="Z10" s="273">
        <f t="shared" si="0"/>
        <v>0</v>
      </c>
      <c r="AA10" s="273">
        <f t="shared" si="0"/>
        <v>0</v>
      </c>
      <c r="AB10" s="273">
        <f t="shared" si="0"/>
        <v>0</v>
      </c>
      <c r="AC10" s="273">
        <f t="shared" si="0"/>
        <v>0</v>
      </c>
      <c r="AD10" s="273">
        <f t="shared" si="0"/>
        <v>0</v>
      </c>
      <c r="AE10" s="240"/>
      <c r="AG10" s="327" t="s">
        <v>23606</v>
      </c>
      <c r="AH10" s="1847" t="s">
        <v>21852</v>
      </c>
      <c r="AI10" s="330" t="s">
        <v>23618</v>
      </c>
      <c r="AJ10" s="330" t="s">
        <v>23619</v>
      </c>
      <c r="AK10" s="330" t="s">
        <v>23620</v>
      </c>
      <c r="AL10" s="330" t="s">
        <v>23621</v>
      </c>
      <c r="AM10" s="330" t="s">
        <v>23622</v>
      </c>
      <c r="AN10" s="330" t="s">
        <v>23623</v>
      </c>
      <c r="AO10" s="330" t="s">
        <v>23624</v>
      </c>
      <c r="AP10" s="330" t="s">
        <v>23625</v>
      </c>
      <c r="AQ10" s="333" t="s">
        <v>23626</v>
      </c>
    </row>
    <row r="11" spans="2:43" s="4" customFormat="1" ht="32.25" customHeight="1">
      <c r="B11" s="327" t="s">
        <v>23536</v>
      </c>
      <c r="C11" s="1847" t="s">
        <v>21844</v>
      </c>
      <c r="D11" s="313" t="s">
        <v>813</v>
      </c>
      <c r="E11" s="313">
        <v>3</v>
      </c>
      <c r="F11" s="1711">
        <v>11.429</v>
      </c>
      <c r="G11" s="1711">
        <v>0</v>
      </c>
      <c r="H11" s="1711">
        <v>0</v>
      </c>
      <c r="I11" s="1711">
        <v>0</v>
      </c>
      <c r="J11" s="1711">
        <v>0</v>
      </c>
      <c r="K11" s="1711">
        <v>0</v>
      </c>
      <c r="L11" s="1711">
        <v>0</v>
      </c>
      <c r="M11" s="1711">
        <v>0</v>
      </c>
      <c r="N11" s="433">
        <f t="shared" ref="N11:N18" si="1">IFERROR(SUM(F11:M11), 0)</f>
        <v>11.429</v>
      </c>
      <c r="O11" s="8"/>
      <c r="P11" s="324" t="s">
        <v>23627</v>
      </c>
      <c r="Q11" s="51"/>
      <c r="R11" s="1573"/>
      <c r="S11" s="51"/>
      <c r="T11" s="247"/>
      <c r="U11" s="271">
        <f>IF(SUM(W11:AA11 ) = 0, 0, $W$8 )</f>
        <v>0</v>
      </c>
      <c r="V11" s="240"/>
      <c r="W11" s="273">
        <f t="shared" si="0"/>
        <v>0</v>
      </c>
      <c r="X11" s="273">
        <f t="shared" si="0"/>
        <v>0</v>
      </c>
      <c r="Y11" s="273">
        <f t="shared" si="0"/>
        <v>0</v>
      </c>
      <c r="Z11" s="273">
        <f t="shared" si="0"/>
        <v>0</v>
      </c>
      <c r="AA11" s="273">
        <f t="shared" si="0"/>
        <v>0</v>
      </c>
      <c r="AB11" s="273">
        <f t="shared" si="0"/>
        <v>0</v>
      </c>
      <c r="AC11" s="273">
        <f t="shared" si="0"/>
        <v>0</v>
      </c>
      <c r="AD11" s="273">
        <f t="shared" si="0"/>
        <v>0</v>
      </c>
      <c r="AE11" s="240"/>
      <c r="AG11" s="327" t="s">
        <v>23536</v>
      </c>
      <c r="AH11" s="1847" t="s">
        <v>21844</v>
      </c>
      <c r="AI11" s="330" t="s">
        <v>23628</v>
      </c>
      <c r="AJ11" s="330" t="s">
        <v>23629</v>
      </c>
      <c r="AK11" s="330" t="s">
        <v>23630</v>
      </c>
      <c r="AL11" s="330" t="s">
        <v>23631</v>
      </c>
      <c r="AM11" s="330" t="s">
        <v>23632</v>
      </c>
      <c r="AN11" s="330" t="s">
        <v>23633</v>
      </c>
      <c r="AO11" s="330" t="s">
        <v>23634</v>
      </c>
      <c r="AP11" s="330" t="s">
        <v>23635</v>
      </c>
      <c r="AQ11" s="333" t="s">
        <v>23636</v>
      </c>
    </row>
    <row r="12" spans="2:43" s="4" customFormat="1" ht="32.25" customHeight="1">
      <c r="B12" s="327" t="s">
        <v>23536</v>
      </c>
      <c r="C12" s="1847" t="s">
        <v>21852</v>
      </c>
      <c r="D12" s="313" t="s">
        <v>813</v>
      </c>
      <c r="E12" s="313">
        <v>3</v>
      </c>
      <c r="F12" s="1711">
        <v>0.23699999999999999</v>
      </c>
      <c r="G12" s="1711">
        <v>0</v>
      </c>
      <c r="H12" s="1711">
        <v>0</v>
      </c>
      <c r="I12" s="1711">
        <v>0</v>
      </c>
      <c r="J12" s="1711">
        <v>0</v>
      </c>
      <c r="K12" s="1711">
        <v>0</v>
      </c>
      <c r="L12" s="1711">
        <v>0</v>
      </c>
      <c r="M12" s="1711">
        <v>0</v>
      </c>
      <c r="N12" s="433">
        <f t="shared" si="1"/>
        <v>0.23699999999999999</v>
      </c>
      <c r="O12" s="8"/>
      <c r="P12" s="324" t="s">
        <v>23637</v>
      </c>
      <c r="Q12" s="51"/>
      <c r="R12" s="1573"/>
      <c r="S12" s="51"/>
      <c r="T12" s="247"/>
      <c r="U12" s="271">
        <f>IF(SUM(W12:AA12 ) = 0, 0, $W$8 )</f>
        <v>0</v>
      </c>
      <c r="V12" s="240"/>
      <c r="W12" s="273">
        <f t="shared" si="0"/>
        <v>0</v>
      </c>
      <c r="X12" s="273">
        <f t="shared" si="0"/>
        <v>0</v>
      </c>
      <c r="Y12" s="273">
        <f t="shared" si="0"/>
        <v>0</v>
      </c>
      <c r="Z12" s="273">
        <f t="shared" si="0"/>
        <v>0</v>
      </c>
      <c r="AA12" s="273">
        <f t="shared" si="0"/>
        <v>0</v>
      </c>
      <c r="AB12" s="273">
        <f t="shared" si="0"/>
        <v>0</v>
      </c>
      <c r="AC12" s="273">
        <f t="shared" si="0"/>
        <v>0</v>
      </c>
      <c r="AD12" s="273">
        <f t="shared" si="0"/>
        <v>0</v>
      </c>
      <c r="AE12" s="240"/>
      <c r="AG12" s="327" t="s">
        <v>23536</v>
      </c>
      <c r="AH12" s="1847" t="s">
        <v>21852</v>
      </c>
      <c r="AI12" s="330" t="s">
        <v>23638</v>
      </c>
      <c r="AJ12" s="330" t="s">
        <v>23639</v>
      </c>
      <c r="AK12" s="330" t="s">
        <v>23640</v>
      </c>
      <c r="AL12" s="330" t="s">
        <v>23641</v>
      </c>
      <c r="AM12" s="330" t="s">
        <v>23642</v>
      </c>
      <c r="AN12" s="330" t="s">
        <v>23643</v>
      </c>
      <c r="AO12" s="330" t="s">
        <v>23644</v>
      </c>
      <c r="AP12" s="330" t="s">
        <v>23645</v>
      </c>
      <c r="AQ12" s="333" t="s">
        <v>23646</v>
      </c>
    </row>
    <row r="13" spans="2:43" s="4" customFormat="1" ht="32.25" customHeight="1">
      <c r="B13" s="327" t="s">
        <v>23551</v>
      </c>
      <c r="C13" s="1847" t="s">
        <v>21844</v>
      </c>
      <c r="D13" s="313" t="s">
        <v>813</v>
      </c>
      <c r="E13" s="313">
        <v>3</v>
      </c>
      <c r="F13" s="1711">
        <v>1.1599999999999999</v>
      </c>
      <c r="G13" s="1711">
        <v>0</v>
      </c>
      <c r="H13" s="1711">
        <v>0</v>
      </c>
      <c r="I13" s="1711">
        <v>0</v>
      </c>
      <c r="J13" s="1711">
        <v>0</v>
      </c>
      <c r="K13" s="1711">
        <v>0</v>
      </c>
      <c r="L13" s="1711">
        <v>0</v>
      </c>
      <c r="M13" s="1711">
        <v>0</v>
      </c>
      <c r="N13" s="433">
        <f t="shared" si="1"/>
        <v>1.1599999999999999</v>
      </c>
      <c r="O13" s="1591"/>
      <c r="P13" s="612" t="s">
        <v>23647</v>
      </c>
      <c r="R13" s="837"/>
      <c r="T13" s="247"/>
      <c r="U13" s="271">
        <f t="shared" ref="U13:U16" si="2">IF(SUM(W13:AA13 ) = 0, 0, $W$8 )</f>
        <v>0</v>
      </c>
      <c r="V13" s="240"/>
      <c r="W13" s="273">
        <f t="shared" ref="W13:W16" si="3" xml:space="preserve"> IF( ISNUMBER(F13), 0, 1 )</f>
        <v>0</v>
      </c>
      <c r="X13" s="273">
        <f t="shared" ref="X13:X16" si="4" xml:space="preserve"> IF( ISNUMBER(G13), 0, 1 )</f>
        <v>0</v>
      </c>
      <c r="Y13" s="273">
        <f t="shared" ref="Y13:Y16" si="5" xml:space="preserve"> IF( ISNUMBER(H13), 0, 1 )</f>
        <v>0</v>
      </c>
      <c r="Z13" s="273">
        <f t="shared" ref="Z13:Z16" si="6" xml:space="preserve"> IF( ISNUMBER(I13), 0, 1 )</f>
        <v>0</v>
      </c>
      <c r="AA13" s="273">
        <f t="shared" ref="AA13:AA16" si="7" xml:space="preserve"> IF( ISNUMBER(J13), 0, 1 )</f>
        <v>0</v>
      </c>
      <c r="AB13" s="273">
        <f t="shared" ref="AB13:AB16" si="8" xml:space="preserve"> IF( ISNUMBER(K13), 0, 1 )</f>
        <v>0</v>
      </c>
      <c r="AC13" s="273">
        <f t="shared" ref="AC13:AC16" si="9" xml:space="preserve"> IF( ISNUMBER(L13), 0, 1 )</f>
        <v>0</v>
      </c>
      <c r="AD13" s="273">
        <f t="shared" ref="AD13:AD16" si="10" xml:space="preserve"> IF( ISNUMBER(M13), 0, 1 )</f>
        <v>0</v>
      </c>
      <c r="AE13" s="240"/>
      <c r="AG13" s="327" t="s">
        <v>23551</v>
      </c>
      <c r="AH13" s="1847" t="s">
        <v>21844</v>
      </c>
      <c r="AI13" s="330" t="s">
        <v>23648</v>
      </c>
      <c r="AJ13" s="330" t="s">
        <v>23649</v>
      </c>
      <c r="AK13" s="330" t="s">
        <v>23650</v>
      </c>
      <c r="AL13" s="330" t="s">
        <v>23651</v>
      </c>
      <c r="AM13" s="330" t="s">
        <v>23652</v>
      </c>
      <c r="AN13" s="330" t="s">
        <v>23653</v>
      </c>
      <c r="AO13" s="330" t="s">
        <v>23654</v>
      </c>
      <c r="AP13" s="330" t="s">
        <v>23655</v>
      </c>
      <c r="AQ13" s="333" t="s">
        <v>23656</v>
      </c>
    </row>
    <row r="14" spans="2:43" s="56" customFormat="1" ht="32.25" customHeight="1">
      <c r="B14" s="327" t="s">
        <v>23551</v>
      </c>
      <c r="C14" s="1847" t="s">
        <v>21852</v>
      </c>
      <c r="D14" s="313" t="s">
        <v>813</v>
      </c>
      <c r="E14" s="313">
        <v>3</v>
      </c>
      <c r="F14" s="1711">
        <v>2.4E-2</v>
      </c>
      <c r="G14" s="1711">
        <v>0</v>
      </c>
      <c r="H14" s="1711">
        <v>0</v>
      </c>
      <c r="I14" s="1711">
        <v>0</v>
      </c>
      <c r="J14" s="1711">
        <v>0</v>
      </c>
      <c r="K14" s="1711">
        <v>0</v>
      </c>
      <c r="L14" s="1711">
        <v>0</v>
      </c>
      <c r="M14" s="1711">
        <v>0</v>
      </c>
      <c r="N14" s="433">
        <f t="shared" si="1"/>
        <v>2.4E-2</v>
      </c>
      <c r="O14" s="1591"/>
      <c r="P14" s="612" t="s">
        <v>23657</v>
      </c>
      <c r="R14" s="837"/>
      <c r="T14" s="247"/>
      <c r="U14" s="271">
        <f t="shared" si="2"/>
        <v>0</v>
      </c>
      <c r="V14" s="240"/>
      <c r="W14" s="273">
        <f t="shared" si="3"/>
        <v>0</v>
      </c>
      <c r="X14" s="273">
        <f t="shared" si="4"/>
        <v>0</v>
      </c>
      <c r="Y14" s="273">
        <f t="shared" si="5"/>
        <v>0</v>
      </c>
      <c r="Z14" s="273">
        <f t="shared" si="6"/>
        <v>0</v>
      </c>
      <c r="AA14" s="273">
        <f t="shared" si="7"/>
        <v>0</v>
      </c>
      <c r="AB14" s="273">
        <f t="shared" si="8"/>
        <v>0</v>
      </c>
      <c r="AC14" s="273">
        <f t="shared" si="9"/>
        <v>0</v>
      </c>
      <c r="AD14" s="273">
        <f t="shared" si="10"/>
        <v>0</v>
      </c>
      <c r="AE14" s="240"/>
      <c r="AG14" s="327" t="s">
        <v>23551</v>
      </c>
      <c r="AH14" s="1847" t="s">
        <v>21852</v>
      </c>
      <c r="AI14" s="330" t="s">
        <v>23658</v>
      </c>
      <c r="AJ14" s="330" t="s">
        <v>23659</v>
      </c>
      <c r="AK14" s="330" t="s">
        <v>23660</v>
      </c>
      <c r="AL14" s="330" t="s">
        <v>23661</v>
      </c>
      <c r="AM14" s="330" t="s">
        <v>23662</v>
      </c>
      <c r="AN14" s="330" t="s">
        <v>23663</v>
      </c>
      <c r="AO14" s="330" t="s">
        <v>23664</v>
      </c>
      <c r="AP14" s="330" t="s">
        <v>23665</v>
      </c>
      <c r="AQ14" s="333" t="s">
        <v>23666</v>
      </c>
    </row>
    <row r="15" spans="2:43" s="56" customFormat="1" ht="32.25" customHeight="1">
      <c r="B15" s="327" t="s">
        <v>23566</v>
      </c>
      <c r="C15" s="1847" t="s">
        <v>21844</v>
      </c>
      <c r="D15" s="313" t="s">
        <v>813</v>
      </c>
      <c r="E15" s="313">
        <v>3</v>
      </c>
      <c r="F15" s="1711">
        <v>0</v>
      </c>
      <c r="G15" s="1711">
        <v>0</v>
      </c>
      <c r="H15" s="1711">
        <v>0</v>
      </c>
      <c r="I15" s="1711">
        <v>0</v>
      </c>
      <c r="J15" s="1711">
        <v>0</v>
      </c>
      <c r="K15" s="1711">
        <v>0</v>
      </c>
      <c r="L15" s="1711">
        <v>0</v>
      </c>
      <c r="M15" s="1711">
        <v>0</v>
      </c>
      <c r="N15" s="433">
        <f t="shared" si="1"/>
        <v>0</v>
      </c>
      <c r="O15" s="1591"/>
      <c r="P15" s="612" t="s">
        <v>23667</v>
      </c>
      <c r="R15" s="837"/>
      <c r="T15" s="247"/>
      <c r="U15" s="271">
        <f t="shared" si="2"/>
        <v>0</v>
      </c>
      <c r="V15" s="240"/>
      <c r="W15" s="273">
        <f t="shared" si="3"/>
        <v>0</v>
      </c>
      <c r="X15" s="273">
        <f t="shared" si="4"/>
        <v>0</v>
      </c>
      <c r="Y15" s="273">
        <f t="shared" si="5"/>
        <v>0</v>
      </c>
      <c r="Z15" s="273">
        <f t="shared" si="6"/>
        <v>0</v>
      </c>
      <c r="AA15" s="273">
        <f t="shared" si="7"/>
        <v>0</v>
      </c>
      <c r="AB15" s="273">
        <f t="shared" si="8"/>
        <v>0</v>
      </c>
      <c r="AC15" s="273">
        <f t="shared" si="9"/>
        <v>0</v>
      </c>
      <c r="AD15" s="273">
        <f t="shared" si="10"/>
        <v>0</v>
      </c>
      <c r="AE15" s="240"/>
      <c r="AG15" s="327" t="s">
        <v>23566</v>
      </c>
      <c r="AH15" s="1847" t="s">
        <v>21844</v>
      </c>
      <c r="AI15" s="330" t="s">
        <v>23668</v>
      </c>
      <c r="AJ15" s="330" t="s">
        <v>23669</v>
      </c>
      <c r="AK15" s="330" t="s">
        <v>23670</v>
      </c>
      <c r="AL15" s="330" t="s">
        <v>23671</v>
      </c>
      <c r="AM15" s="330" t="s">
        <v>23672</v>
      </c>
      <c r="AN15" s="330" t="s">
        <v>23673</v>
      </c>
      <c r="AO15" s="330" t="s">
        <v>23674</v>
      </c>
      <c r="AP15" s="330" t="s">
        <v>23675</v>
      </c>
      <c r="AQ15" s="333" t="s">
        <v>23676</v>
      </c>
    </row>
    <row r="16" spans="2:43" ht="32.25" customHeight="1">
      <c r="B16" s="327" t="s">
        <v>23566</v>
      </c>
      <c r="C16" s="1847" t="s">
        <v>21852</v>
      </c>
      <c r="D16" s="313" t="s">
        <v>813</v>
      </c>
      <c r="E16" s="313">
        <v>3</v>
      </c>
      <c r="F16" s="1711">
        <v>0</v>
      </c>
      <c r="G16" s="1711">
        <v>0</v>
      </c>
      <c r="H16" s="1711">
        <v>0</v>
      </c>
      <c r="I16" s="1711">
        <v>0</v>
      </c>
      <c r="J16" s="1711">
        <v>0</v>
      </c>
      <c r="K16" s="1711">
        <v>0</v>
      </c>
      <c r="L16" s="1711">
        <v>0</v>
      </c>
      <c r="M16" s="1711">
        <v>0</v>
      </c>
      <c r="N16" s="433">
        <f t="shared" si="1"/>
        <v>0</v>
      </c>
      <c r="O16" s="1591"/>
      <c r="P16" s="612" t="s">
        <v>23677</v>
      </c>
      <c r="Q16" s="1592"/>
      <c r="R16" s="1566"/>
      <c r="S16" s="1592"/>
      <c r="T16" s="247"/>
      <c r="U16" s="271">
        <f t="shared" si="2"/>
        <v>0</v>
      </c>
      <c r="V16" s="240"/>
      <c r="W16" s="273">
        <f t="shared" si="3"/>
        <v>0</v>
      </c>
      <c r="X16" s="273">
        <f t="shared" si="4"/>
        <v>0</v>
      </c>
      <c r="Y16" s="273">
        <f t="shared" si="5"/>
        <v>0</v>
      </c>
      <c r="Z16" s="273">
        <f t="shared" si="6"/>
        <v>0</v>
      </c>
      <c r="AA16" s="273">
        <f t="shared" si="7"/>
        <v>0</v>
      </c>
      <c r="AB16" s="273">
        <f t="shared" si="8"/>
        <v>0</v>
      </c>
      <c r="AC16" s="273">
        <f t="shared" si="9"/>
        <v>0</v>
      </c>
      <c r="AD16" s="273">
        <f t="shared" si="10"/>
        <v>0</v>
      </c>
      <c r="AE16" s="240"/>
      <c r="AF16" s="1592"/>
      <c r="AG16" s="327" t="s">
        <v>23566</v>
      </c>
      <c r="AH16" s="1847" t="s">
        <v>21852</v>
      </c>
      <c r="AI16" s="330" t="s">
        <v>23678</v>
      </c>
      <c r="AJ16" s="330" t="s">
        <v>23679</v>
      </c>
      <c r="AK16" s="330" t="s">
        <v>23680</v>
      </c>
      <c r="AL16" s="330" t="s">
        <v>23681</v>
      </c>
      <c r="AM16" s="330" t="s">
        <v>23682</v>
      </c>
      <c r="AN16" s="330" t="s">
        <v>23683</v>
      </c>
      <c r="AO16" s="330" t="s">
        <v>23684</v>
      </c>
      <c r="AP16" s="330" t="s">
        <v>23685</v>
      </c>
      <c r="AQ16" s="333" t="s">
        <v>23686</v>
      </c>
    </row>
    <row r="17" spans="2:43" ht="32.25" customHeight="1">
      <c r="B17" s="327" t="s">
        <v>23687</v>
      </c>
      <c r="C17" s="1847" t="s">
        <v>21844</v>
      </c>
      <c r="D17" s="313" t="s">
        <v>813</v>
      </c>
      <c r="E17" s="313">
        <v>3</v>
      </c>
      <c r="F17" s="1795">
        <f>IFERROR(F9 + F11 + F13 + F15, 0)</f>
        <v>16.454000000000001</v>
      </c>
      <c r="G17" s="1795">
        <f t="shared" ref="G17:M18" si="11">IFERROR(G9 + G11 + G13 + G15, 0)</f>
        <v>0</v>
      </c>
      <c r="H17" s="1795">
        <f t="shared" si="11"/>
        <v>0</v>
      </c>
      <c r="I17" s="1795">
        <f t="shared" si="11"/>
        <v>0</v>
      </c>
      <c r="J17" s="1795">
        <f t="shared" si="11"/>
        <v>0</v>
      </c>
      <c r="K17" s="1795">
        <f t="shared" si="11"/>
        <v>0</v>
      </c>
      <c r="L17" s="1795">
        <f t="shared" si="11"/>
        <v>0</v>
      </c>
      <c r="M17" s="1795">
        <f t="shared" si="11"/>
        <v>0</v>
      </c>
      <c r="N17" s="433">
        <f t="shared" si="1"/>
        <v>16.454000000000001</v>
      </c>
      <c r="O17" s="8"/>
      <c r="P17" s="324" t="s">
        <v>23688</v>
      </c>
      <c r="Q17" s="51"/>
      <c r="R17" s="1573"/>
      <c r="S17" s="51"/>
      <c r="T17" s="247"/>
      <c r="U17" s="4"/>
      <c r="V17" s="240"/>
      <c r="W17" s="4"/>
      <c r="X17" s="4"/>
      <c r="Y17" s="4"/>
      <c r="Z17" s="4"/>
      <c r="AA17" s="4"/>
      <c r="AB17" s="4"/>
      <c r="AC17" s="4"/>
      <c r="AD17" s="4"/>
      <c r="AE17" s="240"/>
      <c r="AF17" s="4"/>
      <c r="AG17" s="327" t="s">
        <v>23687</v>
      </c>
      <c r="AH17" s="1847" t="s">
        <v>21844</v>
      </c>
      <c r="AI17" s="330" t="s">
        <v>23689</v>
      </c>
      <c r="AJ17" s="330" t="s">
        <v>23690</v>
      </c>
      <c r="AK17" s="330" t="s">
        <v>23691</v>
      </c>
      <c r="AL17" s="330" t="s">
        <v>23692</v>
      </c>
      <c r="AM17" s="330" t="s">
        <v>23693</v>
      </c>
      <c r="AN17" s="330" t="s">
        <v>23694</v>
      </c>
      <c r="AO17" s="330" t="s">
        <v>23695</v>
      </c>
      <c r="AP17" s="330" t="s">
        <v>23696</v>
      </c>
      <c r="AQ17" s="333" t="s">
        <v>23697</v>
      </c>
    </row>
    <row r="18" spans="2:43" ht="32.25" customHeight="1">
      <c r="B18" s="327" t="s">
        <v>23597</v>
      </c>
      <c r="C18" s="1847" t="s">
        <v>21852</v>
      </c>
      <c r="D18" s="313" t="s">
        <v>813</v>
      </c>
      <c r="E18" s="313">
        <v>3</v>
      </c>
      <c r="F18" s="1795">
        <f>IFERROR(F10 + F12 + F14 + F16, 0)</f>
        <v>0.33700000000000002</v>
      </c>
      <c r="G18" s="1795">
        <f t="shared" si="11"/>
        <v>0</v>
      </c>
      <c r="H18" s="1795">
        <f t="shared" si="11"/>
        <v>0</v>
      </c>
      <c r="I18" s="1795">
        <f t="shared" si="11"/>
        <v>0</v>
      </c>
      <c r="J18" s="1795">
        <f t="shared" si="11"/>
        <v>0</v>
      </c>
      <c r="K18" s="1795">
        <f t="shared" si="11"/>
        <v>0</v>
      </c>
      <c r="L18" s="1795">
        <f t="shared" si="11"/>
        <v>0</v>
      </c>
      <c r="M18" s="1795">
        <f t="shared" si="11"/>
        <v>0</v>
      </c>
      <c r="N18" s="433">
        <f t="shared" si="1"/>
        <v>0.33700000000000002</v>
      </c>
      <c r="O18" s="8"/>
      <c r="P18" s="324" t="s">
        <v>23698</v>
      </c>
      <c r="Q18" s="51"/>
      <c r="R18" s="1573"/>
      <c r="S18" s="51"/>
      <c r="T18" s="248"/>
      <c r="U18" s="56"/>
      <c r="V18" s="249"/>
      <c r="W18" s="56"/>
      <c r="X18" s="56"/>
      <c r="Y18" s="56"/>
      <c r="Z18" s="56"/>
      <c r="AA18" s="56"/>
      <c r="AB18" s="56"/>
      <c r="AC18" s="56"/>
      <c r="AD18" s="56"/>
      <c r="AE18" s="249"/>
      <c r="AF18" s="56"/>
      <c r="AG18" s="327" t="s">
        <v>23687</v>
      </c>
      <c r="AH18" s="1847" t="s">
        <v>21852</v>
      </c>
      <c r="AI18" s="330" t="s">
        <v>23699</v>
      </c>
      <c r="AJ18" s="330" t="s">
        <v>23700</v>
      </c>
      <c r="AK18" s="330" t="s">
        <v>23701</v>
      </c>
      <c r="AL18" s="330" t="s">
        <v>23702</v>
      </c>
      <c r="AM18" s="330" t="s">
        <v>23703</v>
      </c>
      <c r="AN18" s="330" t="s">
        <v>23704</v>
      </c>
      <c r="AO18" s="330" t="s">
        <v>23705</v>
      </c>
      <c r="AP18" s="330" t="s">
        <v>23706</v>
      </c>
      <c r="AQ18" s="333" t="s">
        <v>23707</v>
      </c>
    </row>
    <row r="19" spans="2:43" ht="32.25" customHeight="1" thickBot="1">
      <c r="B19" s="1850" t="s">
        <v>23597</v>
      </c>
      <c r="C19" s="1851" t="s">
        <v>21860</v>
      </c>
      <c r="D19" s="320" t="s">
        <v>813</v>
      </c>
      <c r="E19" s="320">
        <v>3</v>
      </c>
      <c r="F19" s="1794">
        <f>IFERROR(F17 + F18, 0)</f>
        <v>16.791</v>
      </c>
      <c r="G19" s="1794">
        <f t="shared" ref="G19:M19" si="12">IFERROR(G17 + G18, 0)</f>
        <v>0</v>
      </c>
      <c r="H19" s="1794">
        <f t="shared" si="12"/>
        <v>0</v>
      </c>
      <c r="I19" s="1794">
        <f t="shared" si="12"/>
        <v>0</v>
      </c>
      <c r="J19" s="1794">
        <f t="shared" si="12"/>
        <v>0</v>
      </c>
      <c r="K19" s="1794">
        <f t="shared" si="12"/>
        <v>0</v>
      </c>
      <c r="L19" s="1794">
        <f t="shared" si="12"/>
        <v>0</v>
      </c>
      <c r="M19" s="1794">
        <f t="shared" si="12"/>
        <v>0</v>
      </c>
      <c r="N19" s="329">
        <f>IFERROR(SUM(F19:M19), 0)</f>
        <v>16.791</v>
      </c>
      <c r="O19" s="8"/>
      <c r="P19" s="325" t="s">
        <v>23708</v>
      </c>
      <c r="Q19" s="51"/>
      <c r="R19" s="1574"/>
      <c r="S19" s="51"/>
      <c r="T19" s="248"/>
      <c r="U19" s="56"/>
      <c r="V19" s="249"/>
      <c r="W19" s="56"/>
      <c r="X19" s="56"/>
      <c r="Y19" s="56"/>
      <c r="Z19" s="56"/>
      <c r="AA19" s="56"/>
      <c r="AB19" s="56"/>
      <c r="AC19" s="56"/>
      <c r="AD19" s="56"/>
      <c r="AE19" s="249"/>
      <c r="AF19" s="56"/>
      <c r="AG19" s="1850" t="s">
        <v>23597</v>
      </c>
      <c r="AH19" s="1851" t="s">
        <v>21860</v>
      </c>
      <c r="AI19" s="434" t="s">
        <v>23709</v>
      </c>
      <c r="AJ19" s="434" t="s">
        <v>23710</v>
      </c>
      <c r="AK19" s="434" t="s">
        <v>23711</v>
      </c>
      <c r="AL19" s="434" t="s">
        <v>23712</v>
      </c>
      <c r="AM19" s="434" t="s">
        <v>23713</v>
      </c>
      <c r="AN19" s="434" t="s">
        <v>23714</v>
      </c>
      <c r="AO19" s="434" t="s">
        <v>23715</v>
      </c>
      <c r="AP19" s="434" t="s">
        <v>23716</v>
      </c>
      <c r="AQ19" s="435" t="s">
        <v>23717</v>
      </c>
    </row>
  </sheetData>
  <mergeCells count="22">
    <mergeCell ref="B1:N1"/>
    <mergeCell ref="O1:P1"/>
    <mergeCell ref="AG1:AQ1"/>
    <mergeCell ref="AG3:AQ3"/>
    <mergeCell ref="B3:R3"/>
    <mergeCell ref="B2:N2"/>
    <mergeCell ref="AG2:AQ2"/>
    <mergeCell ref="D5:D7"/>
    <mergeCell ref="E5:E7"/>
    <mergeCell ref="F5:N5"/>
    <mergeCell ref="P5:P7"/>
    <mergeCell ref="B5:C7"/>
    <mergeCell ref="AI5:AQ5"/>
    <mergeCell ref="F6:J6"/>
    <mergeCell ref="K6:M6"/>
    <mergeCell ref="N6:N7"/>
    <mergeCell ref="AI6:AM6"/>
    <mergeCell ref="AN6:AP6"/>
    <mergeCell ref="AQ6:AQ7"/>
    <mergeCell ref="W7:AD7"/>
    <mergeCell ref="R5:R7"/>
    <mergeCell ref="AG5:AH7"/>
  </mergeCells>
  <conditionalFormatting sqref="U9:U16">
    <cfRule type="cellIs" dxfId="43" priority="1" operator="equal">
      <formula>0</formula>
    </cfRule>
  </conditionalFormatting>
  <pageMargins left="0.7" right="0.7" top="0.75" bottom="0.75" header="0.3" footer="0.3"/>
  <pageSetup paperSize="8" scale="66" fitToHeight="0" orientation="portrait" r:id="rId1"/>
  <headerFooter>
    <oddHeader>&amp;L&amp;F&amp;CSheet: &amp;A&amp;ROFFICIAL</oddHeader>
    <oddFooter>&amp;LPrinted on: &amp;D at &amp;T&amp;CPage &amp;P of &amp;N&amp;ROfwat</oddFooter>
  </headerFooter>
  <ignoredErrors>
    <ignoredError sqref="N9:N18" formulaRange="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pageSetUpPr fitToPage="1"/>
  </sheetPr>
  <dimension ref="B1:AI12"/>
  <sheetViews>
    <sheetView showFormulas="1" showGridLines="0" zoomScale="80" zoomScaleNormal="80" zoomScaleSheetLayoutView="100" workbookViewId="0">
      <selection activeCell="E8" sqref="E8:H9"/>
    </sheetView>
  </sheetViews>
  <sheetFormatPr defaultColWidth="9" defaultRowHeight="24" customHeight="1"/>
  <cols>
    <col min="1" max="1" width="1.625" style="264" customWidth="1"/>
    <col min="2" max="2" width="36.125" style="264" customWidth="1"/>
    <col min="3" max="3" width="7" style="264" customWidth="1"/>
    <col min="4" max="4" width="5.5" style="264" customWidth="1"/>
    <col min="5" max="7" width="12.5" style="264" customWidth="1"/>
    <col min="8" max="8" width="12.5" style="13" customWidth="1"/>
    <col min="9" max="9" width="12.5" style="264" customWidth="1"/>
    <col min="10" max="10" width="1.625" style="264" customWidth="1"/>
    <col min="11" max="11" width="12.5" style="264" customWidth="1"/>
    <col min="12" max="12" width="1.625" style="264" customWidth="1"/>
    <col min="13" max="13" width="33.625" style="264" customWidth="1"/>
    <col min="14" max="15" width="1.625" style="264" customWidth="1"/>
    <col min="16" max="16" width="25" style="264" customWidth="1"/>
    <col min="17" max="17" width="1.625" style="264" customWidth="1"/>
    <col min="18" max="21" width="5.625" style="264" hidden="1" customWidth="1"/>
    <col min="22" max="22" width="1.625" style="264" hidden="1" customWidth="1"/>
    <col min="23" max="23" width="1.625" style="264" customWidth="1"/>
    <col min="24" max="24" width="36.125" style="264" customWidth="1"/>
    <col min="25" max="27" width="15" style="264" customWidth="1"/>
    <col min="28" max="28" width="15" style="28" customWidth="1"/>
    <col min="29" max="29" width="15" style="264" customWidth="1"/>
    <col min="30" max="30" width="1.625" style="264" customWidth="1"/>
    <col min="31" max="16384" width="9" style="264"/>
  </cols>
  <sheetData>
    <row r="1" spans="2:35" s="109" customFormat="1" ht="29.25" customHeight="1">
      <c r="B1" s="2149" t="s">
        <v>23718</v>
      </c>
      <c r="C1" s="2149"/>
      <c r="D1" s="2149"/>
      <c r="E1" s="2149"/>
      <c r="F1" s="2149"/>
      <c r="G1" s="2149"/>
      <c r="H1" s="2149"/>
      <c r="I1" s="2149"/>
      <c r="J1" s="277"/>
      <c r="K1" s="28"/>
      <c r="L1" s="28"/>
      <c r="M1" s="28"/>
      <c r="N1" s="28"/>
      <c r="O1" s="259"/>
      <c r="Q1" s="259"/>
      <c r="V1" s="259"/>
      <c r="X1" s="2149" t="s">
        <v>23718</v>
      </c>
      <c r="Y1" s="2149"/>
      <c r="Z1" s="2149"/>
      <c r="AA1" s="2149"/>
      <c r="AB1" s="2149"/>
      <c r="AC1" s="2149"/>
      <c r="AD1" s="277"/>
    </row>
    <row r="2" spans="2:35" s="109" customFormat="1" ht="29.25" customHeight="1">
      <c r="B2" s="2149" t="str">
        <f>Validation!B4</f>
        <v>Anglian Water</v>
      </c>
      <c r="C2" s="2149"/>
      <c r="D2" s="2149"/>
      <c r="E2" s="2149"/>
      <c r="F2" s="2149"/>
      <c r="G2" s="2149"/>
      <c r="H2" s="2149"/>
      <c r="I2" s="2149"/>
      <c r="J2" s="277"/>
      <c r="K2" s="28"/>
      <c r="L2" s="28"/>
      <c r="M2" s="28"/>
      <c r="N2" s="28"/>
      <c r="O2" s="259"/>
      <c r="Q2" s="259"/>
      <c r="V2" s="259"/>
      <c r="X2" s="2149" t="str">
        <f>Validation!B4</f>
        <v>Anglian Water</v>
      </c>
      <c r="Y2" s="2149"/>
      <c r="Z2" s="2149"/>
      <c r="AA2" s="2149"/>
      <c r="AB2" s="2149"/>
      <c r="AC2" s="2149"/>
      <c r="AD2" s="277"/>
    </row>
    <row r="3" spans="2:35" ht="44.25" customHeight="1">
      <c r="B3" s="2067" t="s">
        <v>746</v>
      </c>
      <c r="C3" s="2067"/>
      <c r="D3" s="2067"/>
      <c r="E3" s="2067"/>
      <c r="F3" s="2067"/>
      <c r="G3" s="2067"/>
      <c r="H3" s="2067"/>
      <c r="I3" s="2067"/>
      <c r="J3" s="2067"/>
      <c r="K3" s="2067"/>
      <c r="L3" s="2067"/>
      <c r="M3" s="2067"/>
      <c r="N3" s="28"/>
      <c r="O3" s="1636"/>
      <c r="P3" s="362" t="s">
        <v>798</v>
      </c>
      <c r="Q3" s="1636"/>
      <c r="R3" s="1592"/>
      <c r="S3" s="1592"/>
      <c r="T3" s="1592"/>
      <c r="U3" s="1592"/>
      <c r="V3" s="1636"/>
      <c r="W3" s="1592"/>
      <c r="X3" s="2067" t="s">
        <v>23719</v>
      </c>
      <c r="Y3" s="2067"/>
      <c r="Z3" s="2067"/>
      <c r="AA3" s="2067"/>
      <c r="AB3" s="2067"/>
      <c r="AC3" s="2067"/>
      <c r="AD3" s="72"/>
      <c r="AE3" s="1592"/>
      <c r="AF3" s="1592"/>
      <c r="AG3" s="1592"/>
      <c r="AH3" s="1592"/>
      <c r="AI3" s="1592"/>
    </row>
    <row r="4" spans="2:35" ht="14.25" customHeight="1" thickBot="1">
      <c r="B4" s="2"/>
      <c r="C4" s="2"/>
      <c r="D4" s="2"/>
      <c r="E4" s="2"/>
      <c r="F4" s="2"/>
      <c r="G4" s="2"/>
      <c r="H4" s="2"/>
      <c r="I4" s="2"/>
      <c r="J4" s="72"/>
      <c r="K4" s="28"/>
      <c r="L4" s="28"/>
      <c r="M4" s="28"/>
      <c r="N4" s="28"/>
      <c r="O4" s="1636"/>
      <c r="P4" s="1592"/>
      <c r="Q4" s="1636"/>
      <c r="R4" s="1592"/>
      <c r="S4" s="1592"/>
      <c r="T4" s="1592"/>
      <c r="U4" s="1592"/>
      <c r="V4" s="1636"/>
      <c r="W4" s="1592"/>
      <c r="X4" s="2"/>
      <c r="Y4" s="2"/>
      <c r="Z4" s="2"/>
      <c r="AA4" s="2"/>
      <c r="AB4" s="2"/>
      <c r="AC4" s="2"/>
      <c r="AD4" s="72"/>
      <c r="AE4" s="1592"/>
      <c r="AF4" s="1592"/>
      <c r="AG4" s="1592"/>
      <c r="AH4" s="1592"/>
      <c r="AI4" s="1592"/>
    </row>
    <row r="5" spans="2:35" ht="56.25" customHeight="1" thickBot="1">
      <c r="B5" s="439" t="s">
        <v>800</v>
      </c>
      <c r="C5" s="419" t="s">
        <v>801</v>
      </c>
      <c r="D5" s="419" t="s">
        <v>802</v>
      </c>
      <c r="E5" s="419" t="s">
        <v>1737</v>
      </c>
      <c r="F5" s="419" t="s">
        <v>2738</v>
      </c>
      <c r="G5" s="419" t="s">
        <v>2516</v>
      </c>
      <c r="H5" s="419" t="s">
        <v>1740</v>
      </c>
      <c r="I5" s="440" t="s">
        <v>1016</v>
      </c>
      <c r="J5" s="1592"/>
      <c r="K5" s="441" t="s">
        <v>806</v>
      </c>
      <c r="L5" s="11"/>
      <c r="M5" s="441" t="s">
        <v>807</v>
      </c>
      <c r="N5" s="11"/>
      <c r="O5" s="1636"/>
      <c r="P5" s="255"/>
      <c r="Q5" s="1636"/>
      <c r="R5" s="1957" t="s">
        <v>799</v>
      </c>
      <c r="S5" s="2150"/>
      <c r="T5" s="2150"/>
      <c r="U5" s="2150"/>
      <c r="V5" s="266"/>
      <c r="W5" s="614"/>
      <c r="X5" s="439" t="s">
        <v>800</v>
      </c>
      <c r="Y5" s="419" t="s">
        <v>1737</v>
      </c>
      <c r="Z5" s="419" t="s">
        <v>2738</v>
      </c>
      <c r="AA5" s="419" t="s">
        <v>2516</v>
      </c>
      <c r="AB5" s="419" t="s">
        <v>1740</v>
      </c>
      <c r="AC5" s="440" t="s">
        <v>1016</v>
      </c>
      <c r="AD5" s="1592"/>
      <c r="AE5" s="1592"/>
      <c r="AF5" s="1592"/>
      <c r="AG5" s="1592"/>
      <c r="AH5" s="1592"/>
      <c r="AI5" s="1592"/>
    </row>
    <row r="6" spans="2:35" s="4" customFormat="1" ht="14.25" customHeight="1" thickBot="1">
      <c r="B6" s="73"/>
      <c r="C6" s="73"/>
      <c r="D6" s="73"/>
      <c r="E6" s="74"/>
      <c r="F6" s="74"/>
      <c r="G6" s="74"/>
      <c r="H6" s="74"/>
      <c r="I6" s="74"/>
      <c r="J6" s="37"/>
      <c r="K6" s="74"/>
      <c r="L6" s="74"/>
      <c r="M6" s="74"/>
      <c r="N6" s="74"/>
      <c r="O6" s="240"/>
      <c r="Q6" s="240"/>
      <c r="R6" s="267" t="s">
        <v>808</v>
      </c>
      <c r="V6" s="240"/>
      <c r="X6" s="73"/>
      <c r="Y6" s="74"/>
      <c r="Z6" s="74"/>
      <c r="AA6" s="74"/>
      <c r="AB6" s="74"/>
      <c r="AC6" s="74"/>
      <c r="AD6" s="37"/>
    </row>
    <row r="7" spans="2:35" s="4" customFormat="1" ht="20.25" customHeight="1" thickBot="1">
      <c r="B7" s="316" t="s">
        <v>23720</v>
      </c>
      <c r="C7" s="238"/>
      <c r="D7" s="238"/>
      <c r="E7" s="11"/>
      <c r="F7" s="11"/>
      <c r="G7" s="75"/>
      <c r="H7" s="75"/>
      <c r="I7" s="47"/>
      <c r="J7" s="47"/>
      <c r="K7" s="76"/>
      <c r="L7" s="59"/>
      <c r="M7" s="59"/>
      <c r="N7" s="59"/>
      <c r="O7" s="240"/>
      <c r="Q7" s="240"/>
      <c r="V7" s="240"/>
      <c r="X7" s="316" t="s">
        <v>23720</v>
      </c>
      <c r="Y7" s="11"/>
      <c r="Z7" s="11"/>
      <c r="AA7" s="75"/>
      <c r="AB7" s="75"/>
      <c r="AC7" s="47"/>
      <c r="AD7" s="47"/>
    </row>
    <row r="8" spans="2:35" s="4" customFormat="1" ht="45.75" customHeight="1">
      <c r="B8" s="326" t="s">
        <v>2355</v>
      </c>
      <c r="C8" s="317" t="s">
        <v>813</v>
      </c>
      <c r="D8" s="317">
        <v>3</v>
      </c>
      <c r="E8" s="1710">
        <v>0</v>
      </c>
      <c r="F8" s="1710">
        <v>-9.8000000000000004E-2</v>
      </c>
      <c r="G8" s="1710">
        <v>0.106</v>
      </c>
      <c r="H8" s="1710">
        <v>0</v>
      </c>
      <c r="I8" s="432">
        <f>IFERROR(SUM(E8:H8), 0)</f>
        <v>7.9999999999999932E-3</v>
      </c>
      <c r="J8" s="47"/>
      <c r="K8" s="323" t="s">
        <v>23721</v>
      </c>
      <c r="L8" s="230"/>
      <c r="M8" s="831"/>
      <c r="N8" s="230"/>
      <c r="O8" s="240"/>
      <c r="P8" s="271">
        <f>IF(SUM(R8:U8 ) = 0, 0, $R$6 )</f>
        <v>0</v>
      </c>
      <c r="Q8" s="240"/>
      <c r="R8" s="273">
        <f t="shared" ref="R8:U9" si="0" xml:space="preserve"> IF( ISNUMBER(E8), 0, 1 )</f>
        <v>0</v>
      </c>
      <c r="S8" s="273">
        <f t="shared" si="0"/>
        <v>0</v>
      </c>
      <c r="T8" s="273">
        <f t="shared" si="0"/>
        <v>0</v>
      </c>
      <c r="U8" s="273">
        <f t="shared" si="0"/>
        <v>0</v>
      </c>
      <c r="V8" s="240"/>
      <c r="X8" s="326" t="s">
        <v>2355</v>
      </c>
      <c r="Y8" s="331" t="s">
        <v>23722</v>
      </c>
      <c r="Z8" s="331" t="s">
        <v>23723</v>
      </c>
      <c r="AA8" s="331" t="s">
        <v>23724</v>
      </c>
      <c r="AB8" s="331" t="s">
        <v>23725</v>
      </c>
      <c r="AC8" s="332" t="s">
        <v>23726</v>
      </c>
      <c r="AD8" s="47"/>
    </row>
    <row r="9" spans="2:35" s="4" customFormat="1" ht="45.75" customHeight="1">
      <c r="B9" s="327" t="s">
        <v>2361</v>
      </c>
      <c r="C9" s="313" t="s">
        <v>813</v>
      </c>
      <c r="D9" s="313">
        <v>3</v>
      </c>
      <c r="E9" s="1711">
        <v>4.0000000000000001E-3</v>
      </c>
      <c r="F9" s="1711">
        <v>1.6359999999999999</v>
      </c>
      <c r="G9" s="1711">
        <v>1.768</v>
      </c>
      <c r="H9" s="1711">
        <v>0</v>
      </c>
      <c r="I9" s="433">
        <f>IFERROR(SUM(E9:H9), 0)</f>
        <v>3.4079999999999999</v>
      </c>
      <c r="J9" s="47"/>
      <c r="K9" s="324" t="s">
        <v>23727</v>
      </c>
      <c r="L9" s="230"/>
      <c r="M9" s="832"/>
      <c r="N9" s="230"/>
      <c r="O9" s="240"/>
      <c r="P9" s="271">
        <f>IF(SUM(R9:U9 ) = 0, 0, $R$6 )</f>
        <v>0</v>
      </c>
      <c r="Q9" s="240"/>
      <c r="R9" s="273">
        <f t="shared" si="0"/>
        <v>0</v>
      </c>
      <c r="S9" s="273">
        <f t="shared" si="0"/>
        <v>0</v>
      </c>
      <c r="T9" s="273">
        <f t="shared" si="0"/>
        <v>0</v>
      </c>
      <c r="U9" s="273">
        <f t="shared" si="0"/>
        <v>0</v>
      </c>
      <c r="V9" s="240"/>
      <c r="X9" s="327" t="s">
        <v>2361</v>
      </c>
      <c r="Y9" s="330" t="s">
        <v>23728</v>
      </c>
      <c r="Z9" s="330" t="s">
        <v>23729</v>
      </c>
      <c r="AA9" s="330" t="s">
        <v>23730</v>
      </c>
      <c r="AB9" s="330" t="s">
        <v>23731</v>
      </c>
      <c r="AC9" s="333" t="s">
        <v>23732</v>
      </c>
      <c r="AD9" s="47"/>
    </row>
    <row r="10" spans="2:35" s="4" customFormat="1" ht="45.75" customHeight="1" thickBot="1">
      <c r="B10" s="1850" t="s">
        <v>23733</v>
      </c>
      <c r="C10" s="320" t="s">
        <v>813</v>
      </c>
      <c r="D10" s="320">
        <v>3</v>
      </c>
      <c r="E10" s="1794">
        <f>IFERROR(SUM(E8:E9), 0)</f>
        <v>4.0000000000000001E-3</v>
      </c>
      <c r="F10" s="1794">
        <f t="shared" ref="F10:H10" si="1">IFERROR(SUM(F8:F9), 0)</f>
        <v>1.5379999999999998</v>
      </c>
      <c r="G10" s="1794">
        <f t="shared" si="1"/>
        <v>1.8740000000000001</v>
      </c>
      <c r="H10" s="1794">
        <f t="shared" si="1"/>
        <v>0</v>
      </c>
      <c r="I10" s="329">
        <f>IFERROR(SUM(E10:H10), 0)</f>
        <v>3.4159999999999999</v>
      </c>
      <c r="J10" s="47"/>
      <c r="K10" s="325" t="s">
        <v>23734</v>
      </c>
      <c r="L10" s="230"/>
      <c r="M10" s="833"/>
      <c r="N10" s="230"/>
      <c r="O10" s="240"/>
      <c r="Q10" s="240"/>
      <c r="V10" s="240"/>
      <c r="X10" s="1850" t="s">
        <v>23733</v>
      </c>
      <c r="Y10" s="434" t="s">
        <v>23735</v>
      </c>
      <c r="Z10" s="434" t="s">
        <v>23736</v>
      </c>
      <c r="AA10" s="434" t="s">
        <v>23737</v>
      </c>
      <c r="AB10" s="434" t="s">
        <v>23738</v>
      </c>
      <c r="AC10" s="435" t="s">
        <v>23739</v>
      </c>
      <c r="AD10" s="47"/>
    </row>
    <row r="11" spans="2:35" ht="9" customHeight="1">
      <c r="B11" s="5"/>
      <c r="C11" s="5"/>
      <c r="D11" s="5"/>
      <c r="E11" s="5"/>
      <c r="F11" s="5"/>
      <c r="G11" s="5"/>
      <c r="H11" s="54"/>
      <c r="I11" s="5"/>
      <c r="J11" s="1592"/>
      <c r="K11" s="1592"/>
      <c r="L11" s="1592"/>
      <c r="M11" s="1592"/>
      <c r="N11" s="1592"/>
      <c r="O11" s="1592"/>
      <c r="P11" s="1592"/>
      <c r="Q11" s="1592"/>
      <c r="R11" s="1592"/>
      <c r="S11" s="1592"/>
      <c r="T11" s="1592"/>
      <c r="U11" s="1592"/>
      <c r="V11" s="1592"/>
      <c r="W11" s="1592"/>
      <c r="X11" s="5"/>
      <c r="Y11" s="5"/>
      <c r="Z11" s="5"/>
      <c r="AA11" s="5"/>
      <c r="AB11" s="54"/>
      <c r="AC11" s="5"/>
      <c r="AD11" s="1592"/>
      <c r="AE11" s="1592"/>
      <c r="AF11" s="1592"/>
      <c r="AG11" s="1592"/>
      <c r="AH11" s="1592"/>
      <c r="AI11" s="1592"/>
    </row>
    <row r="12" spans="2:35" ht="24" customHeight="1">
      <c r="B12" s="1592"/>
      <c r="C12" s="1592"/>
      <c r="D12" s="1592"/>
      <c r="E12" s="1592"/>
      <c r="F12" s="1592"/>
      <c r="G12" s="1592"/>
      <c r="H12" s="28"/>
      <c r="I12" s="1592"/>
      <c r="J12" s="1592"/>
      <c r="K12" s="1592"/>
      <c r="L12" s="1592"/>
      <c r="M12" s="1592"/>
      <c r="N12" s="1592"/>
      <c r="O12" s="1592"/>
      <c r="P12" s="1592"/>
      <c r="Q12" s="1592"/>
      <c r="R12" s="1592"/>
      <c r="S12" s="1592"/>
      <c r="T12" s="1592"/>
      <c r="U12" s="1592"/>
      <c r="V12" s="1592"/>
      <c r="W12" s="1592"/>
      <c r="X12" s="1592"/>
      <c r="Y12" s="1592"/>
      <c r="Z12" s="1592"/>
      <c r="AA12" s="1592"/>
      <c r="AC12" s="1592"/>
      <c r="AD12" s="1592"/>
      <c r="AE12" s="1592"/>
      <c r="AF12" s="1592"/>
      <c r="AG12" s="1592"/>
      <c r="AH12" s="1592"/>
      <c r="AI12" s="1592"/>
    </row>
  </sheetData>
  <sheetProtection algorithmName="SHA-512" hashValue="b5gq3MV0bmYnv9JKetzWr5BfoyehvRCpD6D6Ufv4covHoIMM62FBE3FGqrOih4rpCCkx8StlgUZhCpV4vh1RpA==" saltValue="zbffTBf1xjcwQGQctu+1fg==" spinCount="100000" sheet="1" objects="1" scenarios="1"/>
  <mergeCells count="7">
    <mergeCell ref="B1:I1"/>
    <mergeCell ref="X1:AC1"/>
    <mergeCell ref="X3:AC3"/>
    <mergeCell ref="R5:U5"/>
    <mergeCell ref="B3:M3"/>
    <mergeCell ref="B2:I2"/>
    <mergeCell ref="X2:AC2"/>
  </mergeCells>
  <conditionalFormatting sqref="P8:P9">
    <cfRule type="cellIs" dxfId="42" priority="1" operator="equal">
      <formula>0</formula>
    </cfRule>
  </conditionalFormatting>
  <pageMargins left="0.7" right="0.7" top="0.75" bottom="0.75" header="0.3" footer="0.3"/>
  <pageSetup paperSize="8" scale="73" fitToHeight="0" orientation="portrait" r:id="rId1"/>
  <headerFooter>
    <oddHeader>&amp;L&amp;F&amp;CSheet: &amp;A&amp;ROFFICIAL</oddHeader>
    <oddFooter>&amp;LPrinted on: &amp;D at &amp;T&amp;CPage &amp;P of &amp;N&amp;ROfwat</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5">
    <pageSetUpPr fitToPage="1"/>
  </sheetPr>
  <dimension ref="B1:W27"/>
  <sheetViews>
    <sheetView showFormulas="1" showGridLines="0" topLeftCell="B4" zoomScale="120" zoomScaleNormal="120" zoomScaleSheetLayoutView="100" workbookViewId="0">
      <selection activeCell="E26" sqref="E26"/>
    </sheetView>
  </sheetViews>
  <sheetFormatPr defaultColWidth="8.625" defaultRowHeight="15.75"/>
  <cols>
    <col min="1" max="1" width="1.625" style="3" customWidth="1"/>
    <col min="2" max="2" width="36.375" style="35" customWidth="1"/>
    <col min="3" max="3" width="7" style="3" customWidth="1"/>
    <col min="4" max="4" width="5.375" style="3" customWidth="1"/>
    <col min="5" max="7" width="12.5" style="3" customWidth="1"/>
    <col min="8" max="8" width="1.625" style="3" customWidth="1"/>
    <col min="9" max="9" width="12.5" style="38" customWidth="1"/>
    <col min="10" max="10" width="1.625" style="3" customWidth="1"/>
    <col min="11" max="11" width="33.625" style="3" customWidth="1"/>
    <col min="12" max="13" width="1.625" style="3" customWidth="1"/>
    <col min="14" max="14" width="25" style="3" customWidth="1"/>
    <col min="15" max="15" width="1.625" style="3" customWidth="1"/>
    <col min="16" max="16" width="0" style="3" hidden="1" customWidth="1"/>
    <col min="17" max="17" width="10.625" style="3" hidden="1" customWidth="1"/>
    <col min="18" max="18" width="1.625" style="3" hidden="1" customWidth="1"/>
    <col min="19" max="19" width="1.625" style="3" customWidth="1"/>
    <col min="20" max="20" width="36.375" style="3" customWidth="1"/>
    <col min="21" max="23" width="16.125" style="3" customWidth="1"/>
    <col min="24" max="24" width="1.625" style="3" customWidth="1"/>
    <col min="25" max="16384" width="8.625" style="3"/>
  </cols>
  <sheetData>
    <row r="1" spans="2:23" ht="29.25" customHeight="1">
      <c r="B1" s="2055" t="s">
        <v>747</v>
      </c>
      <c r="C1" s="2055"/>
      <c r="D1" s="2055"/>
      <c r="E1" s="2055"/>
      <c r="F1" s="2055"/>
      <c r="G1" s="1867"/>
      <c r="H1" s="1867"/>
      <c r="I1" s="1867"/>
      <c r="M1" s="245"/>
      <c r="O1" s="245"/>
      <c r="R1" s="245"/>
      <c r="T1" s="2055" t="s">
        <v>747</v>
      </c>
      <c r="U1" s="2055"/>
      <c r="V1" s="2055"/>
      <c r="W1" s="1867"/>
    </row>
    <row r="2" spans="2:23" ht="29.25" customHeight="1">
      <c r="B2" s="2055" t="str">
        <f>Validation!B4</f>
        <v>Anglian Water</v>
      </c>
      <c r="C2" s="2055"/>
      <c r="D2" s="2055"/>
      <c r="E2" s="2055"/>
      <c r="F2" s="2055"/>
      <c r="G2" s="14"/>
      <c r="H2" s="14"/>
      <c r="I2" s="14"/>
      <c r="M2" s="245"/>
      <c r="O2" s="245"/>
      <c r="R2" s="245"/>
      <c r="T2" s="2055" t="str">
        <f>Validation!B4</f>
        <v>Anglian Water</v>
      </c>
      <c r="U2" s="2055"/>
      <c r="V2" s="2055"/>
      <c r="W2" s="14"/>
    </row>
    <row r="3" spans="2:23" ht="45" customHeight="1">
      <c r="B3" s="2067" t="s">
        <v>748</v>
      </c>
      <c r="C3" s="2067"/>
      <c r="D3" s="2067"/>
      <c r="E3" s="2067"/>
      <c r="F3" s="2067"/>
      <c r="G3" s="2067"/>
      <c r="H3" s="2067"/>
      <c r="I3" s="2067"/>
      <c r="J3" s="2067"/>
      <c r="K3" s="2067"/>
      <c r="M3" s="245"/>
      <c r="N3" s="362" t="s">
        <v>798</v>
      </c>
      <c r="O3" s="245"/>
      <c r="R3" s="245"/>
      <c r="T3" s="2067" t="s">
        <v>748</v>
      </c>
      <c r="U3" s="2067"/>
      <c r="V3" s="2067"/>
      <c r="W3" s="2067"/>
    </row>
    <row r="4" spans="2:23" ht="14.25" customHeight="1" thickBot="1">
      <c r="B4" s="1623"/>
      <c r="C4" s="1592"/>
      <c r="D4" s="1592"/>
      <c r="E4" s="1592"/>
      <c r="F4" s="1592"/>
      <c r="G4" s="1592"/>
      <c r="H4" s="1592"/>
      <c r="I4" s="62"/>
      <c r="M4" s="245"/>
      <c r="O4" s="245"/>
      <c r="R4" s="245"/>
      <c r="T4" s="1592"/>
      <c r="U4" s="1592"/>
      <c r="V4" s="1592"/>
      <c r="W4" s="1592"/>
    </row>
    <row r="5" spans="2:23" ht="56.25" customHeight="1" thickBot="1">
      <c r="B5" s="439" t="s">
        <v>800</v>
      </c>
      <c r="C5" s="419" t="s">
        <v>801</v>
      </c>
      <c r="D5" s="419" t="s">
        <v>802</v>
      </c>
      <c r="E5" s="419" t="s">
        <v>2926</v>
      </c>
      <c r="F5" s="419" t="s">
        <v>2927</v>
      </c>
      <c r="G5" s="440" t="s">
        <v>1016</v>
      </c>
      <c r="H5" s="4"/>
      <c r="I5" s="441" t="s">
        <v>806</v>
      </c>
      <c r="K5" s="441" t="s">
        <v>807</v>
      </c>
      <c r="M5" s="245"/>
      <c r="N5" s="255"/>
      <c r="O5" s="245"/>
      <c r="R5" s="245"/>
      <c r="T5" s="439" t="s">
        <v>800</v>
      </c>
      <c r="U5" s="419" t="s">
        <v>2926</v>
      </c>
      <c r="V5" s="419" t="s">
        <v>2927</v>
      </c>
      <c r="W5" s="440" t="s">
        <v>1016</v>
      </c>
    </row>
    <row r="6" spans="2:23" ht="14.25" customHeight="1" thickBot="1">
      <c r="B6" s="11"/>
      <c r="C6" s="11"/>
      <c r="D6" s="11"/>
      <c r="E6" s="11"/>
      <c r="F6" s="11"/>
      <c r="G6" s="11"/>
      <c r="H6" s="4"/>
      <c r="I6" s="71"/>
      <c r="M6" s="245"/>
      <c r="O6" s="245"/>
      <c r="P6" s="1957" t="s">
        <v>799</v>
      </c>
      <c r="Q6" s="1957"/>
      <c r="R6" s="245"/>
      <c r="T6" s="11"/>
      <c r="U6" s="11"/>
      <c r="V6" s="11"/>
      <c r="W6" s="11"/>
    </row>
    <row r="7" spans="2:23" ht="21" customHeight="1" thickBot="1">
      <c r="B7" s="316" t="s">
        <v>23740</v>
      </c>
      <c r="C7" s="238"/>
      <c r="D7" s="238"/>
      <c r="E7" s="11"/>
      <c r="F7" s="11"/>
      <c r="G7" s="43"/>
      <c r="H7" s="4"/>
      <c r="I7" s="62"/>
      <c r="M7" s="245"/>
      <c r="O7" s="245"/>
      <c r="P7" s="267" t="s">
        <v>808</v>
      </c>
      <c r="Q7" s="1627"/>
      <c r="R7" s="245"/>
      <c r="T7" s="316" t="s">
        <v>23740</v>
      </c>
      <c r="U7" s="11"/>
      <c r="V7" s="11"/>
      <c r="W7" s="43"/>
    </row>
    <row r="8" spans="2:23" ht="33" customHeight="1">
      <c r="B8" s="326" t="s">
        <v>23741</v>
      </c>
      <c r="C8" s="317" t="s">
        <v>1430</v>
      </c>
      <c r="D8" s="317">
        <v>0</v>
      </c>
      <c r="E8" s="801">
        <v>16600</v>
      </c>
      <c r="F8" s="801">
        <v>19588</v>
      </c>
      <c r="G8" s="396">
        <f>IFERROR(E8 + F8, 0)</f>
        <v>36188</v>
      </c>
      <c r="H8" s="4"/>
      <c r="I8" s="323" t="s">
        <v>23742</v>
      </c>
      <c r="K8" s="1727" t="s">
        <v>23743</v>
      </c>
      <c r="M8" s="245"/>
      <c r="N8" s="271">
        <f>IF( SUM( P8:Q8 ) = 0, 0, $P$7 )</f>
        <v>0</v>
      </c>
      <c r="O8" s="245"/>
      <c r="P8" s="273">
        <f xml:space="preserve"> IF( ISNUMBER(E8), 0, 1 )</f>
        <v>0</v>
      </c>
      <c r="Q8" s="273">
        <f xml:space="preserve"> IF( ISNUMBER(F8), 0, 1 )</f>
        <v>0</v>
      </c>
      <c r="R8" s="245"/>
      <c r="T8" s="326" t="s">
        <v>23741</v>
      </c>
      <c r="U8" s="786" t="s">
        <v>23744</v>
      </c>
      <c r="V8" s="786" t="s">
        <v>23745</v>
      </c>
      <c r="W8" s="1366" t="s">
        <v>23746</v>
      </c>
    </row>
    <row r="9" spans="2:23" ht="33" customHeight="1">
      <c r="B9" s="327" t="s">
        <v>23747</v>
      </c>
      <c r="C9" s="313" t="s">
        <v>1430</v>
      </c>
      <c r="D9" s="313">
        <v>0</v>
      </c>
      <c r="E9" s="803">
        <v>1155</v>
      </c>
      <c r="F9" s="803">
        <v>1363</v>
      </c>
      <c r="G9" s="397">
        <f>IFERROR(E9 + F9, 0)</f>
        <v>2518</v>
      </c>
      <c r="H9" s="4"/>
      <c r="I9" s="324" t="s">
        <v>23748</v>
      </c>
      <c r="K9" s="1728" t="s">
        <v>23749</v>
      </c>
      <c r="M9" s="245"/>
      <c r="N9" s="271">
        <f>IF( SUM( P9:Q9 ) = 0, 0, $P$7 )</f>
        <v>0</v>
      </c>
      <c r="O9" s="245"/>
      <c r="P9" s="273">
        <f xml:space="preserve"> IF( ISNUMBER(E9), 0, 1 )</f>
        <v>0</v>
      </c>
      <c r="Q9" s="273">
        <f xml:space="preserve"> IF( ISNUMBER(F9), 0, 1 )</f>
        <v>0</v>
      </c>
      <c r="R9" s="245"/>
      <c r="T9" s="327" t="s">
        <v>23747</v>
      </c>
      <c r="U9" s="773" t="s">
        <v>23750</v>
      </c>
      <c r="V9" s="773" t="s">
        <v>23751</v>
      </c>
      <c r="W9" s="1367" t="s">
        <v>23752</v>
      </c>
    </row>
    <row r="10" spans="2:23" ht="33" customHeight="1" thickBot="1">
      <c r="B10" s="1850" t="s">
        <v>23753</v>
      </c>
      <c r="C10" s="320" t="s">
        <v>1430</v>
      </c>
      <c r="D10" s="320">
        <v>0</v>
      </c>
      <c r="E10" s="321">
        <f>IFERROR(E8 + E9, 0)</f>
        <v>17755</v>
      </c>
      <c r="F10" s="321">
        <f>IFERROR(F8 + F9, 0)</f>
        <v>20951</v>
      </c>
      <c r="G10" s="322">
        <f>IFERROR(E10 + F10, 0)</f>
        <v>38706</v>
      </c>
      <c r="H10" s="4"/>
      <c r="I10" s="325" t="s">
        <v>23754</v>
      </c>
      <c r="K10" s="1729" t="s">
        <v>23755</v>
      </c>
      <c r="M10" s="245"/>
      <c r="N10" s="271"/>
      <c r="O10" s="245"/>
      <c r="Q10" s="270"/>
      <c r="R10" s="245"/>
      <c r="T10" s="1850" t="s">
        <v>23753</v>
      </c>
      <c r="U10" s="799" t="s">
        <v>23756</v>
      </c>
      <c r="V10" s="799" t="s">
        <v>23757</v>
      </c>
      <c r="W10" s="1368" t="s">
        <v>23758</v>
      </c>
    </row>
    <row r="11" spans="2:23" ht="14.25" customHeight="1" thickBot="1">
      <c r="B11" s="615"/>
      <c r="C11" s="64"/>
      <c r="D11" s="64"/>
      <c r="E11" s="65"/>
      <c r="F11" s="65"/>
      <c r="G11" s="65"/>
      <c r="H11" s="52"/>
      <c r="I11" s="62"/>
      <c r="M11" s="245"/>
      <c r="N11" s="271"/>
      <c r="O11" s="245"/>
      <c r="Q11" s="270"/>
      <c r="R11" s="245"/>
      <c r="T11" s="64"/>
      <c r="U11" s="65"/>
      <c r="V11" s="65"/>
      <c r="W11" s="65"/>
    </row>
    <row r="12" spans="2:23" s="67" customFormat="1" ht="33" customHeight="1" thickBot="1">
      <c r="B12" s="1866" t="s">
        <v>23759</v>
      </c>
      <c r="C12" s="389" t="s">
        <v>1430</v>
      </c>
      <c r="D12" s="389">
        <v>0</v>
      </c>
      <c r="E12" s="806">
        <v>7092</v>
      </c>
      <c r="F12" s="806">
        <v>8369</v>
      </c>
      <c r="G12" s="806">
        <f>E12+F12</f>
        <v>15461</v>
      </c>
      <c r="H12" s="68"/>
      <c r="I12" s="617" t="s">
        <v>23760</v>
      </c>
      <c r="K12" s="1735" t="s">
        <v>23761</v>
      </c>
      <c r="M12" s="251"/>
      <c r="N12" s="271">
        <f>IF( SUM( P12:Q12 ) = 0, 0, $P$7 )</f>
        <v>0</v>
      </c>
      <c r="O12" s="251"/>
      <c r="P12" s="273">
        <f xml:space="preserve"> IF( ISNUMBER(E12), 0, 1 )</f>
        <v>0</v>
      </c>
      <c r="Q12" s="270"/>
      <c r="R12" s="251"/>
      <c r="T12" s="1866" t="s">
        <v>23759</v>
      </c>
      <c r="U12" s="1369" t="s">
        <v>23762</v>
      </c>
      <c r="V12" s="618"/>
      <c r="W12" s="619"/>
    </row>
    <row r="13" spans="2:23" s="67" customFormat="1" ht="14.25" customHeight="1" thickBot="1">
      <c r="B13" s="616"/>
      <c r="C13" s="69"/>
      <c r="D13" s="69"/>
      <c r="E13" s="3"/>
      <c r="F13" s="65"/>
      <c r="G13" s="65"/>
      <c r="H13" s="3"/>
      <c r="I13" s="62"/>
      <c r="M13" s="251"/>
      <c r="N13" s="271"/>
      <c r="O13" s="251"/>
      <c r="Q13" s="270"/>
      <c r="R13" s="251"/>
      <c r="T13" s="69"/>
      <c r="U13" s="3"/>
      <c r="V13" s="65"/>
      <c r="W13" s="65"/>
    </row>
    <row r="14" spans="2:23" s="70" customFormat="1" ht="21" customHeight="1" thickBot="1">
      <c r="B14" s="316" t="s">
        <v>23763</v>
      </c>
      <c r="C14" s="238"/>
      <c r="D14" s="238"/>
      <c r="E14" s="11"/>
      <c r="F14" s="11"/>
      <c r="G14" s="43"/>
      <c r="H14" s="3"/>
      <c r="I14" s="62"/>
      <c r="M14" s="253"/>
      <c r="N14" s="271"/>
      <c r="O14" s="253"/>
      <c r="R14" s="253"/>
      <c r="T14" s="316" t="s">
        <v>23763</v>
      </c>
      <c r="U14" s="11"/>
      <c r="V14" s="11"/>
      <c r="W14" s="43"/>
    </row>
    <row r="15" spans="2:23" s="70" customFormat="1" ht="33" customHeight="1">
      <c r="B15" s="326" t="s">
        <v>23764</v>
      </c>
      <c r="C15" s="317" t="s">
        <v>1430</v>
      </c>
      <c r="D15" s="317">
        <v>0</v>
      </c>
      <c r="E15" s="801">
        <v>17933</v>
      </c>
      <c r="F15" s="801">
        <v>21161</v>
      </c>
      <c r="G15" s="396">
        <f t="shared" ref="G15:G21" si="0">IFERROR(E15 + F15, 0)</f>
        <v>39094</v>
      </c>
      <c r="H15" s="3"/>
      <c r="I15" s="323" t="s">
        <v>23765</v>
      </c>
      <c r="K15" s="1730" t="s">
        <v>23766</v>
      </c>
      <c r="M15" s="253"/>
      <c r="N15" s="271">
        <f t="shared" ref="N15:N21" si="1">IF( SUM( P15:Q15 ) = 0, 0, $P$7 )</f>
        <v>0</v>
      </c>
      <c r="O15" s="253"/>
      <c r="P15" s="273">
        <f xml:space="preserve"> IF( ISNUMBER(E15), 0, 1 )</f>
        <v>0</v>
      </c>
      <c r="Q15" s="273">
        <f xml:space="preserve"> IF( ISNUMBER(F15), 0, 1 )</f>
        <v>0</v>
      </c>
      <c r="R15" s="253"/>
      <c r="T15" s="326" t="s">
        <v>23764</v>
      </c>
      <c r="U15" s="786" t="s">
        <v>23767</v>
      </c>
      <c r="V15" s="786" t="s">
        <v>23768</v>
      </c>
      <c r="W15" s="1366" t="s">
        <v>23769</v>
      </c>
    </row>
    <row r="16" spans="2:23" ht="33" customHeight="1">
      <c r="B16" s="327" t="s">
        <v>23770</v>
      </c>
      <c r="C16" s="313" t="s">
        <v>1430</v>
      </c>
      <c r="D16" s="313">
        <v>0</v>
      </c>
      <c r="E16" s="803">
        <v>1155</v>
      </c>
      <c r="F16" s="803">
        <v>1363</v>
      </c>
      <c r="G16" s="397">
        <f t="shared" si="0"/>
        <v>2518</v>
      </c>
      <c r="I16" s="324" t="s">
        <v>23771</v>
      </c>
      <c r="K16" s="1731"/>
      <c r="M16" s="245"/>
      <c r="N16" s="271">
        <f t="shared" si="1"/>
        <v>0</v>
      </c>
      <c r="O16" s="245"/>
      <c r="P16" s="273">
        <f xml:space="preserve"> IF( ISNUMBER(E16), 0, 1 )</f>
        <v>0</v>
      </c>
      <c r="Q16" s="273">
        <f xml:space="preserve"> IF( ISNUMBER(F16), 0, 1 )</f>
        <v>0</v>
      </c>
      <c r="R16" s="245"/>
      <c r="T16" s="327" t="s">
        <v>23770</v>
      </c>
      <c r="U16" s="773" t="s">
        <v>23772</v>
      </c>
      <c r="V16" s="773" t="s">
        <v>23773</v>
      </c>
      <c r="W16" s="1367" t="s">
        <v>23774</v>
      </c>
    </row>
    <row r="17" spans="2:23" ht="33" customHeight="1" thickBot="1">
      <c r="B17" s="327" t="s">
        <v>23775</v>
      </c>
      <c r="C17" s="313" t="s">
        <v>1430</v>
      </c>
      <c r="D17" s="313">
        <v>0</v>
      </c>
      <c r="E17" s="315">
        <f>IFERROR(E15 + E16, 0)</f>
        <v>19088</v>
      </c>
      <c r="F17" s="315">
        <f>IFERROR(F15 + F16, 0)</f>
        <v>22524</v>
      </c>
      <c r="G17" s="397">
        <f t="shared" si="0"/>
        <v>41612</v>
      </c>
      <c r="I17" s="324" t="s">
        <v>23776</v>
      </c>
      <c r="K17" s="1729" t="s">
        <v>23755</v>
      </c>
      <c r="M17" s="245"/>
      <c r="N17" s="271">
        <f t="shared" si="1"/>
        <v>0</v>
      </c>
      <c r="O17" s="245"/>
      <c r="R17" s="245"/>
      <c r="T17" s="327" t="s">
        <v>23775</v>
      </c>
      <c r="U17" s="773" t="s">
        <v>23777</v>
      </c>
      <c r="V17" s="773" t="s">
        <v>23778</v>
      </c>
      <c r="W17" s="1367" t="s">
        <v>23779</v>
      </c>
    </row>
    <row r="18" spans="2:23" ht="33" customHeight="1">
      <c r="B18" s="327" t="s">
        <v>23780</v>
      </c>
      <c r="C18" s="313" t="s">
        <v>1430</v>
      </c>
      <c r="D18" s="313">
        <v>0</v>
      </c>
      <c r="E18" s="803">
        <v>831</v>
      </c>
      <c r="F18" s="803">
        <v>700</v>
      </c>
      <c r="G18" s="397">
        <f t="shared" si="0"/>
        <v>1531</v>
      </c>
      <c r="I18" s="324" t="s">
        <v>23781</v>
      </c>
      <c r="K18" s="1732" t="s">
        <v>23782</v>
      </c>
      <c r="M18" s="245"/>
      <c r="N18" s="271">
        <f t="shared" si="1"/>
        <v>0</v>
      </c>
      <c r="O18" s="245"/>
      <c r="P18" s="273">
        <f xml:space="preserve"> IF( ISNUMBER(E18), 0, 1 )</f>
        <v>0</v>
      </c>
      <c r="Q18" s="273">
        <f xml:space="preserve"> IF( ISNUMBER(F18), 0, 1 )</f>
        <v>0</v>
      </c>
      <c r="R18" s="245"/>
      <c r="T18" s="327" t="s">
        <v>23780</v>
      </c>
      <c r="U18" s="773" t="s">
        <v>23783</v>
      </c>
      <c r="V18" s="773" t="s">
        <v>23784</v>
      </c>
      <c r="W18" s="1367" t="s">
        <v>23785</v>
      </c>
    </row>
    <row r="19" spans="2:23" ht="33" customHeight="1">
      <c r="B19" s="327" t="s">
        <v>23786</v>
      </c>
      <c r="C19" s="313" t="s">
        <v>1430</v>
      </c>
      <c r="D19" s="313">
        <v>0</v>
      </c>
      <c r="E19" s="803">
        <v>3</v>
      </c>
      <c r="F19" s="803">
        <v>3</v>
      </c>
      <c r="G19" s="397">
        <f t="shared" si="0"/>
        <v>6</v>
      </c>
      <c r="I19" s="324" t="s">
        <v>23787</v>
      </c>
      <c r="K19" s="837"/>
      <c r="M19" s="245"/>
      <c r="N19" s="271">
        <f t="shared" si="1"/>
        <v>0</v>
      </c>
      <c r="O19" s="245"/>
      <c r="P19" s="273">
        <f xml:space="preserve"> IF( ISNUMBER(E19), 0, 1 )</f>
        <v>0</v>
      </c>
      <c r="Q19" s="273">
        <f xml:space="preserve"> IF( ISNUMBER(F19), 0, 1 )</f>
        <v>0</v>
      </c>
      <c r="R19" s="245"/>
      <c r="T19" s="327" t="s">
        <v>23786</v>
      </c>
      <c r="U19" s="773" t="s">
        <v>23788</v>
      </c>
      <c r="V19" s="773" t="s">
        <v>23789</v>
      </c>
      <c r="W19" s="1367" t="s">
        <v>23790</v>
      </c>
    </row>
    <row r="20" spans="2:23" ht="33" customHeight="1">
      <c r="B20" s="327" t="s">
        <v>23791</v>
      </c>
      <c r="C20" s="313" t="s">
        <v>1430</v>
      </c>
      <c r="D20" s="313">
        <v>0</v>
      </c>
      <c r="E20" s="315">
        <f>IFERROR(E18 + E19, 0)</f>
        <v>834</v>
      </c>
      <c r="F20" s="315">
        <f>IFERROR(F18 + F19, 0)</f>
        <v>703</v>
      </c>
      <c r="G20" s="397">
        <f t="shared" si="0"/>
        <v>1537</v>
      </c>
      <c r="I20" s="324" t="s">
        <v>23792</v>
      </c>
      <c r="K20" s="837"/>
      <c r="M20" s="245"/>
      <c r="N20" s="271">
        <f t="shared" si="1"/>
        <v>0</v>
      </c>
      <c r="O20" s="245"/>
      <c r="R20" s="245"/>
      <c r="T20" s="327" t="s">
        <v>23791</v>
      </c>
      <c r="U20" s="773" t="s">
        <v>23793</v>
      </c>
      <c r="V20" s="773" t="s">
        <v>23794</v>
      </c>
      <c r="W20" s="1367" t="s">
        <v>23795</v>
      </c>
    </row>
    <row r="21" spans="2:23" ht="33" customHeight="1" thickBot="1">
      <c r="B21" s="1850" t="s">
        <v>23796</v>
      </c>
      <c r="C21" s="320" t="s">
        <v>1430</v>
      </c>
      <c r="D21" s="320">
        <v>0</v>
      </c>
      <c r="E21" s="321">
        <f>IFERROR(E17 + E20, 0)</f>
        <v>19922</v>
      </c>
      <c r="F21" s="321">
        <f>IFERROR(F17 + F20, 0)</f>
        <v>23227</v>
      </c>
      <c r="G21" s="322">
        <f t="shared" si="0"/>
        <v>43149</v>
      </c>
      <c r="I21" s="325" t="s">
        <v>23797</v>
      </c>
      <c r="K21" s="1733" t="s">
        <v>23798</v>
      </c>
      <c r="M21" s="245"/>
      <c r="N21" s="271">
        <f t="shared" si="1"/>
        <v>0</v>
      </c>
      <c r="O21" s="245"/>
      <c r="R21" s="245"/>
      <c r="T21" s="1850" t="s">
        <v>23796</v>
      </c>
      <c r="U21" s="799" t="s">
        <v>23799</v>
      </c>
      <c r="V21" s="799" t="s">
        <v>23800</v>
      </c>
      <c r="W21" s="1368" t="s">
        <v>23801</v>
      </c>
    </row>
    <row r="22" spans="2:23" ht="14.25" customHeight="1" thickBot="1">
      <c r="B22" s="615"/>
      <c r="C22" s="64"/>
      <c r="D22" s="64"/>
      <c r="I22" s="62"/>
      <c r="M22" s="245"/>
      <c r="O22" s="245"/>
      <c r="R22" s="245"/>
      <c r="T22" s="64"/>
    </row>
    <row r="23" spans="2:23" ht="33" customHeight="1" thickBot="1">
      <c r="B23" s="1866" t="s">
        <v>23802</v>
      </c>
      <c r="C23" s="389" t="s">
        <v>1430</v>
      </c>
      <c r="D23" s="389">
        <v>0</v>
      </c>
      <c r="E23" s="806">
        <v>7092</v>
      </c>
      <c r="F23" s="806">
        <v>8369</v>
      </c>
      <c r="G23" s="806">
        <f>E23+F23</f>
        <v>15461</v>
      </c>
      <c r="H23" s="68"/>
      <c r="I23" s="617" t="s">
        <v>23803</v>
      </c>
      <c r="K23" s="1734" t="s">
        <v>23804</v>
      </c>
      <c r="M23" s="245"/>
      <c r="N23" s="271">
        <f>IF( SUM( P23:Q23 ) = 0, 0, $P$7 )</f>
        <v>0</v>
      </c>
      <c r="O23" s="245"/>
      <c r="P23" s="273">
        <f xml:space="preserve"> IF( ISNUMBER(E23), 0, 1 )</f>
        <v>0</v>
      </c>
      <c r="R23" s="245"/>
      <c r="T23" s="1866" t="s">
        <v>23802</v>
      </c>
      <c r="U23" s="416" t="s">
        <v>23805</v>
      </c>
      <c r="V23" s="620"/>
      <c r="W23" s="621"/>
    </row>
    <row r="24" spans="2:23" ht="14.25" customHeight="1" thickBot="1">
      <c r="B24" s="616"/>
      <c r="C24" s="69"/>
      <c r="D24" s="69"/>
      <c r="E24" s="65"/>
      <c r="F24" s="65"/>
      <c r="G24" s="65"/>
      <c r="H24" s="68"/>
      <c r="I24" s="62"/>
      <c r="M24" s="245"/>
      <c r="O24" s="245"/>
      <c r="R24" s="245"/>
      <c r="T24" s="69"/>
      <c r="U24" s="65"/>
      <c r="V24" s="65"/>
      <c r="W24" s="65"/>
    </row>
    <row r="25" spans="2:23" ht="21" customHeight="1" thickBot="1">
      <c r="B25" s="316" t="s">
        <v>23806</v>
      </c>
      <c r="C25" s="238"/>
      <c r="D25" s="238"/>
      <c r="E25" s="11"/>
      <c r="I25" s="62"/>
      <c r="M25" s="245"/>
      <c r="O25" s="245"/>
      <c r="R25" s="245"/>
      <c r="T25" s="316" t="s">
        <v>23806</v>
      </c>
      <c r="U25" s="11"/>
    </row>
    <row r="26" spans="2:23" ht="33" customHeight="1">
      <c r="B26" s="326" t="s">
        <v>23807</v>
      </c>
      <c r="C26" s="317" t="s">
        <v>1430</v>
      </c>
      <c r="D26" s="317">
        <v>0</v>
      </c>
      <c r="E26" s="801">
        <v>68.08</v>
      </c>
      <c r="F26" s="622"/>
      <c r="G26" s="623"/>
      <c r="I26" s="323" t="s">
        <v>23808</v>
      </c>
      <c r="K26" s="836"/>
      <c r="M26" s="245"/>
      <c r="N26" s="271">
        <f>IF( SUM( P26:Q26 ) = 0, 0, $P$7 )</f>
        <v>0</v>
      </c>
      <c r="O26" s="245"/>
      <c r="P26" s="273">
        <f xml:space="preserve"> IF( ISNUMBER(E26), 0, 1 )</f>
        <v>0</v>
      </c>
      <c r="R26" s="245"/>
      <c r="T26" s="326" t="s">
        <v>23807</v>
      </c>
      <c r="U26" s="331" t="s">
        <v>23809</v>
      </c>
      <c r="V26" s="622"/>
      <c r="W26" s="623"/>
    </row>
    <row r="27" spans="2:23" ht="33" customHeight="1">
      <c r="B27" s="1850" t="s">
        <v>23810</v>
      </c>
      <c r="C27" s="320" t="s">
        <v>1430</v>
      </c>
      <c r="D27" s="320">
        <v>0</v>
      </c>
      <c r="E27" s="827">
        <v>58.19</v>
      </c>
      <c r="F27" s="624"/>
      <c r="G27" s="625"/>
      <c r="I27" s="325" t="s">
        <v>23811</v>
      </c>
      <c r="K27" s="838"/>
      <c r="M27" s="245"/>
      <c r="N27" s="271">
        <f>IF( SUM( P27:Q27 ) = 0, 0, $P$7 )</f>
        <v>0</v>
      </c>
      <c r="O27" s="245"/>
      <c r="P27" s="273">
        <f xml:space="preserve"> IF( ISNUMBER(E27), 0, 1 )</f>
        <v>0</v>
      </c>
      <c r="R27" s="245"/>
      <c r="T27" s="1850" t="s">
        <v>23810</v>
      </c>
      <c r="U27" s="434" t="s">
        <v>23812</v>
      </c>
      <c r="V27" s="624"/>
      <c r="W27" s="625"/>
    </row>
  </sheetData>
  <sheetProtection algorithmName="SHA-512" hashValue="5YG1tBnVdkxcR74Pq6V40qoa/ioYMj1RUAU/zjYbDuOP2BM0e9dWYtG1+wIwpIcW7rxsOCIpH99qCT6AYwv87g==" saltValue="XeHRj4tvYbTEp6S98VJvYw==" spinCount="100000" sheet="1" objects="1" scenarios="1"/>
  <mergeCells count="7">
    <mergeCell ref="B1:F1"/>
    <mergeCell ref="T1:V1"/>
    <mergeCell ref="P6:Q6"/>
    <mergeCell ref="B3:K3"/>
    <mergeCell ref="T3:W3"/>
    <mergeCell ref="B2:F2"/>
    <mergeCell ref="T2:V2"/>
  </mergeCells>
  <conditionalFormatting sqref="N8:N21">
    <cfRule type="cellIs" dxfId="41" priority="4" operator="equal">
      <formula>0</formula>
    </cfRule>
  </conditionalFormatting>
  <conditionalFormatting sqref="N23">
    <cfRule type="cellIs" dxfId="40" priority="3" operator="equal">
      <formula>0</formula>
    </cfRule>
  </conditionalFormatting>
  <conditionalFormatting sqref="N26:N27">
    <cfRule type="cellIs" dxfId="39" priority="1" operator="equal">
      <formula>0</formula>
    </cfRule>
  </conditionalFormatting>
  <dataValidations count="1">
    <dataValidation type="custom" allowBlank="1" showErrorMessage="1" errorTitle="Input Error" error="Please enter a numeric value." sqref="E26:E27 E23:G23 E18:F19 E15:F16 E8:F9 E12:G12" xr:uid="{00000000-0002-0000-2C00-000000000000}">
      <formula1>ISNUMBER(E4)</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ignoredErrors>
    <ignoredError sqref="G12 G23" unlockedFormula="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6">
    <pageSetUpPr fitToPage="1"/>
  </sheetPr>
  <dimension ref="B1:AR50"/>
  <sheetViews>
    <sheetView showFormulas="1" showGridLines="0" topLeftCell="C26" zoomScale="70" zoomScaleNormal="70" zoomScaleSheetLayoutView="100" workbookViewId="0">
      <selection activeCell="K23" sqref="K23"/>
    </sheetView>
  </sheetViews>
  <sheetFormatPr defaultColWidth="8.625" defaultRowHeight="15.75"/>
  <cols>
    <col min="1" max="1" width="1.625" style="3" customWidth="1"/>
    <col min="2" max="2" width="35.625" style="3" customWidth="1"/>
    <col min="3" max="3" width="7" style="3" customWidth="1"/>
    <col min="4" max="4" width="5.375" style="3" customWidth="1"/>
    <col min="5" max="11" width="12.625" style="3" customWidth="1"/>
    <col min="12" max="13" width="12.625" style="38" customWidth="1"/>
    <col min="14" max="14" width="1.625" style="38" customWidth="1"/>
    <col min="15" max="15" width="12.625" style="38" customWidth="1"/>
    <col min="16" max="16" width="1.625" style="3" customWidth="1"/>
    <col min="17" max="17" width="33.625" style="3" customWidth="1"/>
    <col min="18" max="19" width="1.625" style="3" customWidth="1"/>
    <col min="20" max="20" width="25.125" style="3" customWidth="1"/>
    <col min="21" max="21" width="1.625" style="3" customWidth="1"/>
    <col min="22" max="30" width="6.125" style="3" hidden="1" customWidth="1"/>
    <col min="31" max="31" width="1.625" style="3" hidden="1" customWidth="1"/>
    <col min="32" max="32" width="1.625" style="3" customWidth="1"/>
    <col min="33" max="33" width="36.125" style="3" customWidth="1"/>
    <col min="34" max="34" width="7" style="3" customWidth="1"/>
    <col min="35" max="35" width="5.5" style="3" customWidth="1"/>
    <col min="36" max="44" width="15" style="3" customWidth="1"/>
    <col min="45" max="16384" width="8.625" style="3"/>
  </cols>
  <sheetData>
    <row r="1" spans="2:44" ht="29.25" customHeight="1">
      <c r="B1" s="2055" t="s">
        <v>749</v>
      </c>
      <c r="C1" s="2055"/>
      <c r="D1" s="2055"/>
      <c r="E1" s="2055"/>
      <c r="F1" s="1867"/>
      <c r="G1" s="1867"/>
      <c r="H1" s="1867"/>
      <c r="I1" s="1867"/>
      <c r="J1" s="1867"/>
      <c r="K1" s="1867"/>
      <c r="L1" s="1867"/>
      <c r="M1" s="1867"/>
      <c r="N1" s="1867"/>
      <c r="O1" s="1867"/>
      <c r="S1" s="1541"/>
      <c r="T1" s="271"/>
      <c r="U1" s="1541"/>
      <c r="AE1" s="250"/>
      <c r="AG1" s="2055" t="s">
        <v>749</v>
      </c>
      <c r="AH1" s="2055"/>
      <c r="AI1" s="2055"/>
      <c r="AJ1" s="2055"/>
    </row>
    <row r="2" spans="2:44" ht="29.25" customHeight="1">
      <c r="B2" s="2055" t="str">
        <f>Validation!B4</f>
        <v>Anglian Water</v>
      </c>
      <c r="C2" s="2055"/>
      <c r="D2" s="2055"/>
      <c r="E2" s="2055"/>
      <c r="F2" s="14"/>
      <c r="G2" s="14"/>
      <c r="H2" s="14"/>
      <c r="I2" s="14"/>
      <c r="J2" s="14"/>
      <c r="K2" s="14"/>
      <c r="L2" s="14"/>
      <c r="M2" s="14"/>
      <c r="N2" s="14"/>
      <c r="O2" s="14"/>
      <c r="S2" s="1541"/>
      <c r="T2" s="271"/>
      <c r="U2" s="1541"/>
      <c r="AE2" s="250"/>
      <c r="AG2" s="2055" t="str">
        <f>Validation!B4</f>
        <v>Anglian Water</v>
      </c>
      <c r="AH2" s="2055"/>
      <c r="AI2" s="2055"/>
      <c r="AJ2" s="2055"/>
    </row>
    <row r="3" spans="2:44" ht="45" customHeight="1">
      <c r="B3" s="2067" t="s">
        <v>750</v>
      </c>
      <c r="C3" s="2067"/>
      <c r="D3" s="2067"/>
      <c r="E3" s="2067"/>
      <c r="F3" s="2067"/>
      <c r="G3" s="2067"/>
      <c r="H3" s="2067"/>
      <c r="I3" s="2067"/>
      <c r="J3" s="2067"/>
      <c r="K3" s="2067"/>
      <c r="L3" s="2067"/>
      <c r="M3" s="2067"/>
      <c r="N3" s="2067"/>
      <c r="O3" s="2067"/>
      <c r="P3" s="2067"/>
      <c r="Q3" s="2067"/>
      <c r="S3" s="1541"/>
      <c r="T3" s="362" t="s">
        <v>798</v>
      </c>
      <c r="U3" s="1541"/>
      <c r="AE3" s="250"/>
      <c r="AG3" s="2151" t="s">
        <v>750</v>
      </c>
      <c r="AH3" s="2151"/>
      <c r="AI3" s="2151"/>
      <c r="AJ3" s="2151"/>
      <c r="AK3" s="2151"/>
      <c r="AL3" s="2151"/>
      <c r="AM3" s="2151"/>
      <c r="AN3" s="2151"/>
      <c r="AO3" s="2151"/>
      <c r="AP3" s="2151"/>
      <c r="AQ3" s="2151"/>
      <c r="AR3" s="2151"/>
    </row>
    <row r="4" spans="2:44" ht="9" customHeight="1" thickBot="1">
      <c r="B4" s="1592"/>
      <c r="C4" s="1592"/>
      <c r="D4" s="1592"/>
      <c r="E4" s="1592"/>
      <c r="F4" s="1592"/>
      <c r="G4" s="1592"/>
      <c r="H4" s="1592"/>
      <c r="I4" s="1592"/>
      <c r="J4" s="1592"/>
      <c r="K4" s="1592"/>
      <c r="L4" s="62"/>
      <c r="M4" s="62"/>
      <c r="N4" s="62"/>
      <c r="O4" s="62"/>
      <c r="S4" s="1541"/>
      <c r="T4" s="271"/>
      <c r="U4" s="1541"/>
      <c r="AE4" s="250"/>
    </row>
    <row r="5" spans="2:44" ht="57" customHeight="1" thickBot="1">
      <c r="B5" s="439" t="s">
        <v>800</v>
      </c>
      <c r="C5" s="419" t="s">
        <v>801</v>
      </c>
      <c r="D5" s="419" t="s">
        <v>802</v>
      </c>
      <c r="E5" s="419" t="s">
        <v>2740</v>
      </c>
      <c r="F5" s="419" t="s">
        <v>2748</v>
      </c>
      <c r="G5" s="419" t="s">
        <v>1016</v>
      </c>
      <c r="H5" s="440" t="s">
        <v>23813</v>
      </c>
      <c r="I5" s="1592"/>
      <c r="J5" s="1592"/>
      <c r="L5" s="3"/>
      <c r="M5" s="3"/>
      <c r="N5" s="3"/>
      <c r="O5" s="441" t="s">
        <v>806</v>
      </c>
      <c r="Q5" s="441" t="s">
        <v>807</v>
      </c>
      <c r="S5" s="1541"/>
      <c r="T5" s="271"/>
      <c r="U5" s="1541"/>
      <c r="AE5" s="250"/>
      <c r="AG5" s="439" t="s">
        <v>800</v>
      </c>
      <c r="AH5" s="419" t="s">
        <v>801</v>
      </c>
      <c r="AI5" s="419" t="s">
        <v>802</v>
      </c>
      <c r="AJ5" s="419" t="s">
        <v>2740</v>
      </c>
      <c r="AK5" s="419" t="s">
        <v>2748</v>
      </c>
      <c r="AL5" s="419" t="s">
        <v>1016</v>
      </c>
      <c r="AM5" s="440" t="s">
        <v>23813</v>
      </c>
    </row>
    <row r="6" spans="2:44" ht="15" customHeight="1">
      <c r="B6" s="11"/>
      <c r="C6" s="11"/>
      <c r="D6" s="11"/>
      <c r="E6" s="11"/>
      <c r="F6" s="11"/>
      <c r="G6" s="11"/>
      <c r="H6" s="11"/>
      <c r="I6" s="1592"/>
      <c r="J6" s="1592"/>
      <c r="K6" s="4"/>
      <c r="O6" s="62"/>
      <c r="P6" s="62"/>
      <c r="Q6" s="62"/>
      <c r="R6" s="62"/>
      <c r="S6" s="1541"/>
      <c r="T6" s="271"/>
      <c r="U6" s="1541"/>
      <c r="V6" s="1957" t="s">
        <v>799</v>
      </c>
      <c r="W6" s="1957"/>
      <c r="X6" s="1957"/>
      <c r="Y6" s="1957"/>
      <c r="Z6" s="1957"/>
      <c r="AA6" s="1957"/>
      <c r="AB6" s="1957"/>
      <c r="AC6" s="1957"/>
      <c r="AD6" s="1957"/>
      <c r="AE6" s="250"/>
    </row>
    <row r="7" spans="2:44" ht="21.75" customHeight="1" thickBot="1">
      <c r="B7" s="328" t="s">
        <v>23814</v>
      </c>
      <c r="C7" s="11"/>
      <c r="D7" s="11"/>
      <c r="E7" s="11"/>
      <c r="F7" s="11"/>
      <c r="G7" s="43"/>
      <c r="H7" s="43"/>
      <c r="L7" s="3"/>
      <c r="O7" s="3"/>
      <c r="P7" s="7"/>
      <c r="Q7" s="7"/>
      <c r="R7" s="7"/>
      <c r="S7" s="1541"/>
      <c r="T7" s="271"/>
      <c r="U7" s="1541"/>
      <c r="V7" s="267" t="s">
        <v>808</v>
      </c>
      <c r="AE7" s="250"/>
      <c r="AG7" s="328" t="s">
        <v>23814</v>
      </c>
      <c r="AH7" s="11"/>
      <c r="AI7" s="11"/>
    </row>
    <row r="8" spans="2:44" s="264" customFormat="1" ht="33" customHeight="1">
      <c r="B8" s="326" t="s">
        <v>23815</v>
      </c>
      <c r="C8" s="317" t="s">
        <v>2544</v>
      </c>
      <c r="D8" s="317">
        <v>3</v>
      </c>
      <c r="E8" s="835">
        <v>89.423000000000002</v>
      </c>
      <c r="F8" s="835">
        <v>149.559</v>
      </c>
      <c r="G8" s="629">
        <f t="shared" ref="G8:G16" si="0">IFERROR(E8 + F8, 0)</f>
        <v>238.982</v>
      </c>
      <c r="H8" s="839">
        <v>6.4859999999999998</v>
      </c>
      <c r="I8" s="63"/>
      <c r="J8" s="63"/>
      <c r="K8" s="1592"/>
      <c r="L8" s="1592"/>
      <c r="M8" s="1592"/>
      <c r="N8" s="1592"/>
      <c r="O8" s="323" t="s">
        <v>23816</v>
      </c>
      <c r="P8" s="7"/>
      <c r="Q8" s="841"/>
      <c r="R8" s="7"/>
      <c r="S8" s="1631"/>
      <c r="T8" s="271">
        <f>IF( SUM( V8:AD8 ) = 0, 0, $V$7 )</f>
        <v>0</v>
      </c>
      <c r="U8" s="1631"/>
      <c r="V8" s="273">
        <f t="shared" ref="V8:W10" si="1" xml:space="preserve"> IF( ISNUMBER(E8), 0, 1 )</f>
        <v>0</v>
      </c>
      <c r="W8" s="273">
        <f t="shared" si="1"/>
        <v>0</v>
      </c>
      <c r="X8" s="270"/>
      <c r="Y8" s="270"/>
      <c r="Z8" s="1592"/>
      <c r="AA8" s="273">
        <f xml:space="preserve"> IF( ISNUMBER(H8), 0, 1 )</f>
        <v>0</v>
      </c>
      <c r="AB8" s="1592"/>
      <c r="AC8" s="1592"/>
      <c r="AD8" s="1592"/>
      <c r="AE8" s="1674"/>
      <c r="AF8" s="1592"/>
      <c r="AG8" s="1279" t="s">
        <v>23815</v>
      </c>
      <c r="AH8" s="1252" t="s">
        <v>2544</v>
      </c>
      <c r="AI8" s="1252">
        <v>3</v>
      </c>
      <c r="AJ8" s="1399" t="s">
        <v>23817</v>
      </c>
      <c r="AK8" s="1399" t="s">
        <v>23818</v>
      </c>
      <c r="AL8" s="1282" t="s">
        <v>23819</v>
      </c>
      <c r="AM8" s="1400" t="s">
        <v>23820</v>
      </c>
      <c r="AN8" s="1592"/>
      <c r="AO8" s="1592"/>
      <c r="AP8" s="1592"/>
      <c r="AQ8" s="1592"/>
      <c r="AR8" s="1592"/>
    </row>
    <row r="9" spans="2:44" s="264" customFormat="1" ht="33" customHeight="1">
      <c r="B9" s="327" t="s">
        <v>23821</v>
      </c>
      <c r="C9" s="313" t="s">
        <v>2544</v>
      </c>
      <c r="D9" s="313">
        <v>3</v>
      </c>
      <c r="E9" s="826">
        <v>236.62899999999999</v>
      </c>
      <c r="F9" s="840">
        <v>603</v>
      </c>
      <c r="G9" s="353">
        <f t="shared" si="0"/>
        <v>839.62900000000002</v>
      </c>
      <c r="H9" s="825">
        <v>26.914000000000001</v>
      </c>
      <c r="I9" s="63"/>
      <c r="J9" s="63"/>
      <c r="K9" s="1592"/>
      <c r="L9" s="1592"/>
      <c r="M9" s="1592"/>
      <c r="N9" s="1592"/>
      <c r="O9" s="324" t="s">
        <v>23822</v>
      </c>
      <c r="P9" s="7"/>
      <c r="Q9" s="842"/>
      <c r="R9" s="7"/>
      <c r="S9" s="1631"/>
      <c r="T9" s="271">
        <f>IF( SUM( V9:AD9 ) = 0, 0, $V$7 )</f>
        <v>0</v>
      </c>
      <c r="U9" s="1631"/>
      <c r="V9" s="273">
        <f t="shared" si="1"/>
        <v>0</v>
      </c>
      <c r="W9" s="273">
        <f t="shared" si="1"/>
        <v>0</v>
      </c>
      <c r="X9" s="270"/>
      <c r="Y9" s="270"/>
      <c r="Z9" s="1592"/>
      <c r="AA9" s="273">
        <f xml:space="preserve"> IF( ISNUMBER(H9), 0, 1 )</f>
        <v>0</v>
      </c>
      <c r="AB9" s="1592"/>
      <c r="AC9" s="1592"/>
      <c r="AD9" s="1592"/>
      <c r="AE9" s="1674"/>
      <c r="AF9" s="1592"/>
      <c r="AG9" s="1284" t="s">
        <v>23821</v>
      </c>
      <c r="AH9" s="1395" t="s">
        <v>2544</v>
      </c>
      <c r="AI9" s="1395">
        <v>3</v>
      </c>
      <c r="AJ9" s="1396" t="s">
        <v>23823</v>
      </c>
      <c r="AK9" s="1396" t="s">
        <v>23824</v>
      </c>
      <c r="AL9" s="1276" t="s">
        <v>23825</v>
      </c>
      <c r="AM9" s="1285" t="s">
        <v>23826</v>
      </c>
      <c r="AN9" s="1592"/>
      <c r="AO9" s="1592"/>
      <c r="AP9" s="1592"/>
      <c r="AQ9" s="1592"/>
      <c r="AR9" s="1592"/>
    </row>
    <row r="10" spans="2:44" s="264" customFormat="1" ht="33" customHeight="1">
      <c r="B10" s="327" t="s">
        <v>23827</v>
      </c>
      <c r="C10" s="313" t="s">
        <v>2544</v>
      </c>
      <c r="D10" s="313">
        <v>3</v>
      </c>
      <c r="E10" s="826">
        <v>231.946</v>
      </c>
      <c r="F10" s="826">
        <v>1575.097</v>
      </c>
      <c r="G10" s="353">
        <f t="shared" si="0"/>
        <v>1807.0429999999999</v>
      </c>
      <c r="H10" s="825">
        <v>47.192</v>
      </c>
      <c r="I10" s="63"/>
      <c r="J10" s="63"/>
      <c r="K10" s="1592"/>
      <c r="L10" s="1592"/>
      <c r="M10" s="1592"/>
      <c r="N10" s="1592"/>
      <c r="O10" s="324" t="s">
        <v>23828</v>
      </c>
      <c r="P10" s="7"/>
      <c r="Q10" s="842"/>
      <c r="R10" s="7"/>
      <c r="S10" s="1631"/>
      <c r="T10" s="271">
        <f>IF( SUM( V10:AD10 ) = 0, 0, $V$7 )</f>
        <v>0</v>
      </c>
      <c r="U10" s="1631"/>
      <c r="V10" s="273">
        <f t="shared" si="1"/>
        <v>0</v>
      </c>
      <c r="W10" s="273">
        <f t="shared" si="1"/>
        <v>0</v>
      </c>
      <c r="X10" s="270"/>
      <c r="Y10" s="270"/>
      <c r="Z10" s="1592"/>
      <c r="AA10" s="273">
        <f xml:space="preserve"> IF( ISNUMBER(H10), 0, 1 )</f>
        <v>0</v>
      </c>
      <c r="AB10" s="1592"/>
      <c r="AC10" s="1592"/>
      <c r="AD10" s="1592"/>
      <c r="AE10" s="1674"/>
      <c r="AF10" s="1592"/>
      <c r="AG10" s="1284" t="s">
        <v>23827</v>
      </c>
      <c r="AH10" s="1395" t="s">
        <v>2544</v>
      </c>
      <c r="AI10" s="1395">
        <v>3</v>
      </c>
      <c r="AJ10" s="1396" t="s">
        <v>23829</v>
      </c>
      <c r="AK10" s="1396" t="s">
        <v>23830</v>
      </c>
      <c r="AL10" s="1276" t="s">
        <v>23831</v>
      </c>
      <c r="AM10" s="1285" t="s">
        <v>23832</v>
      </c>
      <c r="AN10" s="1592"/>
      <c r="AO10" s="1592"/>
      <c r="AP10" s="1592"/>
      <c r="AQ10" s="1592"/>
      <c r="AR10" s="1592"/>
    </row>
    <row r="11" spans="2:44" s="264" customFormat="1" ht="33" customHeight="1">
      <c r="B11" s="327" t="s">
        <v>23833</v>
      </c>
      <c r="C11" s="313" t="s">
        <v>2544</v>
      </c>
      <c r="D11" s="313">
        <v>3</v>
      </c>
      <c r="E11" s="353">
        <f>IFERROR(SUM(E8:E10), 0)</f>
        <v>557.99800000000005</v>
      </c>
      <c r="F11" s="353">
        <f>IFERROR(SUM(F8:F10), 0)</f>
        <v>2327.6559999999999</v>
      </c>
      <c r="G11" s="353">
        <f t="shared" si="0"/>
        <v>2885.654</v>
      </c>
      <c r="H11" s="354">
        <f>IFERROR(SUM(H8:H10), 0)</f>
        <v>80.591999999999999</v>
      </c>
      <c r="I11" s="63"/>
      <c r="J11" s="63"/>
      <c r="K11" s="1592"/>
      <c r="L11" s="1592"/>
      <c r="M11" s="1592"/>
      <c r="N11" s="1592"/>
      <c r="O11" s="324" t="s">
        <v>23834</v>
      </c>
      <c r="P11" s="7"/>
      <c r="Q11" s="842"/>
      <c r="R11" s="7"/>
      <c r="S11" s="1631"/>
      <c r="T11" s="271"/>
      <c r="U11" s="1631"/>
      <c r="V11" s="1592"/>
      <c r="W11" s="1592"/>
      <c r="X11" s="1592"/>
      <c r="Y11" s="1592"/>
      <c r="Z11" s="1592"/>
      <c r="AA11" s="1592"/>
      <c r="AB11" s="1592"/>
      <c r="AC11" s="1592"/>
      <c r="AD11" s="1592"/>
      <c r="AE11" s="1674"/>
      <c r="AF11" s="1592"/>
      <c r="AG11" s="1284" t="s">
        <v>23833</v>
      </c>
      <c r="AH11" s="1395" t="s">
        <v>2544</v>
      </c>
      <c r="AI11" s="1395">
        <v>3</v>
      </c>
      <c r="AJ11" s="1397" t="s">
        <v>23835</v>
      </c>
      <c r="AK11" s="1397" t="s">
        <v>23836</v>
      </c>
      <c r="AL11" s="1398" t="s">
        <v>23837</v>
      </c>
      <c r="AM11" s="1285" t="s">
        <v>23838</v>
      </c>
      <c r="AN11" s="1592"/>
      <c r="AO11" s="1592"/>
      <c r="AP11" s="1592"/>
      <c r="AQ11" s="1592"/>
      <c r="AR11" s="1592"/>
    </row>
    <row r="12" spans="2:44" s="264" customFormat="1" ht="33" customHeight="1">
      <c r="B12" s="327" t="s">
        <v>23839</v>
      </c>
      <c r="C12" s="313" t="s">
        <v>2544</v>
      </c>
      <c r="D12" s="313">
        <v>3</v>
      </c>
      <c r="E12" s="826">
        <v>0.52700000000000002</v>
      </c>
      <c r="F12" s="826">
        <v>32.881999999999998</v>
      </c>
      <c r="G12" s="353">
        <f t="shared" si="0"/>
        <v>33.408999999999999</v>
      </c>
      <c r="H12" s="1718">
        <v>8.173</v>
      </c>
      <c r="I12" s="63"/>
      <c r="J12" s="63"/>
      <c r="K12" s="1592"/>
      <c r="L12" s="1592"/>
      <c r="M12" s="1592"/>
      <c r="N12" s="1592"/>
      <c r="O12" s="324" t="s">
        <v>23840</v>
      </c>
      <c r="P12" s="7"/>
      <c r="Q12" s="842"/>
      <c r="R12" s="7"/>
      <c r="S12" s="1631"/>
      <c r="T12" s="271">
        <f>IF( SUM( V12:AD12 ) = 0, 0, $V$7 )</f>
        <v>0</v>
      </c>
      <c r="U12" s="1631"/>
      <c r="V12" s="273">
        <f t="shared" ref="V12:W14" si="2" xml:space="preserve"> IF( ISNUMBER(E12), 0, 1 )</f>
        <v>0</v>
      </c>
      <c r="W12" s="273">
        <f t="shared" si="2"/>
        <v>0</v>
      </c>
      <c r="X12" s="270"/>
      <c r="Y12" s="270"/>
      <c r="Z12" s="1592"/>
      <c r="AA12" s="273">
        <f xml:space="preserve"> IF( ISNUMBER(H12), 0, 1 )</f>
        <v>0</v>
      </c>
      <c r="AB12" s="1592"/>
      <c r="AC12" s="1592"/>
      <c r="AD12" s="1592"/>
      <c r="AE12" s="1674"/>
      <c r="AF12" s="1592"/>
      <c r="AG12" s="1284" t="s">
        <v>23839</v>
      </c>
      <c r="AH12" s="1395" t="s">
        <v>2544</v>
      </c>
      <c r="AI12" s="1395">
        <v>3</v>
      </c>
      <c r="AJ12" s="1276" t="s">
        <v>23841</v>
      </c>
      <c r="AK12" s="1276" t="s">
        <v>23842</v>
      </c>
      <c r="AL12" s="1276" t="s">
        <v>23843</v>
      </c>
      <c r="AM12" s="1285" t="s">
        <v>23844</v>
      </c>
      <c r="AN12" s="1592"/>
      <c r="AO12" s="1592"/>
      <c r="AP12" s="1592"/>
      <c r="AQ12" s="1592"/>
      <c r="AR12" s="1592"/>
    </row>
    <row r="13" spans="2:44" s="264" customFormat="1" ht="33" customHeight="1">
      <c r="B13" s="327" t="s">
        <v>23845</v>
      </c>
      <c r="C13" s="313" t="s">
        <v>2544</v>
      </c>
      <c r="D13" s="313">
        <v>3</v>
      </c>
      <c r="E13" s="826">
        <v>1.401</v>
      </c>
      <c r="F13" s="826">
        <v>33.182000000000002</v>
      </c>
      <c r="G13" s="353">
        <f t="shared" si="0"/>
        <v>34.583000000000006</v>
      </c>
      <c r="H13" s="1718">
        <v>9.2889999999999997</v>
      </c>
      <c r="I13" s="63"/>
      <c r="J13" s="63"/>
      <c r="K13" s="1592"/>
      <c r="L13" s="1592"/>
      <c r="M13" s="1592"/>
      <c r="N13" s="1592"/>
      <c r="O13" s="324" t="s">
        <v>23846</v>
      </c>
      <c r="P13" s="7"/>
      <c r="Q13" s="842"/>
      <c r="R13" s="7"/>
      <c r="S13" s="1631"/>
      <c r="T13" s="271">
        <f>IF( SUM( V13:AD13 ) = 0, 0, $V$7 )</f>
        <v>0</v>
      </c>
      <c r="U13" s="1631"/>
      <c r="V13" s="273">
        <f t="shared" si="2"/>
        <v>0</v>
      </c>
      <c r="W13" s="273">
        <f t="shared" si="2"/>
        <v>0</v>
      </c>
      <c r="X13" s="270"/>
      <c r="Y13" s="270"/>
      <c r="Z13" s="1592"/>
      <c r="AA13" s="273">
        <f xml:space="preserve"> IF( ISNUMBER(H13), 0, 1 )</f>
        <v>0</v>
      </c>
      <c r="AB13" s="1592"/>
      <c r="AC13" s="1592"/>
      <c r="AD13" s="1592"/>
      <c r="AE13" s="1674"/>
      <c r="AF13" s="1592"/>
      <c r="AG13" s="1284" t="s">
        <v>23845</v>
      </c>
      <c r="AH13" s="1395" t="s">
        <v>2544</v>
      </c>
      <c r="AI13" s="1395">
        <v>3</v>
      </c>
      <c r="AJ13" s="1397" t="s">
        <v>23847</v>
      </c>
      <c r="AK13" s="1397" t="s">
        <v>23848</v>
      </c>
      <c r="AL13" s="1276" t="s">
        <v>23849</v>
      </c>
      <c r="AM13" s="1285" t="s">
        <v>23850</v>
      </c>
      <c r="AN13" s="1592"/>
      <c r="AO13" s="1592"/>
      <c r="AP13" s="1592"/>
      <c r="AQ13" s="1592"/>
      <c r="AR13" s="1592"/>
    </row>
    <row r="14" spans="2:44" ht="33" customHeight="1">
      <c r="B14" s="327" t="s">
        <v>23851</v>
      </c>
      <c r="C14" s="313" t="s">
        <v>2544</v>
      </c>
      <c r="D14" s="313">
        <v>3</v>
      </c>
      <c r="E14" s="826">
        <v>0.77700000000000002</v>
      </c>
      <c r="F14" s="826">
        <v>68.873999999999995</v>
      </c>
      <c r="G14" s="353">
        <f t="shared" si="0"/>
        <v>69.650999999999996</v>
      </c>
      <c r="H14" s="1718">
        <v>18.088000000000001</v>
      </c>
      <c r="I14" s="63"/>
      <c r="J14" s="63"/>
      <c r="K14" s="4"/>
      <c r="O14" s="324" t="s">
        <v>23852</v>
      </c>
      <c r="P14" s="7"/>
      <c r="Q14" s="842"/>
      <c r="R14" s="7"/>
      <c r="S14" s="1541"/>
      <c r="T14" s="271">
        <f>IF( SUM( V14:AD14 ) = 0, 0, $V$7 )</f>
        <v>0</v>
      </c>
      <c r="U14" s="1541"/>
      <c r="V14" s="273">
        <f t="shared" si="2"/>
        <v>0</v>
      </c>
      <c r="W14" s="273">
        <f t="shared" si="2"/>
        <v>0</v>
      </c>
      <c r="X14" s="270"/>
      <c r="Y14" s="270"/>
      <c r="AA14" s="273">
        <f xml:space="preserve"> IF( ISNUMBER(H14), 0, 1 )</f>
        <v>0</v>
      </c>
      <c r="AE14" s="250"/>
      <c r="AG14" s="1284" t="s">
        <v>23851</v>
      </c>
      <c r="AH14" s="1395" t="s">
        <v>2544</v>
      </c>
      <c r="AI14" s="1395">
        <v>3</v>
      </c>
      <c r="AJ14" s="1276" t="s">
        <v>23853</v>
      </c>
      <c r="AK14" s="1276" t="s">
        <v>23854</v>
      </c>
      <c r="AL14" s="1276" t="s">
        <v>23855</v>
      </c>
      <c r="AM14" s="1285" t="s">
        <v>23856</v>
      </c>
    </row>
    <row r="15" spans="2:44" ht="33" customHeight="1">
      <c r="B15" s="327" t="s">
        <v>23857</v>
      </c>
      <c r="C15" s="313" t="s">
        <v>2544</v>
      </c>
      <c r="D15" s="313">
        <v>3</v>
      </c>
      <c r="E15" s="353">
        <f>IFERROR(SUM(E12:E14), 0)</f>
        <v>2.7050000000000001</v>
      </c>
      <c r="F15" s="353">
        <f>IFERROR(SUM(F12:F14), 0)</f>
        <v>134.93799999999999</v>
      </c>
      <c r="G15" s="353">
        <f t="shared" si="0"/>
        <v>137.643</v>
      </c>
      <c r="H15" s="354">
        <f>IFERROR(SUM(H12:H14), 0)</f>
        <v>35.549999999999997</v>
      </c>
      <c r="I15" s="63"/>
      <c r="J15" s="63"/>
      <c r="K15" s="4"/>
      <c r="O15" s="324" t="s">
        <v>23858</v>
      </c>
      <c r="P15" s="7"/>
      <c r="Q15" s="842"/>
      <c r="R15" s="7"/>
      <c r="S15" s="1541"/>
      <c r="T15" s="271"/>
      <c r="U15" s="1541"/>
      <c r="AA15" s="270"/>
      <c r="AE15" s="250"/>
      <c r="AG15" s="1284" t="s">
        <v>23857</v>
      </c>
      <c r="AH15" s="1395" t="s">
        <v>2544</v>
      </c>
      <c r="AI15" s="1395">
        <v>3</v>
      </c>
      <c r="AJ15" s="1397" t="s">
        <v>23859</v>
      </c>
      <c r="AK15" s="1397" t="s">
        <v>23860</v>
      </c>
      <c r="AL15" s="1276" t="s">
        <v>23861</v>
      </c>
      <c r="AM15" s="1285" t="s">
        <v>23862</v>
      </c>
    </row>
    <row r="16" spans="2:44" ht="33" customHeight="1">
      <c r="B16" s="1850" t="s">
        <v>23863</v>
      </c>
      <c r="C16" s="320" t="s">
        <v>2544</v>
      </c>
      <c r="D16" s="320">
        <v>3</v>
      </c>
      <c r="E16" s="355">
        <f>IFERROR(E11 + E15, 0)</f>
        <v>560.70300000000009</v>
      </c>
      <c r="F16" s="355">
        <f>IFERROR(F11 + F15, 0)</f>
        <v>2462.5940000000001</v>
      </c>
      <c r="G16" s="355">
        <f t="shared" si="0"/>
        <v>3023.297</v>
      </c>
      <c r="H16" s="356">
        <f>IFERROR(H11 + H15, 0)</f>
        <v>116.142</v>
      </c>
      <c r="I16" s="63"/>
      <c r="J16" s="63"/>
      <c r="K16" s="4"/>
      <c r="O16" s="325" t="s">
        <v>23864</v>
      </c>
      <c r="P16" s="7"/>
      <c r="Q16" s="843"/>
      <c r="R16" s="7"/>
      <c r="S16" s="1541"/>
      <c r="T16" s="271"/>
      <c r="U16" s="1541"/>
      <c r="AA16" s="270"/>
      <c r="AE16" s="250"/>
      <c r="AG16" s="1287" t="s">
        <v>23863</v>
      </c>
      <c r="AH16" s="1401" t="s">
        <v>2544</v>
      </c>
      <c r="AI16" s="1401">
        <v>3</v>
      </c>
      <c r="AJ16" s="1402" t="s">
        <v>23865</v>
      </c>
      <c r="AK16" s="1402" t="s">
        <v>23866</v>
      </c>
      <c r="AL16" s="1402" t="s">
        <v>23867</v>
      </c>
      <c r="AM16" s="1403" t="s">
        <v>23868</v>
      </c>
    </row>
    <row r="17" spans="2:44" s="67" customFormat="1" ht="15" customHeight="1">
      <c r="B17" s="64"/>
      <c r="C17" s="64"/>
      <c r="D17" s="64"/>
      <c r="E17" s="65"/>
      <c r="F17" s="65"/>
      <c r="G17" s="65"/>
      <c r="H17" s="65"/>
      <c r="I17" s="65"/>
      <c r="J17" s="65"/>
      <c r="K17" s="52"/>
      <c r="L17" s="3"/>
      <c r="M17" s="3"/>
      <c r="N17" s="3"/>
      <c r="O17" s="66"/>
      <c r="P17" s="7"/>
      <c r="Q17" s="7"/>
      <c r="R17" s="7"/>
      <c r="S17" s="1542"/>
      <c r="T17" s="271"/>
      <c r="U17" s="1542"/>
      <c r="AA17" s="270"/>
      <c r="AE17" s="252"/>
    </row>
    <row r="18" spans="2:44" s="67" customFormat="1" ht="21" customHeight="1">
      <c r="B18" s="1973" t="s">
        <v>800</v>
      </c>
      <c r="C18" s="1974" t="s">
        <v>801</v>
      </c>
      <c r="D18" s="1974" t="s">
        <v>21072</v>
      </c>
      <c r="E18" s="1974" t="s">
        <v>2926</v>
      </c>
      <c r="F18" s="1974"/>
      <c r="G18" s="1974"/>
      <c r="H18" s="1974" t="s">
        <v>2927</v>
      </c>
      <c r="I18" s="1974"/>
      <c r="J18" s="1964"/>
      <c r="K18" s="52"/>
      <c r="L18" s="66"/>
      <c r="M18" s="66"/>
      <c r="N18" s="66"/>
      <c r="O18" s="66"/>
      <c r="S18" s="1542"/>
      <c r="T18" s="271"/>
      <c r="U18" s="1542"/>
      <c r="AA18" s="270"/>
      <c r="AE18" s="252"/>
      <c r="AG18" s="1973" t="s">
        <v>800</v>
      </c>
      <c r="AH18" s="1974" t="s">
        <v>801</v>
      </c>
      <c r="AI18" s="1974" t="s">
        <v>21072</v>
      </c>
      <c r="AJ18" s="1974" t="s">
        <v>2926</v>
      </c>
      <c r="AK18" s="1974"/>
      <c r="AL18" s="1974"/>
      <c r="AM18" s="1974" t="s">
        <v>2927</v>
      </c>
      <c r="AN18" s="1974"/>
      <c r="AO18" s="1964"/>
    </row>
    <row r="19" spans="2:44" s="67" customFormat="1" ht="21" customHeight="1" thickBot="1">
      <c r="B19" s="1975"/>
      <c r="C19" s="1976"/>
      <c r="D19" s="1976"/>
      <c r="E19" s="1845" t="s">
        <v>2740</v>
      </c>
      <c r="F19" s="1845" t="s">
        <v>2748</v>
      </c>
      <c r="G19" s="1845" t="s">
        <v>1016</v>
      </c>
      <c r="H19" s="1845" t="s">
        <v>2740</v>
      </c>
      <c r="I19" s="1845" t="s">
        <v>2748</v>
      </c>
      <c r="J19" s="1838" t="s">
        <v>1016</v>
      </c>
      <c r="K19" s="52"/>
      <c r="L19" s="66"/>
      <c r="M19" s="66"/>
      <c r="N19" s="66"/>
      <c r="O19" s="66"/>
      <c r="S19" s="1542"/>
      <c r="T19" s="271"/>
      <c r="U19" s="1542"/>
      <c r="AA19" s="270"/>
      <c r="AE19" s="252"/>
      <c r="AG19" s="1975"/>
      <c r="AH19" s="1976"/>
      <c r="AI19" s="1976"/>
      <c r="AJ19" s="1845" t="s">
        <v>2740</v>
      </c>
      <c r="AK19" s="1845" t="s">
        <v>2748</v>
      </c>
      <c r="AL19" s="1845" t="s">
        <v>1016</v>
      </c>
      <c r="AM19" s="1845" t="s">
        <v>2740</v>
      </c>
      <c r="AN19" s="1845" t="s">
        <v>2748</v>
      </c>
      <c r="AO19" s="1838" t="s">
        <v>1016</v>
      </c>
    </row>
    <row r="20" spans="2:44" s="67" customFormat="1" ht="15" customHeight="1" thickBot="1">
      <c r="B20" s="238"/>
      <c r="C20" s="11"/>
      <c r="D20" s="11"/>
      <c r="E20" s="11"/>
      <c r="F20" s="11"/>
      <c r="G20" s="11"/>
      <c r="H20" s="11"/>
      <c r="I20" s="11"/>
      <c r="J20" s="11"/>
      <c r="K20" s="52"/>
      <c r="L20" s="66"/>
      <c r="M20" s="66"/>
      <c r="N20" s="66"/>
      <c r="O20" s="66"/>
      <c r="S20" s="1542"/>
      <c r="T20" s="271"/>
      <c r="U20" s="1542"/>
      <c r="AA20" s="270"/>
      <c r="AE20" s="252"/>
    </row>
    <row r="21" spans="2:44" s="67" customFormat="1" ht="21.75" customHeight="1" thickBot="1">
      <c r="B21" s="316" t="s">
        <v>23869</v>
      </c>
      <c r="C21" s="11"/>
      <c r="D21" s="11"/>
      <c r="E21" s="11"/>
      <c r="F21" s="11"/>
      <c r="G21" s="11"/>
      <c r="H21" s="11"/>
      <c r="I21" s="11"/>
      <c r="J21" s="11"/>
      <c r="K21" s="52"/>
      <c r="L21" s="66"/>
      <c r="M21" s="66"/>
      <c r="N21" s="66"/>
      <c r="O21" s="66"/>
      <c r="S21" s="1542"/>
      <c r="T21" s="271"/>
      <c r="U21" s="1542"/>
      <c r="AA21" s="270"/>
      <c r="AE21" s="252"/>
      <c r="AG21" s="1873" t="s">
        <v>23869</v>
      </c>
      <c r="AH21" s="11"/>
      <c r="AI21" s="11"/>
    </row>
    <row r="22" spans="2:44" s="67" customFormat="1" ht="33" customHeight="1">
      <c r="B22" s="326" t="s">
        <v>23870</v>
      </c>
      <c r="C22" s="317" t="s">
        <v>2544</v>
      </c>
      <c r="D22" s="317">
        <v>3</v>
      </c>
      <c r="E22" s="835">
        <f>E8+E10</f>
        <v>321.36900000000003</v>
      </c>
      <c r="F22" s="835">
        <f>F8+F10</f>
        <v>1724.6559999999999</v>
      </c>
      <c r="G22" s="629">
        <f>IFERROR(E22 + F22, 0)</f>
        <v>2046.0250000000001</v>
      </c>
      <c r="H22" s="835">
        <f>E9+E10</f>
        <v>468.57499999999999</v>
      </c>
      <c r="I22" s="1786">
        <f>F9+F10</f>
        <v>2178.0969999999998</v>
      </c>
      <c r="J22" s="480">
        <f>IFERROR(H22 + I22, 0)</f>
        <v>2646.6719999999996</v>
      </c>
      <c r="K22" s="68"/>
      <c r="L22" s="62"/>
      <c r="M22" s="62"/>
      <c r="N22" s="62"/>
      <c r="O22" s="323" t="s">
        <v>23871</v>
      </c>
      <c r="Q22" s="844"/>
      <c r="S22" s="1542"/>
      <c r="T22" s="271">
        <f t="shared" ref="T22:T27" si="3">IF( SUM( V22:AD22 ) = 0, 0, $V$7 )</f>
        <v>0</v>
      </c>
      <c r="U22" s="1542"/>
      <c r="V22" s="273">
        <f xml:space="preserve"> IF( ISNUMBER(E22), 0, 1 )</f>
        <v>0</v>
      </c>
      <c r="W22" s="273">
        <f xml:space="preserve"> IF( ISNUMBER(F22), 0, 1 )</f>
        <v>0</v>
      </c>
      <c r="X22" s="270"/>
      <c r="Y22" s="270"/>
      <c r="AA22" s="273">
        <f xml:space="preserve"> IF( ISNUMBER(H22), 0, 1 )</f>
        <v>0</v>
      </c>
      <c r="AB22" s="273">
        <f xml:space="preserve"> IF( ISNUMBER(I22), 0, 1 )</f>
        <v>0</v>
      </c>
      <c r="AE22" s="252"/>
      <c r="AG22" s="1279" t="s">
        <v>23870</v>
      </c>
      <c r="AH22" s="1252" t="s">
        <v>2544</v>
      </c>
      <c r="AI22" s="1280">
        <v>3</v>
      </c>
      <c r="AJ22" s="1281" t="s">
        <v>23872</v>
      </c>
      <c r="AK22" s="1282" t="s">
        <v>23873</v>
      </c>
      <c r="AL22" s="1391" t="s">
        <v>23874</v>
      </c>
      <c r="AM22" s="1281" t="s">
        <v>23875</v>
      </c>
      <c r="AN22" s="1281" t="s">
        <v>23876</v>
      </c>
      <c r="AO22" s="1283" t="s">
        <v>23877</v>
      </c>
    </row>
    <row r="23" spans="2:44" s="67" customFormat="1" ht="33" customHeight="1">
      <c r="B23" s="327" t="s">
        <v>23878</v>
      </c>
      <c r="C23" s="313" t="s">
        <v>2544</v>
      </c>
      <c r="D23" s="313">
        <v>3</v>
      </c>
      <c r="E23" s="630"/>
      <c r="F23" s="630"/>
      <c r="G23" s="826">
        <v>53.677999999999997</v>
      </c>
      <c r="H23" s="630"/>
      <c r="I23" s="631"/>
      <c r="J23" s="825">
        <v>74.105999999999995</v>
      </c>
      <c r="K23" s="68"/>
      <c r="L23" s="62"/>
      <c r="M23" s="62"/>
      <c r="N23" s="62"/>
      <c r="O23" s="324" t="s">
        <v>23879</v>
      </c>
      <c r="Q23" s="845"/>
      <c r="S23" s="1542"/>
      <c r="T23" s="271">
        <f t="shared" si="3"/>
        <v>0</v>
      </c>
      <c r="U23" s="1542"/>
      <c r="W23" s="270"/>
      <c r="X23" s="273">
        <f xml:space="preserve"> IF( ISNUMBER(G23), 0, 1 )</f>
        <v>0</v>
      </c>
      <c r="Y23" s="270"/>
      <c r="AB23" s="270"/>
      <c r="AC23" s="273">
        <f xml:space="preserve"> IF( ISNUMBER(J23), 0, 1 )</f>
        <v>0</v>
      </c>
      <c r="AE23" s="252"/>
      <c r="AG23" s="1284" t="s">
        <v>23878</v>
      </c>
      <c r="AH23" s="1395" t="s">
        <v>2544</v>
      </c>
      <c r="AI23" s="1274">
        <v>3</v>
      </c>
      <c r="AJ23" s="1277"/>
      <c r="AK23" s="1277"/>
      <c r="AL23" s="1392" t="s">
        <v>23880</v>
      </c>
      <c r="AM23" s="1277"/>
      <c r="AN23" s="1278"/>
      <c r="AO23" s="1393" t="s">
        <v>23881</v>
      </c>
    </row>
    <row r="24" spans="2:44" s="67" customFormat="1" ht="33" customHeight="1">
      <c r="B24" s="327" t="s">
        <v>23882</v>
      </c>
      <c r="C24" s="313" t="s">
        <v>2544</v>
      </c>
      <c r="D24" s="313">
        <v>3</v>
      </c>
      <c r="E24" s="630"/>
      <c r="F24" s="630"/>
      <c r="G24" s="353">
        <f>IFERROR(G22 + G23, 0)</f>
        <v>2099.703</v>
      </c>
      <c r="H24" s="630"/>
      <c r="I24" s="631"/>
      <c r="J24" s="1246">
        <f>IFERROR(J22 + J23, 0)</f>
        <v>2720.7779999999993</v>
      </c>
      <c r="K24" s="68"/>
      <c r="L24" s="62"/>
      <c r="M24" s="62"/>
      <c r="N24" s="62"/>
      <c r="O24" s="324" t="s">
        <v>23883</v>
      </c>
      <c r="Q24" s="845"/>
      <c r="S24" s="1542"/>
      <c r="T24" s="271">
        <f t="shared" si="3"/>
        <v>0</v>
      </c>
      <c r="U24" s="1542"/>
      <c r="X24" s="270"/>
      <c r="Y24" s="270"/>
      <c r="AC24" s="270"/>
      <c r="AE24" s="252"/>
      <c r="AG24" s="1284" t="s">
        <v>23882</v>
      </c>
      <c r="AH24" s="1395" t="s">
        <v>2544</v>
      </c>
      <c r="AI24" s="1274">
        <v>3</v>
      </c>
      <c r="AJ24" s="1277"/>
      <c r="AK24" s="1277"/>
      <c r="AL24" s="1392" t="s">
        <v>23884</v>
      </c>
      <c r="AM24" s="1277"/>
      <c r="AN24" s="1278"/>
      <c r="AO24" s="1393" t="s">
        <v>23885</v>
      </c>
    </row>
    <row r="25" spans="2:44" s="67" customFormat="1" ht="33" customHeight="1">
      <c r="B25" s="327" t="s">
        <v>23886</v>
      </c>
      <c r="C25" s="313" t="s">
        <v>2544</v>
      </c>
      <c r="D25" s="313">
        <v>3</v>
      </c>
      <c r="E25" s="826">
        <f>E12+E14</f>
        <v>1.304</v>
      </c>
      <c r="F25" s="826">
        <f>F12+F14</f>
        <v>101.756</v>
      </c>
      <c r="G25" s="353">
        <f>IFERROR(E25 + F25, 0)</f>
        <v>103.06</v>
      </c>
      <c r="H25" s="826">
        <f>E13+E14</f>
        <v>2.1779999999999999</v>
      </c>
      <c r="I25" s="826">
        <f>F13+F14</f>
        <v>102.056</v>
      </c>
      <c r="J25" s="354">
        <f>IFERROR(H25+I25,0)</f>
        <v>104.23399999999999</v>
      </c>
      <c r="K25" s="68"/>
      <c r="L25" s="62"/>
      <c r="M25" s="62"/>
      <c r="N25" s="62"/>
      <c r="O25" s="324" t="s">
        <v>23887</v>
      </c>
      <c r="Q25" s="845"/>
      <c r="S25" s="1542"/>
      <c r="T25" s="271">
        <f t="shared" si="3"/>
        <v>0</v>
      </c>
      <c r="U25" s="1542"/>
      <c r="V25" s="273">
        <f xml:space="preserve"> IF( ISNUMBER(E25), 0, 1 )</f>
        <v>0</v>
      </c>
      <c r="W25" s="273">
        <f xml:space="preserve"> IF( ISNUMBER(F25), 0, 1 )</f>
        <v>0</v>
      </c>
      <c r="X25" s="270"/>
      <c r="Y25" s="270"/>
      <c r="AA25" s="273">
        <f xml:space="preserve"> IF( ISNUMBER(H25), 0, 1 )</f>
        <v>0</v>
      </c>
      <c r="AB25" s="273">
        <f xml:space="preserve"> IF( ISNUMBER(I25), 0, 1 )</f>
        <v>0</v>
      </c>
      <c r="AE25" s="252"/>
      <c r="AG25" s="1284" t="s">
        <v>23886</v>
      </c>
      <c r="AH25" s="1395" t="s">
        <v>2544</v>
      </c>
      <c r="AI25" s="1274">
        <v>3</v>
      </c>
      <c r="AJ25" s="1275" t="s">
        <v>23888</v>
      </c>
      <c r="AK25" s="1275" t="s">
        <v>23889</v>
      </c>
      <c r="AL25" s="1392" t="s">
        <v>23890</v>
      </c>
      <c r="AM25" s="1275" t="s">
        <v>23891</v>
      </c>
      <c r="AN25" s="1275" t="s">
        <v>23892</v>
      </c>
      <c r="AO25" s="1286" t="s">
        <v>23893</v>
      </c>
    </row>
    <row r="26" spans="2:44" s="67" customFormat="1" ht="33" customHeight="1">
      <c r="B26" s="327" t="s">
        <v>23894</v>
      </c>
      <c r="C26" s="313" t="s">
        <v>2544</v>
      </c>
      <c r="D26" s="313">
        <v>3</v>
      </c>
      <c r="E26" s="630"/>
      <c r="F26" s="630"/>
      <c r="G26" s="1720">
        <v>26.260999999999999</v>
      </c>
      <c r="H26" s="630"/>
      <c r="I26" s="631"/>
      <c r="J26" s="1718">
        <v>27.376999999999999</v>
      </c>
      <c r="K26" s="68"/>
      <c r="L26" s="62"/>
      <c r="M26" s="62"/>
      <c r="N26" s="62"/>
      <c r="O26" s="324" t="s">
        <v>23895</v>
      </c>
      <c r="Q26" s="845"/>
      <c r="S26" s="1542"/>
      <c r="T26" s="271">
        <f t="shared" si="3"/>
        <v>0</v>
      </c>
      <c r="U26" s="1542"/>
      <c r="V26" s="270"/>
      <c r="W26" s="270"/>
      <c r="X26" s="273">
        <f xml:space="preserve"> IF( ISNUMBER(G26), 0, 1 )</f>
        <v>0</v>
      </c>
      <c r="Y26" s="270"/>
      <c r="AA26" s="270"/>
      <c r="AB26" s="270"/>
      <c r="AC26" s="273">
        <f xml:space="preserve"> IF( ISNUMBER(J26), 0, 1 )</f>
        <v>0</v>
      </c>
      <c r="AE26" s="252"/>
      <c r="AG26" s="1284" t="s">
        <v>23894</v>
      </c>
      <c r="AH26" s="1395" t="s">
        <v>2544</v>
      </c>
      <c r="AI26" s="1274">
        <v>3</v>
      </c>
      <c r="AJ26" s="1277"/>
      <c r="AK26" s="1277"/>
      <c r="AL26" s="1392" t="s">
        <v>23896</v>
      </c>
      <c r="AM26" s="1277"/>
      <c r="AN26" s="1278"/>
      <c r="AO26" s="1393" t="s">
        <v>23897</v>
      </c>
    </row>
    <row r="27" spans="2:44" s="67" customFormat="1" ht="33" customHeight="1">
      <c r="B27" s="327" t="s">
        <v>23898</v>
      </c>
      <c r="C27" s="313" t="s">
        <v>2544</v>
      </c>
      <c r="D27" s="313">
        <v>3</v>
      </c>
      <c r="E27" s="630"/>
      <c r="F27" s="630"/>
      <c r="G27" s="353">
        <f>IFERROR(G25 + G26, 0)</f>
        <v>129.321</v>
      </c>
      <c r="H27" s="630"/>
      <c r="I27" s="631"/>
      <c r="J27" s="1246">
        <f>IFERROR(J25 + J26, 0)</f>
        <v>131.61099999999999</v>
      </c>
      <c r="K27" s="68"/>
      <c r="L27" s="62"/>
      <c r="M27" s="62"/>
      <c r="N27" s="62"/>
      <c r="O27" s="324" t="s">
        <v>23899</v>
      </c>
      <c r="Q27" s="845"/>
      <c r="S27" s="1542"/>
      <c r="T27" s="271">
        <f t="shared" si="3"/>
        <v>0</v>
      </c>
      <c r="U27" s="1542"/>
      <c r="V27" s="270"/>
      <c r="W27" s="270"/>
      <c r="X27" s="270"/>
      <c r="Y27" s="270"/>
      <c r="AA27" s="270"/>
      <c r="AB27" s="270"/>
      <c r="AC27" s="270"/>
      <c r="AE27" s="252"/>
      <c r="AG27" s="1284" t="s">
        <v>23898</v>
      </c>
      <c r="AH27" s="1395" t="s">
        <v>2544</v>
      </c>
      <c r="AI27" s="1274">
        <v>3</v>
      </c>
      <c r="AJ27" s="1277"/>
      <c r="AK27" s="1277"/>
      <c r="AL27" s="1392" t="s">
        <v>23900</v>
      </c>
      <c r="AM27" s="1277"/>
      <c r="AN27" s="1278"/>
      <c r="AO27" s="1393" t="s">
        <v>23901</v>
      </c>
    </row>
    <row r="28" spans="2:44" s="67" customFormat="1" ht="33" customHeight="1" thickBot="1">
      <c r="B28" s="1850" t="s">
        <v>23902</v>
      </c>
      <c r="C28" s="320" t="s">
        <v>2544</v>
      </c>
      <c r="D28" s="320">
        <v>3</v>
      </c>
      <c r="E28" s="632"/>
      <c r="F28" s="632"/>
      <c r="G28" s="355">
        <f>IFERROR(G27 + G24, 0)</f>
        <v>2229.0239999999999</v>
      </c>
      <c r="H28" s="632"/>
      <c r="I28" s="633"/>
      <c r="J28" s="356">
        <f>IFERROR(J27 + J24, 0)</f>
        <v>2852.3889999999992</v>
      </c>
      <c r="K28" s="68"/>
      <c r="L28" s="62"/>
      <c r="M28" s="62"/>
      <c r="N28" s="62"/>
      <c r="O28" s="325" t="s">
        <v>23903</v>
      </c>
      <c r="Q28" s="846"/>
      <c r="S28" s="1542"/>
      <c r="T28" s="271"/>
      <c r="U28" s="1542"/>
      <c r="V28" s="270"/>
      <c r="W28" s="270"/>
      <c r="AA28" s="270"/>
      <c r="AB28" s="270"/>
      <c r="AE28" s="252"/>
      <c r="AG28" s="1287" t="s">
        <v>23902</v>
      </c>
      <c r="AH28" s="1401" t="s">
        <v>2544</v>
      </c>
      <c r="AI28" s="1288">
        <v>3</v>
      </c>
      <c r="AJ28" s="1289"/>
      <c r="AK28" s="1289"/>
      <c r="AL28" s="1469" t="s">
        <v>23904</v>
      </c>
      <c r="AM28" s="1289"/>
      <c r="AN28" s="1290"/>
      <c r="AO28" s="1394" t="s">
        <v>23905</v>
      </c>
    </row>
    <row r="29" spans="2:44" s="70" customFormat="1" ht="15" customHeight="1" thickBot="1">
      <c r="B29" s="69"/>
      <c r="C29" s="3"/>
      <c r="D29" s="3"/>
      <c r="E29" s="65"/>
      <c r="F29" s="65"/>
      <c r="G29" s="65"/>
      <c r="H29" s="65"/>
      <c r="I29" s="65"/>
      <c r="J29" s="65"/>
      <c r="K29" s="3"/>
      <c r="L29" s="62"/>
      <c r="M29" s="62"/>
      <c r="N29" s="62"/>
      <c r="O29" s="62"/>
      <c r="S29" s="1543"/>
      <c r="T29" s="271"/>
      <c r="U29" s="1543"/>
      <c r="V29" s="270"/>
      <c r="W29" s="270"/>
      <c r="AA29" s="270"/>
      <c r="AB29" s="270"/>
      <c r="AE29" s="254"/>
    </row>
    <row r="30" spans="2:44" s="70" customFormat="1" ht="18.75" customHeight="1">
      <c r="B30" s="1973" t="s">
        <v>800</v>
      </c>
      <c r="C30" s="1974" t="s">
        <v>801</v>
      </c>
      <c r="D30" s="1974" t="s">
        <v>21072</v>
      </c>
      <c r="E30" s="1974" t="s">
        <v>2926</v>
      </c>
      <c r="F30" s="1974"/>
      <c r="G30" s="1974"/>
      <c r="H30" s="1974"/>
      <c r="I30" s="1974"/>
      <c r="J30" s="1974"/>
      <c r="K30" s="1974"/>
      <c r="L30" s="1974"/>
      <c r="M30" s="1964"/>
      <c r="N30" s="62"/>
      <c r="O30" s="62"/>
      <c r="S30" s="1543"/>
      <c r="T30" s="271"/>
      <c r="U30" s="1543"/>
      <c r="V30" s="270"/>
      <c r="W30" s="270"/>
      <c r="AA30" s="270"/>
      <c r="AB30" s="270"/>
      <c r="AE30" s="254"/>
      <c r="AG30" s="1973" t="s">
        <v>800</v>
      </c>
      <c r="AH30" s="1974" t="s">
        <v>801</v>
      </c>
      <c r="AI30" s="1974" t="s">
        <v>21072</v>
      </c>
      <c r="AJ30" s="1974" t="s">
        <v>2926</v>
      </c>
      <c r="AK30" s="1974"/>
      <c r="AL30" s="1974"/>
      <c r="AM30" s="1974"/>
      <c r="AN30" s="1974"/>
      <c r="AO30" s="1974"/>
      <c r="AP30" s="1974"/>
      <c r="AQ30" s="1974"/>
      <c r="AR30" s="1964"/>
    </row>
    <row r="31" spans="2:44" s="70" customFormat="1" ht="18.75" customHeight="1">
      <c r="B31" s="2038"/>
      <c r="C31" s="2036"/>
      <c r="D31" s="2036"/>
      <c r="E31" s="2036" t="s">
        <v>2740</v>
      </c>
      <c r="F31" s="2036"/>
      <c r="G31" s="2036"/>
      <c r="H31" s="2036"/>
      <c r="I31" s="2036" t="s">
        <v>2748</v>
      </c>
      <c r="J31" s="2036"/>
      <c r="K31" s="2036"/>
      <c r="L31" s="2036"/>
      <c r="M31" s="2037" t="s">
        <v>1016</v>
      </c>
      <c r="N31" s="62"/>
      <c r="O31" s="62"/>
      <c r="S31" s="1543"/>
      <c r="T31" s="271"/>
      <c r="U31" s="1543"/>
      <c r="V31" s="270"/>
      <c r="W31" s="270"/>
      <c r="AA31" s="270"/>
      <c r="AB31" s="270"/>
      <c r="AE31" s="254"/>
      <c r="AG31" s="2038"/>
      <c r="AH31" s="2036"/>
      <c r="AI31" s="2036"/>
      <c r="AJ31" s="2036" t="s">
        <v>2740</v>
      </c>
      <c r="AK31" s="2036"/>
      <c r="AL31" s="2036"/>
      <c r="AM31" s="2036"/>
      <c r="AN31" s="2036" t="s">
        <v>2748</v>
      </c>
      <c r="AO31" s="2036"/>
      <c r="AP31" s="2036"/>
      <c r="AQ31" s="2036"/>
      <c r="AR31" s="2037" t="s">
        <v>1016</v>
      </c>
    </row>
    <row r="32" spans="2:44" s="70" customFormat="1" ht="18.75" customHeight="1" thickBot="1">
      <c r="B32" s="1975"/>
      <c r="C32" s="1976"/>
      <c r="D32" s="1976"/>
      <c r="E32" s="1845" t="s">
        <v>23906</v>
      </c>
      <c r="F32" s="1845" t="s">
        <v>23907</v>
      </c>
      <c r="G32" s="1845" t="s">
        <v>23908</v>
      </c>
      <c r="H32" s="1845" t="s">
        <v>1016</v>
      </c>
      <c r="I32" s="1845" t="s">
        <v>23906</v>
      </c>
      <c r="J32" s="1845" t="s">
        <v>23907</v>
      </c>
      <c r="K32" s="1845" t="s">
        <v>23908</v>
      </c>
      <c r="L32" s="1845" t="s">
        <v>1016</v>
      </c>
      <c r="M32" s="1965"/>
      <c r="N32" s="62"/>
      <c r="O32" s="7"/>
      <c r="S32" s="1543"/>
      <c r="T32" s="271"/>
      <c r="U32" s="1543"/>
      <c r="V32" s="270"/>
      <c r="W32" s="270"/>
      <c r="AA32" s="270"/>
      <c r="AB32" s="270"/>
      <c r="AE32" s="254"/>
      <c r="AG32" s="1975"/>
      <c r="AH32" s="1976"/>
      <c r="AI32" s="1976"/>
      <c r="AJ32" s="1845" t="s">
        <v>23906</v>
      </c>
      <c r="AK32" s="1845" t="s">
        <v>23907</v>
      </c>
      <c r="AL32" s="1845" t="s">
        <v>23908</v>
      </c>
      <c r="AM32" s="1845" t="s">
        <v>1016</v>
      </c>
      <c r="AN32" s="1845" t="s">
        <v>23906</v>
      </c>
      <c r="AO32" s="1845" t="s">
        <v>23907</v>
      </c>
      <c r="AP32" s="1845" t="s">
        <v>23908</v>
      </c>
      <c r="AQ32" s="1845" t="s">
        <v>1016</v>
      </c>
      <c r="AR32" s="1965"/>
    </row>
    <row r="33" spans="2:44" s="70" customFormat="1" ht="15" customHeight="1" thickBot="1">
      <c r="B33" s="238"/>
      <c r="C33" s="11"/>
      <c r="D33" s="11"/>
      <c r="E33" s="11"/>
      <c r="F33" s="11"/>
      <c r="G33" s="11"/>
      <c r="H33" s="11"/>
      <c r="I33" s="11"/>
      <c r="J33" s="11"/>
      <c r="K33" s="11"/>
      <c r="L33" s="11"/>
      <c r="M33" s="11"/>
      <c r="N33" s="62"/>
      <c r="O33" s="7"/>
      <c r="S33" s="1543"/>
      <c r="T33" s="271"/>
      <c r="U33" s="1543"/>
      <c r="V33" s="270"/>
      <c r="W33" s="270"/>
      <c r="AA33" s="270"/>
      <c r="AB33" s="270"/>
      <c r="AE33" s="254"/>
    </row>
    <row r="34" spans="2:44" s="70" customFormat="1" ht="20.25" customHeight="1" thickBot="1">
      <c r="B34" s="316" t="s">
        <v>23909</v>
      </c>
      <c r="C34" s="11"/>
      <c r="D34" s="11"/>
      <c r="E34" s="11"/>
      <c r="F34" s="11"/>
      <c r="G34" s="11"/>
      <c r="H34" s="11"/>
      <c r="I34" s="11"/>
      <c r="J34" s="11"/>
      <c r="K34" s="11"/>
      <c r="L34" s="11"/>
      <c r="M34" s="11"/>
      <c r="N34" s="62"/>
      <c r="O34" s="7"/>
      <c r="S34" s="1543"/>
      <c r="T34" s="271"/>
      <c r="U34" s="1543"/>
      <c r="V34" s="270"/>
      <c r="W34" s="270"/>
      <c r="AA34" s="270"/>
      <c r="AB34" s="270"/>
      <c r="AE34" s="254"/>
      <c r="AG34" s="316" t="s">
        <v>23909</v>
      </c>
      <c r="AH34" s="11"/>
      <c r="AI34" s="11"/>
    </row>
    <row r="35" spans="2:44" ht="33" customHeight="1">
      <c r="B35" s="326" t="s">
        <v>23910</v>
      </c>
      <c r="C35" s="317" t="s">
        <v>2544</v>
      </c>
      <c r="D35" s="317">
        <v>3</v>
      </c>
      <c r="E35" s="835">
        <v>2.3540000000000001</v>
      </c>
      <c r="F35" s="835">
        <v>0</v>
      </c>
      <c r="G35" s="835">
        <v>0</v>
      </c>
      <c r="H35" s="629">
        <f>IFERROR(E35 + F35 + G35, 0)</f>
        <v>2.3540000000000001</v>
      </c>
      <c r="I35" s="835">
        <v>0</v>
      </c>
      <c r="J35" s="835">
        <v>12.845000000000001</v>
      </c>
      <c r="K35" s="835">
        <v>2.7309999999999999</v>
      </c>
      <c r="L35" s="629">
        <f>IFERROR(I35 + J35 + K35, 0)</f>
        <v>15.576000000000001</v>
      </c>
      <c r="M35" s="480">
        <f t="shared" ref="M35:M43" si="4">IFERROR(H35 + L35, 0)</f>
        <v>17.93</v>
      </c>
      <c r="N35" s="7"/>
      <c r="O35" s="323" t="s">
        <v>23911</v>
      </c>
      <c r="Q35" s="836"/>
      <c r="S35" s="1541"/>
      <c r="T35" s="271">
        <f t="shared" ref="T35:T41" si="5">IF( SUM( V35:AD35 ) = 0, 0, $V$7 )</f>
        <v>0</v>
      </c>
      <c r="U35" s="1541"/>
      <c r="V35" s="273">
        <f t="shared" ref="V35:X37" si="6" xml:space="preserve"> IF( ISNUMBER(E35), 0, 1 )</f>
        <v>0</v>
      </c>
      <c r="W35" s="273">
        <f t="shared" si="6"/>
        <v>0</v>
      </c>
      <c r="X35" s="273">
        <f t="shared" si="6"/>
        <v>0</v>
      </c>
      <c r="Y35" s="270"/>
      <c r="AA35" s="273">
        <f t="shared" ref="AA35:AC37" si="7" xml:space="preserve"> IF( ISNUMBER(I35), 0, 1 )</f>
        <v>0</v>
      </c>
      <c r="AB35" s="273">
        <f t="shared" si="7"/>
        <v>0</v>
      </c>
      <c r="AC35" s="273">
        <f t="shared" si="7"/>
        <v>0</v>
      </c>
      <c r="AE35" s="250"/>
      <c r="AG35" s="326" t="s">
        <v>23910</v>
      </c>
      <c r="AH35" s="317" t="s">
        <v>2544</v>
      </c>
      <c r="AI35" s="317">
        <v>3</v>
      </c>
      <c r="AJ35" s="369" t="s">
        <v>23912</v>
      </c>
      <c r="AK35" s="369" t="s">
        <v>23913</v>
      </c>
      <c r="AL35" s="369" t="s">
        <v>23914</v>
      </c>
      <c r="AM35" s="369" t="s">
        <v>23915</v>
      </c>
      <c r="AN35" s="369" t="s">
        <v>23916</v>
      </c>
      <c r="AO35" s="369" t="s">
        <v>23917</v>
      </c>
      <c r="AP35" s="369" t="s">
        <v>23918</v>
      </c>
      <c r="AQ35" s="369" t="s">
        <v>23919</v>
      </c>
      <c r="AR35" s="370" t="s">
        <v>23920</v>
      </c>
    </row>
    <row r="36" spans="2:44" ht="33" customHeight="1">
      <c r="B36" s="327" t="s">
        <v>23921</v>
      </c>
      <c r="C36" s="313" t="s">
        <v>2544</v>
      </c>
      <c r="D36" s="313">
        <v>3</v>
      </c>
      <c r="E36" s="826">
        <v>0.42499999999999999</v>
      </c>
      <c r="F36" s="826">
        <v>0</v>
      </c>
      <c r="G36" s="826">
        <v>0</v>
      </c>
      <c r="H36" s="353">
        <f>IFERROR(E36 + F36 + G36, 0)</f>
        <v>0.42499999999999999</v>
      </c>
      <c r="I36" s="826">
        <v>0</v>
      </c>
      <c r="J36" s="826">
        <v>0.67200000000000004</v>
      </c>
      <c r="K36" s="826">
        <v>6.0999999999999999E-2</v>
      </c>
      <c r="L36" s="353">
        <f>IFERROR(I36 + J36 + K36, 0)</f>
        <v>0.7330000000000001</v>
      </c>
      <c r="M36" s="354">
        <f t="shared" si="4"/>
        <v>1.1580000000000001</v>
      </c>
      <c r="N36" s="7"/>
      <c r="O36" s="324" t="s">
        <v>23922</v>
      </c>
      <c r="Q36" s="837"/>
      <c r="S36" s="1541"/>
      <c r="T36" s="271">
        <f t="shared" si="5"/>
        <v>0</v>
      </c>
      <c r="U36" s="1541"/>
      <c r="V36" s="273">
        <f t="shared" si="6"/>
        <v>0</v>
      </c>
      <c r="W36" s="273">
        <f t="shared" si="6"/>
        <v>0</v>
      </c>
      <c r="X36" s="273">
        <f t="shared" si="6"/>
        <v>0</v>
      </c>
      <c r="Y36" s="270"/>
      <c r="AA36" s="273">
        <f t="shared" si="7"/>
        <v>0</v>
      </c>
      <c r="AB36" s="273">
        <f t="shared" si="7"/>
        <v>0</v>
      </c>
      <c r="AC36" s="273">
        <f t="shared" si="7"/>
        <v>0</v>
      </c>
      <c r="AE36" s="250"/>
      <c r="AG36" s="327" t="s">
        <v>23921</v>
      </c>
      <c r="AH36" s="313" t="s">
        <v>2544</v>
      </c>
      <c r="AI36" s="313">
        <v>3</v>
      </c>
      <c r="AJ36" s="363" t="s">
        <v>23923</v>
      </c>
      <c r="AK36" s="363" t="s">
        <v>23924</v>
      </c>
      <c r="AL36" s="363" t="s">
        <v>23925</v>
      </c>
      <c r="AM36" s="363" t="s">
        <v>23926</v>
      </c>
      <c r="AN36" s="363" t="s">
        <v>23927</v>
      </c>
      <c r="AO36" s="363" t="s">
        <v>23928</v>
      </c>
      <c r="AP36" s="363" t="s">
        <v>23929</v>
      </c>
      <c r="AQ36" s="363" t="s">
        <v>23930</v>
      </c>
      <c r="AR36" s="366" t="s">
        <v>23931</v>
      </c>
    </row>
    <row r="37" spans="2:44" ht="33" customHeight="1">
      <c r="B37" s="327" t="s">
        <v>23932</v>
      </c>
      <c r="C37" s="313" t="s">
        <v>2544</v>
      </c>
      <c r="D37" s="313">
        <v>3</v>
      </c>
      <c r="E37" s="826">
        <v>197.88900000000001</v>
      </c>
      <c r="F37" s="826">
        <v>103.16</v>
      </c>
      <c r="G37" s="826">
        <v>15.598000000000001</v>
      </c>
      <c r="H37" s="353">
        <f>IFERROR(E37 + F37 + G37, 0)</f>
        <v>316.64699999999999</v>
      </c>
      <c r="I37" s="826">
        <v>0</v>
      </c>
      <c r="J37" s="826">
        <v>1376.002</v>
      </c>
      <c r="K37" s="826">
        <v>364.89</v>
      </c>
      <c r="L37" s="353">
        <f>IFERROR(I37 + J37 + K37, 0)</f>
        <v>1740.8919999999998</v>
      </c>
      <c r="M37" s="354">
        <f t="shared" si="4"/>
        <v>2057.5389999999998</v>
      </c>
      <c r="N37" s="7"/>
      <c r="O37" s="324" t="s">
        <v>23933</v>
      </c>
      <c r="Q37" s="837"/>
      <c r="S37" s="1541"/>
      <c r="T37" s="271">
        <f t="shared" si="5"/>
        <v>0</v>
      </c>
      <c r="U37" s="1541"/>
      <c r="V37" s="273">
        <f t="shared" si="6"/>
        <v>0</v>
      </c>
      <c r="W37" s="273">
        <f t="shared" si="6"/>
        <v>0</v>
      </c>
      <c r="X37" s="273">
        <f t="shared" si="6"/>
        <v>0</v>
      </c>
      <c r="Y37" s="270"/>
      <c r="AA37" s="273">
        <f t="shared" si="7"/>
        <v>0</v>
      </c>
      <c r="AB37" s="273">
        <f t="shared" si="7"/>
        <v>0</v>
      </c>
      <c r="AC37" s="273">
        <f t="shared" si="7"/>
        <v>0</v>
      </c>
      <c r="AE37" s="250"/>
      <c r="AG37" s="327" t="s">
        <v>23932</v>
      </c>
      <c r="AH37" s="313" t="s">
        <v>2544</v>
      </c>
      <c r="AI37" s="313">
        <v>3</v>
      </c>
      <c r="AJ37" s="363" t="s">
        <v>23934</v>
      </c>
      <c r="AK37" s="363" t="s">
        <v>23935</v>
      </c>
      <c r="AL37" s="363" t="s">
        <v>23936</v>
      </c>
      <c r="AM37" s="363" t="s">
        <v>23937</v>
      </c>
      <c r="AN37" s="363" t="s">
        <v>23938</v>
      </c>
      <c r="AO37" s="363" t="s">
        <v>23939</v>
      </c>
      <c r="AP37" s="363" t="s">
        <v>23940</v>
      </c>
      <c r="AQ37" s="363" t="s">
        <v>23941</v>
      </c>
      <c r="AR37" s="366" t="s">
        <v>23942</v>
      </c>
    </row>
    <row r="38" spans="2:44" ht="33" customHeight="1">
      <c r="B38" s="327" t="s">
        <v>23943</v>
      </c>
      <c r="C38" s="313" t="s">
        <v>2544</v>
      </c>
      <c r="D38" s="313">
        <v>3</v>
      </c>
      <c r="E38" s="634"/>
      <c r="F38" s="634"/>
      <c r="G38" s="634"/>
      <c r="H38" s="840">
        <v>6.5510000000000002</v>
      </c>
      <c r="I38" s="634"/>
      <c r="J38" s="634"/>
      <c r="K38" s="635"/>
      <c r="L38" s="840">
        <v>41.807000000000002</v>
      </c>
      <c r="M38" s="354">
        <f t="shared" si="4"/>
        <v>48.358000000000004</v>
      </c>
      <c r="N38" s="7"/>
      <c r="O38" s="324" t="s">
        <v>23944</v>
      </c>
      <c r="Q38" s="837"/>
      <c r="S38" s="1541"/>
      <c r="T38" s="271">
        <f t="shared" si="5"/>
        <v>0</v>
      </c>
      <c r="U38" s="1541"/>
      <c r="X38" s="270"/>
      <c r="Y38" s="273">
        <f xml:space="preserve"> IF( ISNUMBER(H38), 0, 1 )</f>
        <v>0</v>
      </c>
      <c r="AA38" s="270"/>
      <c r="AB38" s="270"/>
      <c r="AC38" s="270"/>
      <c r="AD38" s="273">
        <f xml:space="preserve"> IF( ISNUMBER(L38), 0, 1 )</f>
        <v>0</v>
      </c>
      <c r="AE38" s="250"/>
      <c r="AG38" s="327" t="s">
        <v>23943</v>
      </c>
      <c r="AH38" s="313" t="s">
        <v>2544</v>
      </c>
      <c r="AI38" s="313">
        <v>3</v>
      </c>
      <c r="AJ38" s="639"/>
      <c r="AK38" s="639"/>
      <c r="AL38" s="639"/>
      <c r="AM38" s="363" t="s">
        <v>23945</v>
      </c>
      <c r="AN38" s="639"/>
      <c r="AO38" s="639"/>
      <c r="AP38" s="626"/>
      <c r="AQ38" s="363" t="s">
        <v>23946</v>
      </c>
      <c r="AR38" s="366" t="s">
        <v>23947</v>
      </c>
    </row>
    <row r="39" spans="2:44" ht="33" customHeight="1">
      <c r="B39" s="327" t="s">
        <v>23948</v>
      </c>
      <c r="C39" s="313" t="s">
        <v>2544</v>
      </c>
      <c r="D39" s="313">
        <v>3</v>
      </c>
      <c r="E39" s="634"/>
      <c r="F39" s="634"/>
      <c r="G39" s="634"/>
      <c r="H39" s="353">
        <f>IFERROR(H38 + H37, 0)</f>
        <v>323.19799999999998</v>
      </c>
      <c r="I39" s="634"/>
      <c r="J39" s="634"/>
      <c r="K39" s="635"/>
      <c r="L39" s="353">
        <f>IFERROR(L38 + L37, 0)</f>
        <v>1782.6989999999998</v>
      </c>
      <c r="M39" s="354">
        <f t="shared" si="4"/>
        <v>2105.8969999999999</v>
      </c>
      <c r="N39" s="7"/>
      <c r="O39" s="324" t="s">
        <v>23949</v>
      </c>
      <c r="Q39" s="837"/>
      <c r="S39" s="1541"/>
      <c r="T39" s="271"/>
      <c r="U39" s="1541"/>
      <c r="Y39" s="270"/>
      <c r="AA39" s="270"/>
      <c r="AB39" s="270"/>
      <c r="AC39" s="270"/>
      <c r="AD39" s="270"/>
      <c r="AE39" s="250"/>
      <c r="AG39" s="327" t="s">
        <v>23948</v>
      </c>
      <c r="AH39" s="313" t="s">
        <v>2544</v>
      </c>
      <c r="AI39" s="313">
        <v>3</v>
      </c>
      <c r="AJ39" s="639"/>
      <c r="AK39" s="639"/>
      <c r="AL39" s="639"/>
      <c r="AM39" s="363" t="s">
        <v>23950</v>
      </c>
      <c r="AN39" s="639"/>
      <c r="AO39" s="639"/>
      <c r="AP39" s="626"/>
      <c r="AQ39" s="363" t="s">
        <v>23951</v>
      </c>
      <c r="AR39" s="366" t="s">
        <v>23942</v>
      </c>
    </row>
    <row r="40" spans="2:44" ht="33" customHeight="1">
      <c r="B40" s="327" t="s">
        <v>23952</v>
      </c>
      <c r="C40" s="313" t="s">
        <v>2544</v>
      </c>
      <c r="D40" s="313">
        <v>3</v>
      </c>
      <c r="E40" s="826">
        <v>1.3540000000000001</v>
      </c>
      <c r="F40" s="826">
        <v>0</v>
      </c>
      <c r="G40" s="826">
        <v>0</v>
      </c>
      <c r="H40" s="353">
        <f>IFERROR(E40 + F40 + G40, 0)</f>
        <v>1.3540000000000001</v>
      </c>
      <c r="I40" s="826">
        <v>0</v>
      </c>
      <c r="J40" s="826">
        <v>95.174999999999997</v>
      </c>
      <c r="K40" s="826">
        <v>9.8889999999999993</v>
      </c>
      <c r="L40" s="353">
        <f>IFERROR(I40 + J40 + K40, 0)</f>
        <v>105.06399999999999</v>
      </c>
      <c r="M40" s="354">
        <f t="shared" si="4"/>
        <v>106.41799999999999</v>
      </c>
      <c r="N40" s="7"/>
      <c r="O40" s="324" t="s">
        <v>23953</v>
      </c>
      <c r="Q40" s="837"/>
      <c r="S40" s="1541"/>
      <c r="T40" s="271">
        <f t="shared" si="5"/>
        <v>0</v>
      </c>
      <c r="U40" s="1541"/>
      <c r="V40" s="273">
        <f xml:space="preserve"> IF( ISNUMBER(E40), 0, 1 )</f>
        <v>0</v>
      </c>
      <c r="W40" s="273">
        <f xml:space="preserve"> IF( ISNUMBER(F40), 0, 1 )</f>
        <v>0</v>
      </c>
      <c r="X40" s="273">
        <f xml:space="preserve"> IF( ISNUMBER(G40), 0, 1 )</f>
        <v>0</v>
      </c>
      <c r="Y40" s="270"/>
      <c r="AA40" s="273">
        <f xml:space="preserve"> IF( ISNUMBER(I40), 0, 1 )</f>
        <v>0</v>
      </c>
      <c r="AB40" s="273">
        <f xml:space="preserve"> IF( ISNUMBER(J40), 0, 1 )</f>
        <v>0</v>
      </c>
      <c r="AC40" s="273">
        <f xml:space="preserve"> IF( ISNUMBER(K40), 0, 1 )</f>
        <v>0</v>
      </c>
      <c r="AE40" s="250"/>
      <c r="AG40" s="327" t="s">
        <v>23952</v>
      </c>
      <c r="AH40" s="313" t="s">
        <v>2544</v>
      </c>
      <c r="AI40" s="313">
        <v>3</v>
      </c>
      <c r="AJ40" s="363" t="s">
        <v>23954</v>
      </c>
      <c r="AK40" s="363" t="s">
        <v>23955</v>
      </c>
      <c r="AL40" s="363" t="s">
        <v>23956</v>
      </c>
      <c r="AM40" s="363" t="s">
        <v>23957</v>
      </c>
      <c r="AN40" s="363" t="s">
        <v>23958</v>
      </c>
      <c r="AO40" s="363" t="s">
        <v>23959</v>
      </c>
      <c r="AP40" s="363" t="s">
        <v>23960</v>
      </c>
      <c r="AQ40" s="363" t="s">
        <v>23961</v>
      </c>
      <c r="AR40" s="366" t="s">
        <v>23962</v>
      </c>
    </row>
    <row r="41" spans="2:44" ht="33" customHeight="1">
      <c r="B41" s="327" t="s">
        <v>23963</v>
      </c>
      <c r="C41" s="313" t="s">
        <v>2544</v>
      </c>
      <c r="D41" s="313">
        <v>3</v>
      </c>
      <c r="E41" s="634"/>
      <c r="F41" s="634"/>
      <c r="G41" s="634"/>
      <c r="H41" s="1720">
        <v>0.66800000000000004</v>
      </c>
      <c r="I41" s="634"/>
      <c r="J41" s="634"/>
      <c r="K41" s="635"/>
      <c r="L41" s="1720">
        <v>22.023</v>
      </c>
      <c r="M41" s="354">
        <f t="shared" si="4"/>
        <v>22.690999999999999</v>
      </c>
      <c r="N41" s="7"/>
      <c r="O41" s="324" t="s">
        <v>23964</v>
      </c>
      <c r="Q41" s="837"/>
      <c r="S41" s="1541"/>
      <c r="T41" s="271">
        <f t="shared" si="5"/>
        <v>0</v>
      </c>
      <c r="U41" s="1541"/>
      <c r="V41" s="270"/>
      <c r="W41" s="270"/>
      <c r="X41" s="270"/>
      <c r="Y41" s="273">
        <f xml:space="preserve"> IF( ISNUMBER(H41), 0, 1 )</f>
        <v>0</v>
      </c>
      <c r="AA41" s="270"/>
      <c r="AB41" s="270"/>
      <c r="AC41" s="270"/>
      <c r="AD41" s="273">
        <f xml:space="preserve"> IF( ISNUMBER(L41), 0, 1 )</f>
        <v>0</v>
      </c>
      <c r="AE41" s="250"/>
      <c r="AG41" s="327" t="s">
        <v>23963</v>
      </c>
      <c r="AH41" s="313" t="s">
        <v>2544</v>
      </c>
      <c r="AI41" s="313">
        <v>3</v>
      </c>
      <c r="AJ41" s="639"/>
      <c r="AK41" s="639"/>
      <c r="AL41" s="639"/>
      <c r="AM41" s="363" t="s">
        <v>23965</v>
      </c>
      <c r="AN41" s="639"/>
      <c r="AO41" s="639"/>
      <c r="AP41" s="626"/>
      <c r="AQ41" s="363" t="s">
        <v>23966</v>
      </c>
      <c r="AR41" s="366" t="s">
        <v>23967</v>
      </c>
    </row>
    <row r="42" spans="2:44" ht="33" customHeight="1">
      <c r="B42" s="327" t="s">
        <v>23968</v>
      </c>
      <c r="C42" s="313" t="s">
        <v>2544</v>
      </c>
      <c r="D42" s="313">
        <v>3</v>
      </c>
      <c r="E42" s="634"/>
      <c r="F42" s="634"/>
      <c r="G42" s="634"/>
      <c r="H42" s="353">
        <f>IFERROR(H41 + H40, 0)</f>
        <v>2.0220000000000002</v>
      </c>
      <c r="I42" s="634"/>
      <c r="J42" s="634"/>
      <c r="K42" s="635"/>
      <c r="L42" s="353">
        <f>IFERROR(L41 + L40, 0)</f>
        <v>127.08699999999999</v>
      </c>
      <c r="M42" s="354">
        <f t="shared" si="4"/>
        <v>129.10899999999998</v>
      </c>
      <c r="N42" s="7"/>
      <c r="O42" s="324" t="s">
        <v>23969</v>
      </c>
      <c r="Q42" s="837"/>
      <c r="S42" s="1541"/>
      <c r="T42" s="271"/>
      <c r="U42" s="1541"/>
      <c r="V42" s="270"/>
      <c r="W42" s="270"/>
      <c r="AE42" s="250"/>
      <c r="AG42" s="327" t="s">
        <v>23968</v>
      </c>
      <c r="AH42" s="313" t="s">
        <v>2544</v>
      </c>
      <c r="AI42" s="313">
        <v>3</v>
      </c>
      <c r="AJ42" s="639"/>
      <c r="AK42" s="639"/>
      <c r="AL42" s="639"/>
      <c r="AM42" s="363" t="s">
        <v>23970</v>
      </c>
      <c r="AN42" s="639"/>
      <c r="AO42" s="639"/>
      <c r="AP42" s="626"/>
      <c r="AQ42" s="363" t="s">
        <v>23971</v>
      </c>
      <c r="AR42" s="366" t="s">
        <v>23962</v>
      </c>
    </row>
    <row r="43" spans="2:44" ht="33" customHeight="1">
      <c r="B43" s="1850" t="s">
        <v>23972</v>
      </c>
      <c r="C43" s="320" t="s">
        <v>2544</v>
      </c>
      <c r="D43" s="320">
        <v>3</v>
      </c>
      <c r="E43" s="636"/>
      <c r="F43" s="636"/>
      <c r="G43" s="636"/>
      <c r="H43" s="355">
        <f>IFERROR(H42 + H39, 0)</f>
        <v>325.21999999999997</v>
      </c>
      <c r="I43" s="636"/>
      <c r="J43" s="636"/>
      <c r="K43" s="637"/>
      <c r="L43" s="355">
        <f>IFERROR(L42 + L39, 0)</f>
        <v>1909.7859999999998</v>
      </c>
      <c r="M43" s="356">
        <f t="shared" si="4"/>
        <v>2235.0059999999999</v>
      </c>
      <c r="N43" s="62"/>
      <c r="O43" s="325" t="s">
        <v>23973</v>
      </c>
      <c r="Q43" s="838"/>
      <c r="S43" s="1541"/>
      <c r="T43" s="271"/>
      <c r="U43" s="1541"/>
      <c r="V43" s="270"/>
      <c r="W43" s="270"/>
      <c r="AE43" s="250"/>
      <c r="AG43" s="1850" t="s">
        <v>23972</v>
      </c>
      <c r="AH43" s="320" t="s">
        <v>2544</v>
      </c>
      <c r="AI43" s="320">
        <v>3</v>
      </c>
      <c r="AJ43" s="640"/>
      <c r="AK43" s="640"/>
      <c r="AL43" s="640"/>
      <c r="AM43" s="367" t="s">
        <v>23974</v>
      </c>
      <c r="AN43" s="640"/>
      <c r="AO43" s="640"/>
      <c r="AP43" s="641"/>
      <c r="AQ43" s="367" t="s">
        <v>23975</v>
      </c>
      <c r="AR43" s="368" t="s">
        <v>23976</v>
      </c>
    </row>
    <row r="44" spans="2:44" ht="15" customHeight="1" thickBot="1">
      <c r="B44" s="69"/>
      <c r="C44" s="65"/>
      <c r="D44" s="65"/>
      <c r="E44" s="65"/>
      <c r="F44" s="65"/>
      <c r="G44" s="65"/>
      <c r="H44" s="65"/>
      <c r="I44" s="65"/>
      <c r="J44" s="65"/>
      <c r="K44" s="68"/>
      <c r="L44" s="62"/>
      <c r="M44" s="62"/>
      <c r="N44" s="62"/>
      <c r="O44" s="62"/>
      <c r="S44" s="1541"/>
      <c r="T44" s="271"/>
      <c r="U44" s="1541"/>
      <c r="V44" s="270"/>
      <c r="W44" s="270"/>
      <c r="AE44" s="250"/>
    </row>
    <row r="45" spans="2:44" ht="54.75" customHeight="1" thickBot="1">
      <c r="B45" s="439" t="s">
        <v>800</v>
      </c>
      <c r="C45" s="419" t="s">
        <v>801</v>
      </c>
      <c r="D45" s="419" t="s">
        <v>802</v>
      </c>
      <c r="E45" s="419" t="s">
        <v>2926</v>
      </c>
      <c r="F45" s="440" t="s">
        <v>2927</v>
      </c>
      <c r="L45" s="3"/>
      <c r="M45" s="7"/>
      <c r="N45" s="7"/>
      <c r="O45" s="7"/>
      <c r="S45" s="1541"/>
      <c r="T45" s="271"/>
      <c r="U45" s="1541"/>
      <c r="V45" s="270"/>
      <c r="W45" s="270"/>
      <c r="AE45" s="250"/>
      <c r="AG45" s="439" t="s">
        <v>800</v>
      </c>
      <c r="AH45" s="419" t="s">
        <v>801</v>
      </c>
      <c r="AI45" s="419" t="s">
        <v>802</v>
      </c>
      <c r="AJ45" s="419" t="s">
        <v>2926</v>
      </c>
      <c r="AK45" s="440" t="s">
        <v>2927</v>
      </c>
    </row>
    <row r="46" spans="2:44" ht="15" customHeight="1" thickBot="1">
      <c r="B46" s="238"/>
      <c r="C46" s="11"/>
      <c r="D46" s="11"/>
      <c r="E46" s="11"/>
      <c r="F46" s="11"/>
      <c r="L46" s="3"/>
      <c r="M46" s="7"/>
      <c r="N46" s="7"/>
      <c r="O46" s="7"/>
      <c r="S46" s="1541"/>
      <c r="T46" s="271"/>
      <c r="U46" s="1541"/>
      <c r="V46" s="270"/>
      <c r="W46" s="270"/>
      <c r="AE46" s="250"/>
    </row>
    <row r="47" spans="2:44" ht="21" customHeight="1" thickBot="1">
      <c r="B47" s="316" t="s">
        <v>23977</v>
      </c>
      <c r="C47" s="11"/>
      <c r="D47" s="11"/>
      <c r="E47" s="11"/>
      <c r="F47" s="11"/>
      <c r="L47" s="3"/>
      <c r="M47" s="7"/>
      <c r="N47" s="7"/>
      <c r="O47" s="7"/>
      <c r="S47" s="1541"/>
      <c r="T47" s="271"/>
      <c r="U47" s="1541"/>
      <c r="V47" s="270"/>
      <c r="W47" s="270"/>
      <c r="AE47" s="250"/>
      <c r="AG47" s="316" t="s">
        <v>23977</v>
      </c>
      <c r="AH47" s="11"/>
      <c r="AI47" s="11"/>
    </row>
    <row r="48" spans="2:44" ht="33" customHeight="1">
      <c r="B48" s="326" t="s">
        <v>23978</v>
      </c>
      <c r="C48" s="317" t="s">
        <v>2544</v>
      </c>
      <c r="D48" s="317">
        <v>3</v>
      </c>
      <c r="E48" s="1701">
        <v>4837.7550000000001</v>
      </c>
      <c r="F48" s="1702">
        <v>6316.1629999999996</v>
      </c>
      <c r="L48" s="7"/>
      <c r="M48" s="7"/>
      <c r="N48" s="7"/>
      <c r="O48" s="323" t="s">
        <v>23979</v>
      </c>
      <c r="Q48" s="836"/>
      <c r="S48" s="1541"/>
      <c r="T48" s="271">
        <f>IF( SUM( V48:AD48 ) = 0, 0, $V$7 )</f>
        <v>0</v>
      </c>
      <c r="U48" s="1541"/>
      <c r="V48" s="273">
        <f xml:space="preserve"> IF( ISNUMBER(E48), 0, 1 )</f>
        <v>0</v>
      </c>
      <c r="W48" s="273">
        <f xml:space="preserve"> IF( ISNUMBER(F48), 0, 1 )</f>
        <v>0</v>
      </c>
      <c r="AE48" s="250"/>
      <c r="AG48" s="326" t="s">
        <v>23978</v>
      </c>
      <c r="AH48" s="317" t="s">
        <v>2544</v>
      </c>
      <c r="AI48" s="317">
        <v>3</v>
      </c>
      <c r="AJ48" s="1404" t="s">
        <v>23980</v>
      </c>
      <c r="AK48" s="1405" t="s">
        <v>23981</v>
      </c>
    </row>
    <row r="49" spans="2:37" ht="33" customHeight="1" thickBot="1">
      <c r="B49" s="1850" t="s">
        <v>23982</v>
      </c>
      <c r="C49" s="320" t="s">
        <v>2544</v>
      </c>
      <c r="D49" s="320">
        <v>3</v>
      </c>
      <c r="E49" s="638"/>
      <c r="F49" s="1703">
        <v>86.706999999999994</v>
      </c>
      <c r="L49" s="7"/>
      <c r="M49" s="7"/>
      <c r="N49" s="7"/>
      <c r="O49" s="325" t="s">
        <v>23983</v>
      </c>
      <c r="Q49" s="838"/>
      <c r="S49" s="1541"/>
      <c r="T49" s="271">
        <f>IF( SUM( V49:AD49 ) = 0, 0, $V$7 )</f>
        <v>0</v>
      </c>
      <c r="U49" s="1541"/>
      <c r="W49" s="273">
        <f xml:space="preserve"> IF( ISNUMBER(F49), 0, 1 )</f>
        <v>0</v>
      </c>
      <c r="AE49" s="250"/>
      <c r="AG49" s="1850" t="s">
        <v>23982</v>
      </c>
      <c r="AH49" s="320" t="s">
        <v>2544</v>
      </c>
      <c r="AI49" s="320">
        <v>3</v>
      </c>
      <c r="AJ49" s="638"/>
      <c r="AK49" s="1406" t="s">
        <v>23984</v>
      </c>
    </row>
    <row r="50" spans="2:37" ht="6.75" customHeight="1">
      <c r="E50" s="29"/>
      <c r="F50" s="29"/>
    </row>
  </sheetData>
  <mergeCells count="31">
    <mergeCell ref="AG1:AJ1"/>
    <mergeCell ref="AG2:AJ2"/>
    <mergeCell ref="V6:AD6"/>
    <mergeCell ref="B1:E1"/>
    <mergeCell ref="C18:C19"/>
    <mergeCell ref="E18:G18"/>
    <mergeCell ref="H18:J18"/>
    <mergeCell ref="D18:D19"/>
    <mergeCell ref="B3:Q3"/>
    <mergeCell ref="B18:B19"/>
    <mergeCell ref="B2:E2"/>
    <mergeCell ref="AG3:AR3"/>
    <mergeCell ref="AG18:AG19"/>
    <mergeCell ref="AH18:AH19"/>
    <mergeCell ref="AI18:AI19"/>
    <mergeCell ref="AJ18:AL18"/>
    <mergeCell ref="B30:B32"/>
    <mergeCell ref="C30:C32"/>
    <mergeCell ref="E30:M30"/>
    <mergeCell ref="E31:H31"/>
    <mergeCell ref="I31:L31"/>
    <mergeCell ref="M31:M32"/>
    <mergeCell ref="D30:D32"/>
    <mergeCell ref="AM18:AO18"/>
    <mergeCell ref="AG30:AG32"/>
    <mergeCell ref="AH30:AH32"/>
    <mergeCell ref="AI30:AI32"/>
    <mergeCell ref="AJ30:AR30"/>
    <mergeCell ref="AJ31:AM31"/>
    <mergeCell ref="AN31:AQ31"/>
    <mergeCell ref="AR31:AR32"/>
  </mergeCells>
  <conditionalFormatting sqref="T1:T2">
    <cfRule type="cellIs" dxfId="38" priority="1" operator="equal">
      <formula>0</formula>
    </cfRule>
  </conditionalFormatting>
  <conditionalFormatting sqref="T4:T49">
    <cfRule type="cellIs" dxfId="37" priority="2" operator="equal">
      <formula>0</formula>
    </cfRule>
  </conditionalFormatting>
  <dataValidations count="1">
    <dataValidation type="custom" allowBlank="1" showErrorMessage="1" errorTitle="Input Error" error="Please input a numeric value." sqref="J27 H8:H10 I40:K40 E8:F10 E12:F14 E40:G40 E22:F22 J23:J24 H22:I22 H25:I25 G23 I35:K37 E25:F25 H38 L38 E35:G37" xr:uid="{00000000-0002-0000-2D00-000000000000}">
      <formula1>ISNUMBER(E8)</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1e6Z6pz1FPKSqsEvwugbxCyraGB2tVuYaZTkzusCgJXsTSRvFrIgZ7Fm7/faZEu9ewQJzxQEyy5/BgTaMwraeg==" saltValue="vgEvqfny/jS5u5BXzGsiaw=="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pageSetUpPr fitToPage="1"/>
  </sheetPr>
  <dimension ref="B1:U36"/>
  <sheetViews>
    <sheetView showFormulas="1" showGridLines="0" zoomScale="80" zoomScaleNormal="80" zoomScaleSheetLayoutView="100" workbookViewId="0">
      <pane ySplit="5" topLeftCell="A7" activePane="bottomLeft" state="frozen"/>
      <selection activeCell="K54" sqref="K54"/>
      <selection pane="bottomLeft" activeCell="E11" sqref="E11"/>
    </sheetView>
  </sheetViews>
  <sheetFormatPr defaultColWidth="8.625" defaultRowHeight="15"/>
  <cols>
    <col min="1" max="1" width="1.625" style="261" customWidth="1"/>
    <col min="2" max="2" width="40" style="261" customWidth="1"/>
    <col min="3" max="3" width="7" style="261" customWidth="1"/>
    <col min="4" max="4" width="5.5" style="261" customWidth="1"/>
    <col min="5" max="5" width="12.5" style="261" customWidth="1"/>
    <col min="6" max="6" width="1.625" style="261" customWidth="1"/>
    <col min="7" max="7" width="12.5" style="261" customWidth="1"/>
    <col min="8" max="8" width="1.625" style="261" customWidth="1"/>
    <col min="9" max="9" width="33.625" style="261" customWidth="1"/>
    <col min="10" max="11" width="1.625" style="261" customWidth="1"/>
    <col min="12" max="12" width="25" style="261" customWidth="1"/>
    <col min="13" max="13" width="1.625" style="261" customWidth="1"/>
    <col min="14" max="14" width="25" style="261" hidden="1" customWidth="1"/>
    <col min="15" max="15" width="1.625" style="261" hidden="1" customWidth="1"/>
    <col min="16" max="16" width="1.625" style="261" customWidth="1"/>
    <col min="17" max="17" width="40" style="421" customWidth="1"/>
    <col min="18" max="18" width="15" style="261" customWidth="1"/>
    <col min="19" max="19" width="1.625" style="261" customWidth="1"/>
    <col min="20" max="21" width="14.625" style="261" customWidth="1"/>
    <col min="22" max="16384" width="8.625" style="261"/>
  </cols>
  <sheetData>
    <row r="1" spans="2:18" ht="29.25" customHeight="1">
      <c r="B1" s="888" t="s">
        <v>23985</v>
      </c>
      <c r="C1" s="888"/>
      <c r="D1" s="888"/>
      <c r="E1" s="888"/>
      <c r="F1" s="888"/>
      <c r="G1" s="28"/>
      <c r="H1" s="1591"/>
      <c r="I1" s="1591"/>
      <c r="J1" s="1591"/>
      <c r="K1" s="1661"/>
      <c r="L1" s="1591"/>
      <c r="M1" s="1661"/>
      <c r="N1" s="1591"/>
      <c r="O1" s="1661"/>
      <c r="P1" s="1591"/>
      <c r="Q1" s="888" t="s">
        <v>23985</v>
      </c>
      <c r="R1" s="888"/>
    </row>
    <row r="2" spans="2:18" ht="29.25" customHeight="1">
      <c r="B2" s="888" t="str">
        <f>Validation!B4</f>
        <v>Anglian Water</v>
      </c>
      <c r="C2" s="14"/>
      <c r="D2" s="14"/>
      <c r="E2" s="14"/>
      <c r="F2" s="14"/>
      <c r="G2" s="28"/>
      <c r="H2" s="1591"/>
      <c r="I2" s="1591"/>
      <c r="J2" s="1591"/>
      <c r="K2" s="1661"/>
      <c r="L2" s="1591"/>
      <c r="M2" s="1661"/>
      <c r="N2" s="1591"/>
      <c r="O2" s="1661"/>
      <c r="P2" s="1591"/>
      <c r="Q2" s="888" t="str">
        <f>Validation!B4</f>
        <v>Anglian Water</v>
      </c>
      <c r="R2" s="14"/>
    </row>
    <row r="3" spans="2:18" ht="45.75" customHeight="1">
      <c r="B3" s="2067" t="s">
        <v>753</v>
      </c>
      <c r="C3" s="2067"/>
      <c r="D3" s="2067"/>
      <c r="E3" s="2067"/>
      <c r="F3" s="2067"/>
      <c r="G3" s="2067"/>
      <c r="H3" s="2067"/>
      <c r="I3" s="2067"/>
      <c r="J3" s="1591"/>
      <c r="K3" s="1661"/>
      <c r="L3" s="889" t="s">
        <v>798</v>
      </c>
      <c r="M3" s="1661"/>
      <c r="N3" s="1591"/>
      <c r="O3" s="1661"/>
      <c r="P3" s="1591"/>
      <c r="Q3" s="2152" t="s">
        <v>753</v>
      </c>
      <c r="R3" s="2152"/>
    </row>
    <row r="4" spans="2:18" ht="15" customHeight="1" thickBot="1">
      <c r="B4" s="2"/>
      <c r="C4" s="2"/>
      <c r="D4" s="2"/>
      <c r="E4" s="2"/>
      <c r="F4" s="42"/>
      <c r="G4" s="28"/>
      <c r="H4" s="1591"/>
      <c r="I4" s="1591"/>
      <c r="J4" s="1591"/>
      <c r="K4" s="1661"/>
      <c r="L4" s="1591"/>
      <c r="M4" s="1661"/>
      <c r="N4" s="1884" t="s">
        <v>799</v>
      </c>
      <c r="O4" s="1661"/>
      <c r="P4" s="1591"/>
      <c r="Q4" s="2"/>
      <c r="R4" s="2"/>
    </row>
    <row r="5" spans="2:18" ht="56.25" customHeight="1" thickBot="1">
      <c r="B5" s="890" t="s">
        <v>800</v>
      </c>
      <c r="C5" s="891" t="s">
        <v>801</v>
      </c>
      <c r="D5" s="892" t="s">
        <v>802</v>
      </c>
      <c r="E5" s="893" t="s">
        <v>23986</v>
      </c>
      <c r="F5" s="1592"/>
      <c r="G5" s="441" t="s">
        <v>806</v>
      </c>
      <c r="H5" s="1591"/>
      <c r="I5" s="441" t="s">
        <v>807</v>
      </c>
      <c r="J5" s="1591"/>
      <c r="K5" s="1661"/>
      <c r="L5" s="1591"/>
      <c r="M5" s="1661"/>
      <c r="N5" s="267" t="s">
        <v>808</v>
      </c>
      <c r="O5" s="1661"/>
      <c r="P5" s="1591"/>
      <c r="Q5" s="890" t="s">
        <v>800</v>
      </c>
      <c r="R5" s="893" t="s">
        <v>23986</v>
      </c>
    </row>
    <row r="6" spans="2:18" ht="15" customHeight="1" thickBot="1">
      <c r="B6" s="126"/>
      <c r="C6" s="126"/>
      <c r="D6" s="126"/>
      <c r="E6" s="21"/>
      <c r="F6" s="4"/>
      <c r="G6" s="28"/>
      <c r="H6" s="1591"/>
      <c r="I6" s="1591"/>
      <c r="J6" s="1591"/>
      <c r="K6" s="1661"/>
      <c r="L6" s="1591"/>
      <c r="M6" s="1661"/>
      <c r="N6" s="1591"/>
      <c r="O6" s="1661"/>
      <c r="P6" s="1591"/>
      <c r="Q6" s="126"/>
      <c r="R6" s="21"/>
    </row>
    <row r="7" spans="2:18" ht="21" customHeight="1" thickBot="1">
      <c r="B7" s="328" t="s">
        <v>23987</v>
      </c>
      <c r="C7" s="11"/>
      <c r="D7" s="11"/>
      <c r="E7" s="46"/>
      <c r="F7" s="3"/>
      <c r="G7" s="54"/>
      <c r="H7" s="1591"/>
      <c r="I7" s="1591"/>
      <c r="J7" s="1591"/>
      <c r="K7" s="1661"/>
      <c r="L7" s="1591"/>
      <c r="M7" s="1661"/>
      <c r="N7" s="1591"/>
      <c r="O7" s="1661"/>
      <c r="P7" s="1591"/>
      <c r="Q7" s="328" t="s">
        <v>23987</v>
      </c>
      <c r="R7" s="46"/>
    </row>
    <row r="8" spans="2:18" ht="33" customHeight="1">
      <c r="B8" s="894" t="s">
        <v>23988</v>
      </c>
      <c r="C8" s="483" t="s">
        <v>23989</v>
      </c>
      <c r="D8" s="895">
        <v>2</v>
      </c>
      <c r="E8" s="899">
        <v>28.51</v>
      </c>
      <c r="F8" s="3"/>
      <c r="G8" s="450" t="s">
        <v>23990</v>
      </c>
      <c r="H8" s="1591"/>
      <c r="I8" s="1640"/>
      <c r="J8" s="1591"/>
      <c r="K8" s="1661"/>
      <c r="L8" s="897">
        <f>IF( SUM( N8:N8 ) = 0, 0, $N$5 )</f>
        <v>0</v>
      </c>
      <c r="M8" s="1661"/>
      <c r="N8" s="273">
        <f xml:space="preserve"> IFERROR(IF( ISNUMBER(E8 ), 0, 1 ),0)</f>
        <v>0</v>
      </c>
      <c r="O8" s="1661"/>
      <c r="P8" s="1591"/>
      <c r="Q8" s="894" t="s">
        <v>23988</v>
      </c>
      <c r="R8" s="898" t="s">
        <v>23991</v>
      </c>
    </row>
    <row r="9" spans="2:18" ht="33" customHeight="1">
      <c r="B9" s="1362" t="s">
        <v>23992</v>
      </c>
      <c r="C9" s="6" t="s">
        <v>23989</v>
      </c>
      <c r="D9" s="30">
        <v>2</v>
      </c>
      <c r="E9" s="899">
        <v>590.58000000000004</v>
      </c>
      <c r="F9" s="3"/>
      <c r="G9" s="453" t="s">
        <v>23993</v>
      </c>
      <c r="H9" s="1591"/>
      <c r="I9" s="1641"/>
      <c r="J9" s="1591"/>
      <c r="K9" s="1661"/>
      <c r="L9" s="897">
        <f t="shared" ref="L9:L36" si="0">IF( SUM( N9:N9 ) = 0, 0, $N$5 )</f>
        <v>0</v>
      </c>
      <c r="M9" s="1661"/>
      <c r="N9" s="273">
        <f t="shared" ref="N9:N23" si="1" xml:space="preserve"> IFERROR(IF( ISNUMBER(E9 ), 0, 1 ),0)</f>
        <v>0</v>
      </c>
      <c r="O9" s="1661"/>
      <c r="P9" s="1591"/>
      <c r="Q9" s="1362" t="s">
        <v>23992</v>
      </c>
      <c r="R9" s="900" t="s">
        <v>23994</v>
      </c>
    </row>
    <row r="10" spans="2:18" ht="33" customHeight="1">
      <c r="B10" s="1362" t="s">
        <v>23995</v>
      </c>
      <c r="C10" s="6" t="s">
        <v>23989</v>
      </c>
      <c r="D10" s="30">
        <v>2</v>
      </c>
      <c r="E10" s="899">
        <v>618.79999999999995</v>
      </c>
      <c r="F10" s="3"/>
      <c r="G10" s="453" t="s">
        <v>23996</v>
      </c>
      <c r="H10" s="1591"/>
      <c r="I10" s="1641"/>
      <c r="J10" s="1591"/>
      <c r="K10" s="1661"/>
      <c r="L10" s="897">
        <f t="shared" si="0"/>
        <v>0</v>
      </c>
      <c r="M10" s="1661"/>
      <c r="N10" s="273">
        <f t="shared" si="1"/>
        <v>0</v>
      </c>
      <c r="O10" s="1661"/>
      <c r="P10" s="1591"/>
      <c r="Q10" s="1362" t="s">
        <v>23995</v>
      </c>
      <c r="R10" s="900" t="s">
        <v>23997</v>
      </c>
    </row>
    <row r="11" spans="2:18" ht="33" customHeight="1">
      <c r="B11" s="1362" t="s">
        <v>23998</v>
      </c>
      <c r="C11" s="6" t="s">
        <v>23989</v>
      </c>
      <c r="D11" s="30">
        <v>2</v>
      </c>
      <c r="E11" s="899">
        <v>664.41</v>
      </c>
      <c r="F11" s="3"/>
      <c r="G11" s="453" t="s">
        <v>23999</v>
      </c>
      <c r="H11" s="1591"/>
      <c r="I11" s="1641"/>
      <c r="J11" s="1591"/>
      <c r="K11" s="1661"/>
      <c r="L11" s="897">
        <f t="shared" si="0"/>
        <v>0</v>
      </c>
      <c r="M11" s="1661"/>
      <c r="N11" s="273">
        <f t="shared" si="1"/>
        <v>0</v>
      </c>
      <c r="O11" s="1661"/>
      <c r="P11" s="1591"/>
      <c r="Q11" s="1362" t="s">
        <v>24000</v>
      </c>
      <c r="R11" s="900" t="s">
        <v>24001</v>
      </c>
    </row>
    <row r="12" spans="2:18" ht="33" customHeight="1">
      <c r="B12" s="1362" t="s">
        <v>24002</v>
      </c>
      <c r="C12" s="6" t="s">
        <v>23989</v>
      </c>
      <c r="D12" s="30">
        <v>2</v>
      </c>
      <c r="E12" s="899">
        <v>0</v>
      </c>
      <c r="F12" s="3"/>
      <c r="G12" s="453" t="s">
        <v>24003</v>
      </c>
      <c r="H12" s="1591"/>
      <c r="I12" s="1641"/>
      <c r="J12" s="1591"/>
      <c r="K12" s="1661"/>
      <c r="L12" s="897">
        <f t="shared" si="0"/>
        <v>0</v>
      </c>
      <c r="M12" s="1661"/>
      <c r="N12" s="273">
        <f t="shared" si="1"/>
        <v>0</v>
      </c>
      <c r="O12" s="1661"/>
      <c r="P12" s="1591"/>
      <c r="Q12" s="1362" t="s">
        <v>24002</v>
      </c>
      <c r="R12" s="900" t="s">
        <v>24004</v>
      </c>
    </row>
    <row r="13" spans="2:18" ht="33" customHeight="1">
      <c r="B13" s="1362" t="s">
        <v>24005</v>
      </c>
      <c r="C13" s="6" t="s">
        <v>23989</v>
      </c>
      <c r="D13" s="30">
        <v>2</v>
      </c>
      <c r="E13" s="899">
        <v>0</v>
      </c>
      <c r="F13" s="3"/>
      <c r="G13" s="453" t="s">
        <v>24006</v>
      </c>
      <c r="H13" s="1591"/>
      <c r="I13" s="1641"/>
      <c r="J13" s="1591"/>
      <c r="K13" s="1661"/>
      <c r="L13" s="897">
        <f t="shared" si="0"/>
        <v>0</v>
      </c>
      <c r="M13" s="1661"/>
      <c r="N13" s="273">
        <f t="shared" si="1"/>
        <v>0</v>
      </c>
      <c r="O13" s="1661"/>
      <c r="P13" s="1591"/>
      <c r="Q13" s="1362" t="s">
        <v>24005</v>
      </c>
      <c r="R13" s="900" t="s">
        <v>24007</v>
      </c>
    </row>
    <row r="14" spans="2:18" ht="33" customHeight="1">
      <c r="B14" s="1362" t="s">
        <v>24008</v>
      </c>
      <c r="C14" s="6" t="s">
        <v>23989</v>
      </c>
      <c r="D14" s="30">
        <v>2</v>
      </c>
      <c r="E14" s="899">
        <v>0</v>
      </c>
      <c r="F14" s="56"/>
      <c r="G14" s="453" t="s">
        <v>24009</v>
      </c>
      <c r="H14" s="1591"/>
      <c r="I14" s="1641"/>
      <c r="J14" s="1591"/>
      <c r="K14" s="1661"/>
      <c r="L14" s="897">
        <f t="shared" si="0"/>
        <v>0</v>
      </c>
      <c r="M14" s="1661"/>
      <c r="N14" s="273">
        <f t="shared" si="1"/>
        <v>0</v>
      </c>
      <c r="O14" s="1661"/>
      <c r="P14" s="1591"/>
      <c r="Q14" s="1362" t="s">
        <v>24008</v>
      </c>
      <c r="R14" s="900" t="s">
        <v>24010</v>
      </c>
    </row>
    <row r="15" spans="2:18" ht="33" customHeight="1">
      <c r="B15" s="1362" t="s">
        <v>24011</v>
      </c>
      <c r="C15" s="6" t="s">
        <v>23989</v>
      </c>
      <c r="D15" s="30">
        <v>2</v>
      </c>
      <c r="E15" s="899">
        <v>0</v>
      </c>
      <c r="F15" s="56"/>
      <c r="G15" s="453" t="s">
        <v>24012</v>
      </c>
      <c r="H15" s="1591"/>
      <c r="I15" s="1641"/>
      <c r="J15" s="1591"/>
      <c r="K15" s="1661"/>
      <c r="L15" s="897">
        <f t="shared" si="0"/>
        <v>0</v>
      </c>
      <c r="M15" s="1661"/>
      <c r="N15" s="273">
        <f t="shared" si="1"/>
        <v>0</v>
      </c>
      <c r="O15" s="1661"/>
      <c r="P15" s="1591"/>
      <c r="Q15" s="1362" t="s">
        <v>24011</v>
      </c>
      <c r="R15" s="900" t="s">
        <v>24013</v>
      </c>
    </row>
    <row r="16" spans="2:18" ht="33" customHeight="1">
      <c r="B16" s="1362" t="s">
        <v>24014</v>
      </c>
      <c r="C16" s="6" t="s">
        <v>1430</v>
      </c>
      <c r="D16" s="30">
        <v>0</v>
      </c>
      <c r="E16" s="899">
        <v>2</v>
      </c>
      <c r="F16" s="3"/>
      <c r="G16" s="453" t="s">
        <v>24015</v>
      </c>
      <c r="H16" s="1591"/>
      <c r="I16" s="1641"/>
      <c r="J16" s="1591"/>
      <c r="K16" s="1661"/>
      <c r="L16" s="897">
        <f t="shared" si="0"/>
        <v>0</v>
      </c>
      <c r="M16" s="1661"/>
      <c r="N16" s="273">
        <f t="shared" si="1"/>
        <v>0</v>
      </c>
      <c r="O16" s="1661"/>
      <c r="P16" s="1591"/>
      <c r="Q16" s="1362" t="s">
        <v>24014</v>
      </c>
      <c r="R16" s="901" t="s">
        <v>24016</v>
      </c>
    </row>
    <row r="17" spans="2:21" ht="33" customHeight="1">
      <c r="B17" s="1362" t="s">
        <v>24017</v>
      </c>
      <c r="C17" s="6" t="s">
        <v>1430</v>
      </c>
      <c r="D17" s="30">
        <v>0</v>
      </c>
      <c r="E17" s="899">
        <v>8</v>
      </c>
      <c r="F17" s="3"/>
      <c r="G17" s="453" t="s">
        <v>24018</v>
      </c>
      <c r="H17" s="1591"/>
      <c r="I17" s="1641"/>
      <c r="J17" s="1591"/>
      <c r="K17" s="1661"/>
      <c r="L17" s="897">
        <f t="shared" si="0"/>
        <v>0</v>
      </c>
      <c r="M17" s="1661"/>
      <c r="N17" s="273">
        <f t="shared" si="1"/>
        <v>0</v>
      </c>
      <c r="O17" s="1661"/>
      <c r="P17" s="1591"/>
      <c r="Q17" s="1362" t="s">
        <v>24017</v>
      </c>
      <c r="R17" s="901" t="s">
        <v>24019</v>
      </c>
      <c r="S17" s="1591"/>
      <c r="T17" s="1591"/>
      <c r="U17" s="1591"/>
    </row>
    <row r="18" spans="2:21" ht="33" customHeight="1">
      <c r="B18" s="1362" t="s">
        <v>24020</v>
      </c>
      <c r="C18" s="6" t="s">
        <v>1430</v>
      </c>
      <c r="D18" s="30">
        <v>0</v>
      </c>
      <c r="E18" s="899">
        <v>17</v>
      </c>
      <c r="F18" s="3"/>
      <c r="G18" s="453" t="s">
        <v>24021</v>
      </c>
      <c r="H18" s="1591"/>
      <c r="I18" s="1641"/>
      <c r="J18" s="1591"/>
      <c r="K18" s="1661"/>
      <c r="L18" s="897">
        <f t="shared" si="0"/>
        <v>0</v>
      </c>
      <c r="M18" s="1661"/>
      <c r="N18" s="273">
        <f t="shared" si="1"/>
        <v>0</v>
      </c>
      <c r="O18" s="1661"/>
      <c r="P18" s="1591"/>
      <c r="Q18" s="1362" t="s">
        <v>24020</v>
      </c>
      <c r="R18" s="901" t="s">
        <v>24022</v>
      </c>
      <c r="S18" s="1591"/>
      <c r="T18" s="1591"/>
      <c r="U18" s="1591"/>
    </row>
    <row r="19" spans="2:21" ht="33" customHeight="1">
      <c r="B19" s="1362" t="s">
        <v>24023</v>
      </c>
      <c r="C19" s="6" t="s">
        <v>1430</v>
      </c>
      <c r="D19" s="30">
        <v>0</v>
      </c>
      <c r="E19" s="899">
        <v>202</v>
      </c>
      <c r="F19" s="3"/>
      <c r="G19" s="453" t="s">
        <v>24024</v>
      </c>
      <c r="H19" s="1591"/>
      <c r="I19" s="1641"/>
      <c r="J19" s="1591"/>
      <c r="K19" s="1661"/>
      <c r="L19" s="897">
        <f t="shared" si="0"/>
        <v>0</v>
      </c>
      <c r="M19" s="1661"/>
      <c r="N19" s="273">
        <f t="shared" si="1"/>
        <v>0</v>
      </c>
      <c r="O19" s="1661"/>
      <c r="P19" s="1591"/>
      <c r="Q19" s="1362" t="s">
        <v>24023</v>
      </c>
      <c r="R19" s="901" t="s">
        <v>24025</v>
      </c>
      <c r="S19" s="1630"/>
      <c r="T19" s="1630"/>
      <c r="U19" s="275"/>
    </row>
    <row r="20" spans="2:21" ht="33" customHeight="1">
      <c r="B20" s="1362" t="s">
        <v>24026</v>
      </c>
      <c r="C20" s="6" t="s">
        <v>1430</v>
      </c>
      <c r="D20" s="30">
        <v>0</v>
      </c>
      <c r="E20" s="899">
        <v>0</v>
      </c>
      <c r="F20" s="3"/>
      <c r="G20" s="453" t="s">
        <v>24027</v>
      </c>
      <c r="H20" s="1591"/>
      <c r="I20" s="1641"/>
      <c r="J20" s="1591"/>
      <c r="K20" s="1661"/>
      <c r="L20" s="897">
        <f t="shared" si="0"/>
        <v>0</v>
      </c>
      <c r="M20" s="1661"/>
      <c r="N20" s="273">
        <f t="shared" si="1"/>
        <v>0</v>
      </c>
      <c r="O20" s="1661"/>
      <c r="P20" s="1591"/>
      <c r="Q20" s="1362" t="s">
        <v>24026</v>
      </c>
      <c r="R20" s="901" t="s">
        <v>24028</v>
      </c>
      <c r="S20" s="1591"/>
      <c r="T20" s="1591"/>
      <c r="U20" s="1591"/>
    </row>
    <row r="21" spans="2:21" ht="33" customHeight="1">
      <c r="B21" s="1362" t="s">
        <v>24029</v>
      </c>
      <c r="C21" s="6" t="s">
        <v>1430</v>
      </c>
      <c r="D21" s="30">
        <v>0</v>
      </c>
      <c r="E21" s="899">
        <v>0</v>
      </c>
      <c r="F21" s="3"/>
      <c r="G21" s="453" t="s">
        <v>24030</v>
      </c>
      <c r="H21" s="1591"/>
      <c r="I21" s="1641"/>
      <c r="J21" s="1591"/>
      <c r="K21" s="1661"/>
      <c r="L21" s="897">
        <f t="shared" si="0"/>
        <v>0</v>
      </c>
      <c r="M21" s="1661"/>
      <c r="N21" s="273">
        <f t="shared" si="1"/>
        <v>0</v>
      </c>
      <c r="O21" s="1661"/>
      <c r="P21" s="1591"/>
      <c r="Q21" s="1362" t="s">
        <v>24029</v>
      </c>
      <c r="R21" s="901" t="s">
        <v>24031</v>
      </c>
      <c r="S21" s="1591"/>
      <c r="T21" s="1591"/>
      <c r="U21" s="1591"/>
    </row>
    <row r="22" spans="2:21" ht="33" customHeight="1">
      <c r="B22" s="1362" t="s">
        <v>24032</v>
      </c>
      <c r="C22" s="6" t="s">
        <v>1430</v>
      </c>
      <c r="D22" s="30">
        <v>0</v>
      </c>
      <c r="E22" s="899">
        <v>0</v>
      </c>
      <c r="F22" s="56"/>
      <c r="G22" s="453" t="s">
        <v>24033</v>
      </c>
      <c r="H22" s="1591"/>
      <c r="I22" s="1641"/>
      <c r="J22" s="1591"/>
      <c r="K22" s="1661"/>
      <c r="L22" s="897">
        <f t="shared" si="0"/>
        <v>0</v>
      </c>
      <c r="M22" s="1661"/>
      <c r="N22" s="273">
        <f t="shared" si="1"/>
        <v>0</v>
      </c>
      <c r="O22" s="1661"/>
      <c r="P22" s="1591"/>
      <c r="Q22" s="1362" t="s">
        <v>24032</v>
      </c>
      <c r="R22" s="901" t="s">
        <v>24034</v>
      </c>
      <c r="S22" s="1591"/>
      <c r="T22" s="1591"/>
      <c r="U22" s="1591"/>
    </row>
    <row r="23" spans="2:21" ht="33" customHeight="1">
      <c r="B23" s="1362" t="s">
        <v>24035</v>
      </c>
      <c r="C23" s="6" t="s">
        <v>1430</v>
      </c>
      <c r="D23" s="30">
        <v>0</v>
      </c>
      <c r="E23" s="899">
        <v>0</v>
      </c>
      <c r="F23" s="3"/>
      <c r="G23" s="453" t="s">
        <v>24036</v>
      </c>
      <c r="H23" s="1591"/>
      <c r="I23" s="1641"/>
      <c r="J23" s="1591"/>
      <c r="K23" s="1661"/>
      <c r="L23" s="897">
        <f t="shared" si="0"/>
        <v>0</v>
      </c>
      <c r="M23" s="1661"/>
      <c r="N23" s="273">
        <f t="shared" si="1"/>
        <v>0</v>
      </c>
      <c r="O23" s="1661"/>
      <c r="P23" s="1591"/>
      <c r="Q23" s="1362" t="s">
        <v>24035</v>
      </c>
      <c r="R23" s="901" t="s">
        <v>24037</v>
      </c>
      <c r="S23" s="1591"/>
      <c r="T23" s="1591"/>
      <c r="U23" s="1591"/>
    </row>
    <row r="24" spans="2:21" ht="33" customHeight="1">
      <c r="B24" s="1362" t="s">
        <v>24038</v>
      </c>
      <c r="C24" s="6" t="s">
        <v>1430</v>
      </c>
      <c r="D24" s="30">
        <v>0</v>
      </c>
      <c r="E24" s="454">
        <f>IFERROR(SUM(E16:E23),0)</f>
        <v>229</v>
      </c>
      <c r="F24" s="56"/>
      <c r="G24" s="453" t="s">
        <v>24039</v>
      </c>
      <c r="H24" s="1591"/>
      <c r="I24" s="1641"/>
      <c r="J24" s="1591"/>
      <c r="K24" s="1661"/>
      <c r="L24" s="897"/>
      <c r="M24" s="1661"/>
      <c r="N24" s="270"/>
      <c r="O24" s="1661"/>
      <c r="P24" s="1591"/>
      <c r="Q24" s="1362" t="s">
        <v>24038</v>
      </c>
      <c r="R24" s="454" t="s">
        <v>24040</v>
      </c>
      <c r="S24" s="1591"/>
      <c r="T24" s="1591"/>
      <c r="U24" s="1591"/>
    </row>
    <row r="25" spans="2:21" ht="33" customHeight="1">
      <c r="B25" s="1362" t="s">
        <v>24041</v>
      </c>
      <c r="C25" s="6" t="s">
        <v>1430</v>
      </c>
      <c r="D25" s="30">
        <v>0</v>
      </c>
      <c r="E25" s="454">
        <f>IFERROR(E16 + E17,0)</f>
        <v>10</v>
      </c>
      <c r="F25" s="3"/>
      <c r="G25" s="453" t="s">
        <v>24042</v>
      </c>
      <c r="H25" s="1591"/>
      <c r="I25" s="1641"/>
      <c r="J25" s="1591"/>
      <c r="K25" s="1661"/>
      <c r="L25" s="897">
        <f t="shared" si="0"/>
        <v>0</v>
      </c>
      <c r="M25" s="1661"/>
      <c r="N25" s="270"/>
      <c r="O25" s="1661"/>
      <c r="P25" s="1591"/>
      <c r="Q25" s="1362" t="s">
        <v>24041</v>
      </c>
      <c r="R25" s="901" t="s">
        <v>24043</v>
      </c>
      <c r="S25" s="1591"/>
      <c r="T25" s="1591"/>
      <c r="U25" s="1591"/>
    </row>
    <row r="26" spans="2:21" ht="33" customHeight="1">
      <c r="B26" s="1362" t="s">
        <v>24044</v>
      </c>
      <c r="C26" s="6" t="s">
        <v>3282</v>
      </c>
      <c r="D26" s="30">
        <v>0</v>
      </c>
      <c r="E26" s="899">
        <v>227252.7</v>
      </c>
      <c r="F26" s="3"/>
      <c r="G26" s="453" t="s">
        <v>24045</v>
      </c>
      <c r="H26" s="1591"/>
      <c r="I26" s="1641"/>
      <c r="J26" s="1591"/>
      <c r="K26" s="1661"/>
      <c r="L26" s="897">
        <f t="shared" si="0"/>
        <v>0</v>
      </c>
      <c r="M26" s="1661"/>
      <c r="N26" s="273">
        <f t="shared" ref="N26:N36" si="2" xml:space="preserve"> IFERROR(IF( ISNUMBER(E26 ), 0, 1 ),0)</f>
        <v>0</v>
      </c>
      <c r="O26" s="1661"/>
      <c r="P26" s="1591"/>
      <c r="Q26" s="1362" t="s">
        <v>24044</v>
      </c>
      <c r="R26" s="901" t="s">
        <v>24046</v>
      </c>
      <c r="S26" s="1591"/>
      <c r="T26" s="1591"/>
      <c r="U26" s="1591"/>
    </row>
    <row r="27" spans="2:21" ht="33" customHeight="1">
      <c r="B27" s="1362" t="s">
        <v>24047</v>
      </c>
      <c r="C27" s="6" t="s">
        <v>1430</v>
      </c>
      <c r="D27" s="30">
        <v>0</v>
      </c>
      <c r="E27" s="899">
        <v>222</v>
      </c>
      <c r="F27" s="3"/>
      <c r="G27" s="453" t="s">
        <v>24048</v>
      </c>
      <c r="H27" s="1591"/>
      <c r="I27" s="1641"/>
      <c r="J27" s="1591"/>
      <c r="K27" s="1661"/>
      <c r="L27" s="897">
        <f t="shared" si="0"/>
        <v>0</v>
      </c>
      <c r="M27" s="1661"/>
      <c r="N27" s="273">
        <f t="shared" si="2"/>
        <v>0</v>
      </c>
      <c r="O27" s="1661"/>
      <c r="P27" s="1591"/>
      <c r="Q27" s="1362" t="s">
        <v>24047</v>
      </c>
      <c r="R27" s="901" t="s">
        <v>24049</v>
      </c>
      <c r="S27" s="1591"/>
      <c r="T27" s="1591"/>
      <c r="U27" s="1591"/>
    </row>
    <row r="28" spans="2:21" ht="33" customHeight="1">
      <c r="B28" s="1362" t="s">
        <v>24050</v>
      </c>
      <c r="C28" s="6" t="s">
        <v>24051</v>
      </c>
      <c r="D28" s="30">
        <v>0</v>
      </c>
      <c r="E28" s="899">
        <v>40823</v>
      </c>
      <c r="F28" s="3"/>
      <c r="G28" s="453" t="s">
        <v>24052</v>
      </c>
      <c r="H28" s="1591"/>
      <c r="I28" s="1641"/>
      <c r="J28" s="1591"/>
      <c r="K28" s="1661"/>
      <c r="L28" s="897">
        <f t="shared" si="0"/>
        <v>0</v>
      </c>
      <c r="M28" s="1661"/>
      <c r="N28" s="273">
        <f t="shared" si="2"/>
        <v>0</v>
      </c>
      <c r="O28" s="1661"/>
      <c r="P28" s="1591"/>
      <c r="Q28" s="1362" t="s">
        <v>24050</v>
      </c>
      <c r="R28" s="901" t="s">
        <v>24053</v>
      </c>
      <c r="S28" s="1591"/>
      <c r="T28" s="1591"/>
      <c r="U28" s="1591"/>
    </row>
    <row r="29" spans="2:21" ht="33" customHeight="1">
      <c r="B29" s="1362" t="s">
        <v>24054</v>
      </c>
      <c r="C29" s="6" t="s">
        <v>24055</v>
      </c>
      <c r="D29" s="30">
        <v>2</v>
      </c>
      <c r="E29" s="899">
        <v>132.9</v>
      </c>
      <c r="F29" s="3"/>
      <c r="G29" s="453" t="s">
        <v>24056</v>
      </c>
      <c r="H29" s="1591"/>
      <c r="I29" s="1641"/>
      <c r="J29" s="1591"/>
      <c r="K29" s="1661"/>
      <c r="L29" s="897">
        <f t="shared" si="0"/>
        <v>0</v>
      </c>
      <c r="M29" s="1661"/>
      <c r="N29" s="273">
        <f t="shared" si="2"/>
        <v>0</v>
      </c>
      <c r="O29" s="1661"/>
      <c r="P29" s="1591"/>
      <c r="Q29" s="1362" t="s">
        <v>24054</v>
      </c>
      <c r="R29" s="901" t="s">
        <v>24057</v>
      </c>
      <c r="S29" s="1591"/>
      <c r="T29" s="1591"/>
      <c r="U29" s="1591"/>
    </row>
    <row r="30" spans="2:21" ht="33" customHeight="1">
      <c r="B30" s="1362" t="s">
        <v>24058</v>
      </c>
      <c r="C30" s="6" t="s">
        <v>24059</v>
      </c>
      <c r="D30" s="30">
        <v>2</v>
      </c>
      <c r="E30" s="899">
        <v>34.65</v>
      </c>
      <c r="F30" s="3"/>
      <c r="G30" s="453" t="s">
        <v>24060</v>
      </c>
      <c r="H30" s="1591"/>
      <c r="I30" s="1641"/>
      <c r="J30" s="1591"/>
      <c r="K30" s="1661"/>
      <c r="L30" s="897">
        <f t="shared" si="0"/>
        <v>0</v>
      </c>
      <c r="M30" s="1661"/>
      <c r="N30" s="273">
        <f t="shared" si="2"/>
        <v>0</v>
      </c>
      <c r="O30" s="1661"/>
      <c r="P30" s="1591"/>
      <c r="Q30" s="1362" t="s">
        <v>24058</v>
      </c>
      <c r="R30" s="901" t="s">
        <v>24061</v>
      </c>
      <c r="S30" s="1591"/>
      <c r="T30" s="1591"/>
      <c r="U30" s="1591"/>
    </row>
    <row r="31" spans="2:21" ht="33" customHeight="1">
      <c r="B31" s="1362" t="s">
        <v>24062</v>
      </c>
      <c r="C31" s="6" t="s">
        <v>24063</v>
      </c>
      <c r="D31" s="30">
        <v>3</v>
      </c>
      <c r="E31" s="1715">
        <v>83609.072</v>
      </c>
      <c r="F31" s="56"/>
      <c r="G31" s="453" t="s">
        <v>24064</v>
      </c>
      <c r="H31" s="1591"/>
      <c r="I31" s="1641"/>
      <c r="J31" s="1591"/>
      <c r="K31" s="1661"/>
      <c r="L31" s="897">
        <f t="shared" si="0"/>
        <v>0</v>
      </c>
      <c r="M31" s="1661"/>
      <c r="N31" s="273">
        <f t="shared" si="2"/>
        <v>0</v>
      </c>
      <c r="O31" s="1661"/>
      <c r="P31" s="1591"/>
      <c r="Q31" s="1362" t="s">
        <v>24062</v>
      </c>
      <c r="R31" s="900" t="s">
        <v>24065</v>
      </c>
      <c r="S31" s="1591"/>
      <c r="T31" s="1591"/>
      <c r="U31" s="1591"/>
    </row>
    <row r="32" spans="2:21" ht="33" customHeight="1">
      <c r="B32" s="1362" t="s">
        <v>24066</v>
      </c>
      <c r="C32" s="6" t="s">
        <v>1430</v>
      </c>
      <c r="D32" s="30">
        <v>0</v>
      </c>
      <c r="E32" s="899">
        <v>0</v>
      </c>
      <c r="F32" s="3"/>
      <c r="G32" s="453" t="s">
        <v>24067</v>
      </c>
      <c r="H32" s="1591"/>
      <c r="I32" s="1641"/>
      <c r="J32" s="1591"/>
      <c r="K32" s="1661"/>
      <c r="L32" s="897">
        <f t="shared" si="0"/>
        <v>0</v>
      </c>
      <c r="M32" s="1661"/>
      <c r="N32" s="273">
        <f t="shared" si="2"/>
        <v>0</v>
      </c>
      <c r="O32" s="1661"/>
      <c r="P32" s="1591"/>
      <c r="Q32" s="1362" t="s">
        <v>24066</v>
      </c>
      <c r="R32" s="900" t="s">
        <v>24068</v>
      </c>
      <c r="S32" s="1591"/>
      <c r="T32" s="1591"/>
      <c r="U32" s="1591"/>
    </row>
    <row r="33" spans="2:18" ht="33" customHeight="1">
      <c r="B33" s="1362" t="s">
        <v>24069</v>
      </c>
      <c r="C33" s="6" t="s">
        <v>23989</v>
      </c>
      <c r="D33" s="30">
        <v>2</v>
      </c>
      <c r="E33" s="899">
        <v>0</v>
      </c>
      <c r="F33" s="3"/>
      <c r="G33" s="453" t="s">
        <v>24070</v>
      </c>
      <c r="H33" s="1591"/>
      <c r="I33" s="1641"/>
      <c r="J33" s="1591"/>
      <c r="K33" s="1661"/>
      <c r="L33" s="897">
        <f t="shared" si="0"/>
        <v>0</v>
      </c>
      <c r="M33" s="1661"/>
      <c r="N33" s="273">
        <f t="shared" si="2"/>
        <v>0</v>
      </c>
      <c r="O33" s="1661"/>
      <c r="P33" s="1591"/>
      <c r="Q33" s="1362" t="s">
        <v>24069</v>
      </c>
      <c r="R33" s="1360" t="s">
        <v>24071</v>
      </c>
    </row>
    <row r="34" spans="2:18" ht="33" customHeight="1">
      <c r="B34" s="1362" t="s">
        <v>24072</v>
      </c>
      <c r="C34" s="6" t="s">
        <v>1430</v>
      </c>
      <c r="D34" s="30">
        <v>0</v>
      </c>
      <c r="E34" s="899">
        <v>0</v>
      </c>
      <c r="F34" s="3"/>
      <c r="G34" s="453" t="s">
        <v>24073</v>
      </c>
      <c r="H34" s="1591"/>
      <c r="I34" s="1641"/>
      <c r="J34" s="1591"/>
      <c r="K34" s="1661"/>
      <c r="L34" s="897">
        <f t="shared" si="0"/>
        <v>0</v>
      </c>
      <c r="M34" s="1661"/>
      <c r="N34" s="273">
        <f t="shared" si="2"/>
        <v>0</v>
      </c>
      <c r="O34" s="1661"/>
      <c r="P34" s="1591"/>
      <c r="Q34" s="1362" t="s">
        <v>24072</v>
      </c>
      <c r="R34" s="1361" t="s">
        <v>24074</v>
      </c>
    </row>
    <row r="35" spans="2:18" ht="33" customHeight="1">
      <c r="B35" s="1362" t="s">
        <v>24075</v>
      </c>
      <c r="C35" s="6" t="s">
        <v>23989</v>
      </c>
      <c r="D35" s="30">
        <v>2</v>
      </c>
      <c r="E35" s="899">
        <v>0</v>
      </c>
      <c r="F35" s="56"/>
      <c r="G35" s="453" t="s">
        <v>24076</v>
      </c>
      <c r="H35" s="1591"/>
      <c r="I35" s="1641"/>
      <c r="J35" s="1591"/>
      <c r="K35" s="1661"/>
      <c r="L35" s="897">
        <f t="shared" si="0"/>
        <v>0</v>
      </c>
      <c r="M35" s="1661"/>
      <c r="N35" s="273">
        <f t="shared" si="2"/>
        <v>0</v>
      </c>
      <c r="O35" s="1661"/>
      <c r="P35" s="1591"/>
      <c r="Q35" s="1362" t="s">
        <v>24075</v>
      </c>
      <c r="R35" s="900" t="s">
        <v>24077</v>
      </c>
    </row>
    <row r="36" spans="2:18" ht="33" customHeight="1" thickBot="1">
      <c r="B36" s="1841" t="s">
        <v>24078</v>
      </c>
      <c r="C36" s="477" t="s">
        <v>23989</v>
      </c>
      <c r="D36" s="902">
        <v>2</v>
      </c>
      <c r="E36" s="1717">
        <v>1749.9</v>
      </c>
      <c r="F36" s="56"/>
      <c r="G36" s="478" t="s">
        <v>24079</v>
      </c>
      <c r="H36" s="1591"/>
      <c r="I36" s="1642"/>
      <c r="J36" s="1591"/>
      <c r="K36" s="1661"/>
      <c r="L36" s="897">
        <f t="shared" si="0"/>
        <v>0</v>
      </c>
      <c r="M36" s="1661"/>
      <c r="N36" s="273">
        <f t="shared" si="2"/>
        <v>0</v>
      </c>
      <c r="O36" s="1661"/>
      <c r="P36" s="1591"/>
      <c r="Q36" s="1841" t="s">
        <v>24078</v>
      </c>
      <c r="R36" s="515" t="s">
        <v>24080</v>
      </c>
    </row>
  </sheetData>
  <sheetProtection algorithmName="SHA-512" hashValue="XmLRNIaDnTfGnJMdDn52kaZF3OMvwPPaymnkgDReW6qoDlhPoD1ET5xQAybYaYb5g7otIeDuBQ+8QE3AHP0KJA==" saltValue="cxQmglQurZ9qe8BUv3f56w==" spinCount="100000" sheet="1" objects="1" scenarios="1"/>
  <mergeCells count="2">
    <mergeCell ref="B3:I3"/>
    <mergeCell ref="Q3:R3"/>
  </mergeCells>
  <conditionalFormatting sqref="L8:L36">
    <cfRule type="cellIs" dxfId="36" priority="1" operator="equal">
      <formula>0</formula>
    </cfRule>
  </conditionalFormatting>
  <dataValidations count="1">
    <dataValidation type="custom" allowBlank="1" showErrorMessage="1" errorTitle="Input Error" error="Please enter a numeric value." sqref="E8:E23 E25:E30 E32:E35" xr:uid="{00000000-0002-0000-2F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AN75"/>
  <sheetViews>
    <sheetView showFormulas="1" showGridLines="0" topLeftCell="B1" zoomScale="70" zoomScaleNormal="70" zoomScaleSheetLayoutView="100" workbookViewId="0">
      <selection activeCell="K12" sqref="K12"/>
    </sheetView>
  </sheetViews>
  <sheetFormatPr defaultColWidth="9" defaultRowHeight="15.75"/>
  <cols>
    <col min="1" max="1" width="1.625" style="264" customWidth="1"/>
    <col min="2" max="2" width="40" style="264" customWidth="1"/>
    <col min="3" max="3" width="7" style="264" customWidth="1"/>
    <col min="4" max="4" width="5.375" style="264" customWidth="1"/>
    <col min="5" max="12" width="12.5" style="264" customWidth="1"/>
    <col min="13" max="13" width="1.625" style="264" customWidth="1"/>
    <col min="14" max="14" width="12.5" style="265" customWidth="1"/>
    <col min="15" max="15" width="1.625" style="284" customWidth="1"/>
    <col min="16" max="16" width="34" style="284" customWidth="1"/>
    <col min="17" max="17" width="1.625" style="284" customWidth="1"/>
    <col min="18" max="18" width="1.625" style="261" customWidth="1"/>
    <col min="19" max="19" width="25" style="261" customWidth="1"/>
    <col min="20" max="20" width="1.625" style="261" customWidth="1"/>
    <col min="21" max="22" width="9" style="261" hidden="1" customWidth="1"/>
    <col min="23" max="23" width="9" style="264" hidden="1" customWidth="1"/>
    <col min="24" max="26" width="0" style="264" hidden="1" customWidth="1"/>
    <col min="27" max="27" width="9" style="264" hidden="1" customWidth="1"/>
    <col min="28" max="28" width="1.625" style="261" hidden="1" customWidth="1"/>
    <col min="29" max="29" width="1.625" style="264" customWidth="1"/>
    <col min="30" max="30" width="40" style="268" customWidth="1"/>
    <col min="31" max="36" width="12.5" style="268" customWidth="1"/>
    <col min="37" max="38" width="12.5" style="264" customWidth="1"/>
    <col min="39" max="39" width="1.625" style="264" customWidth="1"/>
    <col min="40" max="16384" width="9" style="264"/>
  </cols>
  <sheetData>
    <row r="1" spans="1:40" s="109" customFormat="1" ht="29.25" customHeight="1">
      <c r="A1" s="4"/>
      <c r="B1" s="888" t="s">
        <v>754</v>
      </c>
      <c r="C1" s="888"/>
      <c r="D1" s="888"/>
      <c r="E1" s="888"/>
      <c r="F1" s="888"/>
      <c r="G1" s="888"/>
      <c r="H1" s="888"/>
      <c r="I1" s="888"/>
      <c r="J1" s="888"/>
      <c r="K1" s="888"/>
      <c r="L1" s="888"/>
      <c r="M1" s="888"/>
      <c r="N1" s="888"/>
      <c r="O1" s="903"/>
      <c r="P1" s="903"/>
      <c r="Q1" s="903"/>
      <c r="R1" s="1661"/>
      <c r="S1" s="1591"/>
      <c r="T1" s="1661"/>
      <c r="U1" s="1591"/>
      <c r="V1" s="1591"/>
      <c r="W1" s="1591"/>
      <c r="X1" s="1591"/>
      <c r="Y1" s="1591"/>
      <c r="Z1" s="1591"/>
      <c r="AA1" s="1591"/>
      <c r="AB1" s="1661"/>
      <c r="AC1" s="1591"/>
      <c r="AD1" s="888" t="s">
        <v>754</v>
      </c>
      <c r="AE1" s="888"/>
      <c r="AF1" s="888"/>
      <c r="AG1" s="888"/>
      <c r="AH1" s="888"/>
      <c r="AI1" s="888"/>
      <c r="AJ1" s="888"/>
      <c r="AK1" s="888"/>
      <c r="AL1" s="888"/>
      <c r="AM1" s="888"/>
      <c r="AN1" s="1591"/>
    </row>
    <row r="2" spans="1:40" s="109" customFormat="1" ht="29.25" customHeight="1">
      <c r="A2" s="4"/>
      <c r="B2" s="888" t="str">
        <f>Validation!B4</f>
        <v>Anglian Water</v>
      </c>
      <c r="C2" s="14"/>
      <c r="D2" s="14"/>
      <c r="E2" s="14"/>
      <c r="F2" s="14"/>
      <c r="G2" s="14"/>
      <c r="H2" s="14"/>
      <c r="I2" s="14"/>
      <c r="J2" s="14"/>
      <c r="K2" s="14"/>
      <c r="L2" s="14"/>
      <c r="M2" s="14"/>
      <c r="N2" s="1860"/>
      <c r="O2" s="903"/>
      <c r="P2" s="903"/>
      <c r="Q2" s="903"/>
      <c r="R2" s="1661"/>
      <c r="S2" s="1591"/>
      <c r="T2" s="1661"/>
      <c r="U2" s="1591"/>
      <c r="V2" s="1591"/>
      <c r="W2" s="1591"/>
      <c r="X2" s="1591"/>
      <c r="Y2" s="1591"/>
      <c r="Z2" s="1591"/>
      <c r="AA2" s="1591"/>
      <c r="AB2" s="1661"/>
      <c r="AC2" s="1591"/>
      <c r="AD2" s="888" t="str">
        <f>Validation!B4</f>
        <v>Anglian Water</v>
      </c>
      <c r="AE2" s="14"/>
      <c r="AF2" s="14"/>
      <c r="AG2" s="14"/>
      <c r="AH2" s="14"/>
      <c r="AI2" s="14"/>
      <c r="AJ2" s="14"/>
      <c r="AK2" s="14"/>
      <c r="AL2" s="14"/>
      <c r="AM2" s="14"/>
      <c r="AN2" s="1591"/>
    </row>
    <row r="3" spans="1:40" ht="45" customHeight="1">
      <c r="A3" s="1592"/>
      <c r="B3" s="2067" t="s">
        <v>755</v>
      </c>
      <c r="C3" s="2067"/>
      <c r="D3" s="2067"/>
      <c r="E3" s="2067"/>
      <c r="F3" s="2067"/>
      <c r="G3" s="2067"/>
      <c r="H3" s="2067"/>
      <c r="I3" s="2067"/>
      <c r="J3" s="2067"/>
      <c r="K3" s="2067"/>
      <c r="L3" s="2067"/>
      <c r="M3" s="2067"/>
      <c r="N3" s="2067"/>
      <c r="O3" s="2067"/>
      <c r="P3" s="2067"/>
      <c r="Q3" s="1628"/>
      <c r="R3" s="1661"/>
      <c r="S3" s="904" t="s">
        <v>798</v>
      </c>
      <c r="T3" s="1661"/>
      <c r="U3" s="1591"/>
      <c r="V3" s="1591"/>
      <c r="W3" s="1591"/>
      <c r="X3" s="1591"/>
      <c r="Y3" s="1591"/>
      <c r="Z3" s="1591"/>
      <c r="AA3" s="1591"/>
      <c r="AB3" s="1661"/>
      <c r="AC3" s="1591"/>
      <c r="AD3" s="2152" t="s">
        <v>755</v>
      </c>
      <c r="AE3" s="2152"/>
      <c r="AF3" s="2152"/>
      <c r="AG3" s="2152"/>
      <c r="AH3" s="2152"/>
      <c r="AI3" s="2152"/>
      <c r="AJ3" s="2152"/>
      <c r="AK3" s="2152"/>
      <c r="AL3" s="2152"/>
      <c r="AM3" s="2152"/>
      <c r="AN3" s="1591"/>
    </row>
    <row r="4" spans="1:40" ht="27.75" customHeight="1" thickBot="1">
      <c r="A4" s="1592"/>
      <c r="B4" s="57"/>
      <c r="C4" s="57"/>
      <c r="D4" s="57"/>
      <c r="E4" s="57"/>
      <c r="F4" s="57"/>
      <c r="G4" s="57"/>
      <c r="H4" s="57"/>
      <c r="I4" s="57"/>
      <c r="J4" s="57"/>
      <c r="K4" s="57"/>
      <c r="L4" s="57"/>
      <c r="M4" s="81"/>
      <c r="N4" s="27"/>
      <c r="O4" s="1628"/>
      <c r="P4" s="1628"/>
      <c r="Q4" s="1628"/>
      <c r="R4" s="1661"/>
      <c r="S4" s="1591"/>
      <c r="T4" s="1661"/>
      <c r="U4" s="2153" t="s">
        <v>799</v>
      </c>
      <c r="V4" s="2153"/>
      <c r="W4" s="2153"/>
      <c r="X4" s="2153"/>
      <c r="Y4" s="2153"/>
      <c r="Z4" s="2153"/>
      <c r="AA4" s="2153"/>
      <c r="AB4" s="1661"/>
      <c r="AC4" s="1591"/>
      <c r="AD4" s="57"/>
      <c r="AE4" s="57"/>
      <c r="AF4" s="57"/>
      <c r="AG4" s="57"/>
      <c r="AH4" s="57"/>
      <c r="AI4" s="57"/>
      <c r="AJ4" s="57"/>
      <c r="AK4" s="57"/>
      <c r="AL4" s="57"/>
      <c r="AM4" s="81"/>
      <c r="AN4" s="1591"/>
    </row>
    <row r="5" spans="1:40" s="4" customFormat="1" ht="56.25" customHeight="1" thickBot="1">
      <c r="B5" s="439" t="s">
        <v>800</v>
      </c>
      <c r="C5" s="419" t="s">
        <v>801</v>
      </c>
      <c r="D5" s="419" t="s">
        <v>802</v>
      </c>
      <c r="E5" s="419" t="s">
        <v>24081</v>
      </c>
      <c r="F5" s="419" t="s">
        <v>24082</v>
      </c>
      <c r="G5" s="419" t="s">
        <v>24083</v>
      </c>
      <c r="H5" s="419" t="s">
        <v>24084</v>
      </c>
      <c r="I5" s="419" t="s">
        <v>24085</v>
      </c>
      <c r="J5" s="419" t="s">
        <v>24086</v>
      </c>
      <c r="K5" s="419" t="s">
        <v>1307</v>
      </c>
      <c r="L5" s="440" t="s">
        <v>1016</v>
      </c>
      <c r="M5" s="3"/>
      <c r="N5" s="441" t="s">
        <v>806</v>
      </c>
      <c r="O5" s="58"/>
      <c r="P5" s="441" t="s">
        <v>807</v>
      </c>
      <c r="Q5" s="58"/>
      <c r="R5" s="1661"/>
      <c r="S5" s="1591"/>
      <c r="T5" s="1661"/>
      <c r="U5" s="267" t="s">
        <v>808</v>
      </c>
      <c r="V5" s="1591"/>
      <c r="W5" s="1591"/>
      <c r="X5" s="1591"/>
      <c r="Y5" s="1591"/>
      <c r="Z5" s="1591"/>
      <c r="AA5" s="1591"/>
      <c r="AB5" s="1661"/>
      <c r="AC5" s="1591"/>
      <c r="AD5" s="439"/>
      <c r="AE5" s="419" t="s">
        <v>24081</v>
      </c>
      <c r="AF5" s="419" t="s">
        <v>24082</v>
      </c>
      <c r="AG5" s="419" t="s">
        <v>24083</v>
      </c>
      <c r="AH5" s="419" t="s">
        <v>24084</v>
      </c>
      <c r="AI5" s="419" t="s">
        <v>24085</v>
      </c>
      <c r="AJ5" s="419" t="s">
        <v>24086</v>
      </c>
      <c r="AK5" s="419" t="s">
        <v>1307</v>
      </c>
      <c r="AL5" s="440" t="s">
        <v>1016</v>
      </c>
      <c r="AM5" s="3"/>
      <c r="AN5" s="1591"/>
    </row>
    <row r="6" spans="1:40" s="4" customFormat="1" ht="15" customHeight="1" thickBot="1">
      <c r="B6" s="3"/>
      <c r="C6" s="3"/>
      <c r="D6" s="3"/>
      <c r="E6" s="43"/>
      <c r="F6" s="43"/>
      <c r="G6" s="43"/>
      <c r="H6" s="43"/>
      <c r="I6" s="43"/>
      <c r="J6" s="43"/>
      <c r="K6" s="43"/>
      <c r="L6" s="43"/>
      <c r="M6" s="3"/>
      <c r="N6" s="43"/>
      <c r="O6" s="58"/>
      <c r="P6" s="58"/>
      <c r="Q6" s="58"/>
      <c r="R6" s="1661"/>
      <c r="S6" s="1591"/>
      <c r="T6" s="1661"/>
      <c r="U6" s="1591"/>
      <c r="V6" s="1591"/>
      <c r="W6" s="1591"/>
      <c r="X6" s="1591"/>
      <c r="Y6" s="1591"/>
      <c r="Z6" s="1591"/>
      <c r="AA6" s="1591"/>
      <c r="AB6" s="1661"/>
      <c r="AC6" s="1591"/>
      <c r="AD6" s="3"/>
      <c r="AE6" s="43"/>
      <c r="AF6" s="43"/>
      <c r="AG6" s="43"/>
      <c r="AH6" s="43"/>
      <c r="AI6" s="43"/>
      <c r="AJ6" s="43"/>
      <c r="AK6" s="43"/>
      <c r="AL6" s="43"/>
      <c r="AM6" s="3"/>
      <c r="AN6" s="1591"/>
    </row>
    <row r="7" spans="1:40" s="4" customFormat="1" ht="21" customHeight="1" thickBot="1">
      <c r="B7" s="328" t="s">
        <v>24087</v>
      </c>
      <c r="C7" s="1591"/>
      <c r="D7" s="1591"/>
      <c r="E7" s="11"/>
      <c r="F7" s="43"/>
      <c r="G7" s="43"/>
      <c r="H7" s="43"/>
      <c r="I7" s="43"/>
      <c r="J7" s="43"/>
      <c r="K7" s="43"/>
      <c r="L7" s="43"/>
      <c r="M7" s="3"/>
      <c r="N7" s="43"/>
      <c r="O7" s="3"/>
      <c r="P7" s="3"/>
      <c r="Q7" s="3"/>
      <c r="R7" s="1661"/>
      <c r="S7" s="1591"/>
      <c r="T7" s="1661"/>
      <c r="U7" s="1591"/>
      <c r="V7" s="1591"/>
      <c r="W7" s="1591"/>
      <c r="X7" s="1591"/>
      <c r="Y7" s="1591"/>
      <c r="Z7" s="1591"/>
      <c r="AA7" s="1591"/>
      <c r="AB7" s="1661"/>
      <c r="AC7" s="1591"/>
      <c r="AD7" s="328" t="s">
        <v>1737</v>
      </c>
      <c r="AE7" s="11"/>
      <c r="AF7" s="43"/>
      <c r="AG7" s="43"/>
      <c r="AH7" s="43"/>
      <c r="AI7" s="43"/>
      <c r="AJ7" s="43"/>
      <c r="AK7" s="43"/>
      <c r="AL7" s="43"/>
      <c r="AM7" s="3"/>
      <c r="AN7" s="1591"/>
    </row>
    <row r="8" spans="1:40" s="905" customFormat="1" ht="40.5" customHeight="1">
      <c r="B8" s="894" t="s">
        <v>1839</v>
      </c>
      <c r="C8" s="448" t="s">
        <v>813</v>
      </c>
      <c r="D8" s="448">
        <v>3</v>
      </c>
      <c r="E8" s="848">
        <v>3.0000000000000001E-3</v>
      </c>
      <c r="F8" s="848">
        <v>0.11</v>
      </c>
      <c r="G8" s="848">
        <v>4.194</v>
      </c>
      <c r="H8" s="848">
        <v>4.2910000000000004</v>
      </c>
      <c r="I8" s="848">
        <v>0</v>
      </c>
      <c r="J8" s="906">
        <v>0</v>
      </c>
      <c r="K8" s="801">
        <v>0</v>
      </c>
      <c r="L8" s="907">
        <f>IFERROR(SUM(E8:K8),0)</f>
        <v>8.5980000000000008</v>
      </c>
      <c r="M8" s="35"/>
      <c r="N8" s="450" t="s">
        <v>24088</v>
      </c>
      <c r="O8" s="35"/>
      <c r="P8" s="908"/>
      <c r="Q8" s="35"/>
      <c r="R8" s="1661"/>
      <c r="S8" s="897">
        <f>IF( SUM( U8:AA8 ) = 0, 0, $U$5 )</f>
        <v>0</v>
      </c>
      <c r="T8" s="1661"/>
      <c r="U8" s="273">
        <f xml:space="preserve"> IF( ISNUMBER(E8 ), 0, 1 )</f>
        <v>0</v>
      </c>
      <c r="V8" s="273">
        <f xml:space="preserve"> IF( ISNUMBER(F8 ), 0, 1 )</f>
        <v>0</v>
      </c>
      <c r="W8" s="273">
        <f xml:space="preserve"> IF( ISNUMBER(G8 ), 0, 1 )</f>
        <v>0</v>
      </c>
      <c r="X8" s="273">
        <f xml:space="preserve"> IF( ISNUMBER(H8 ), 0, 1 )</f>
        <v>0</v>
      </c>
      <c r="Y8" s="273">
        <f t="shared" ref="Y8:AA18" si="0" xml:space="preserve"> IF( ISNUMBER(I8 ), 0, 1 )</f>
        <v>0</v>
      </c>
      <c r="Z8" s="273">
        <f t="shared" si="0"/>
        <v>0</v>
      </c>
      <c r="AA8" s="273">
        <f xml:space="preserve"> IF( ISNUMBER(K8 ), 0, 1 )</f>
        <v>0</v>
      </c>
      <c r="AB8" s="1661"/>
      <c r="AC8" s="1591"/>
      <c r="AD8" s="326" t="s">
        <v>1839</v>
      </c>
      <c r="AE8" s="318" t="s">
        <v>24089</v>
      </c>
      <c r="AF8" s="318" t="s">
        <v>24090</v>
      </c>
      <c r="AG8" s="318" t="s">
        <v>24091</v>
      </c>
      <c r="AH8" s="318" t="s">
        <v>24092</v>
      </c>
      <c r="AI8" s="318" t="s">
        <v>24093</v>
      </c>
      <c r="AJ8" s="318" t="s">
        <v>24094</v>
      </c>
      <c r="AK8" s="318" t="s">
        <v>24095</v>
      </c>
      <c r="AL8" s="396" t="s">
        <v>24096</v>
      </c>
      <c r="AM8" s="35"/>
      <c r="AN8" s="1591"/>
    </row>
    <row r="9" spans="1:40" s="905" customFormat="1" ht="40.5" customHeight="1">
      <c r="B9" s="1362" t="s">
        <v>1847</v>
      </c>
      <c r="C9" s="12" t="s">
        <v>813</v>
      </c>
      <c r="D9" s="12">
        <v>3</v>
      </c>
      <c r="E9" s="849">
        <v>0</v>
      </c>
      <c r="F9" s="849">
        <v>0</v>
      </c>
      <c r="G9" s="849">
        <v>-6.2E-2</v>
      </c>
      <c r="H9" s="849">
        <v>-0.06</v>
      </c>
      <c r="I9" s="849">
        <v>0</v>
      </c>
      <c r="J9" s="909">
        <v>0</v>
      </c>
      <c r="K9" s="803">
        <v>0</v>
      </c>
      <c r="L9" s="910">
        <f>IFERROR(SUM(E9:K9),0)</f>
        <v>-0.122</v>
      </c>
      <c r="M9" s="35"/>
      <c r="N9" s="453" t="s">
        <v>24097</v>
      </c>
      <c r="O9" s="35"/>
      <c r="P9" s="911"/>
      <c r="Q9" s="35"/>
      <c r="R9" s="1661"/>
      <c r="S9" s="897">
        <f>IF( SUM( U9:AA9 ) = 0, 0, $U$5 )</f>
        <v>0</v>
      </c>
      <c r="T9" s="1661"/>
      <c r="U9" s="273">
        <f t="shared" ref="U9:X18" si="1" xml:space="preserve"> IF( ISNUMBER(E9 ), 0, 1 )</f>
        <v>0</v>
      </c>
      <c r="V9" s="273">
        <f t="shared" si="1"/>
        <v>0</v>
      </c>
      <c r="W9" s="273">
        <f t="shared" si="1"/>
        <v>0</v>
      </c>
      <c r="X9" s="273">
        <f t="shared" si="1"/>
        <v>0</v>
      </c>
      <c r="Y9" s="273">
        <f t="shared" si="0"/>
        <v>0</v>
      </c>
      <c r="Z9" s="273">
        <f t="shared" si="0"/>
        <v>0</v>
      </c>
      <c r="AA9" s="273">
        <f t="shared" si="0"/>
        <v>0</v>
      </c>
      <c r="AB9" s="1661"/>
      <c r="AC9" s="1591"/>
      <c r="AD9" s="327" t="s">
        <v>1847</v>
      </c>
      <c r="AE9" s="314" t="s">
        <v>24098</v>
      </c>
      <c r="AF9" s="314" t="s">
        <v>24099</v>
      </c>
      <c r="AG9" s="314" t="s">
        <v>24100</v>
      </c>
      <c r="AH9" s="314" t="s">
        <v>24101</v>
      </c>
      <c r="AI9" s="314" t="s">
        <v>24102</v>
      </c>
      <c r="AJ9" s="314" t="s">
        <v>24103</v>
      </c>
      <c r="AK9" s="314" t="s">
        <v>24104</v>
      </c>
      <c r="AL9" s="397" t="s">
        <v>24105</v>
      </c>
      <c r="AM9" s="35"/>
      <c r="AN9" s="1591"/>
    </row>
    <row r="10" spans="1:40" s="905" customFormat="1" ht="40.5" customHeight="1">
      <c r="B10" s="1362" t="s">
        <v>24106</v>
      </c>
      <c r="C10" s="12" t="s">
        <v>813</v>
      </c>
      <c r="D10" s="12">
        <v>3</v>
      </c>
      <c r="E10" s="849">
        <v>0.41899999999999998</v>
      </c>
      <c r="F10" s="849">
        <v>3.5430000000000001</v>
      </c>
      <c r="G10" s="849">
        <v>1.74</v>
      </c>
      <c r="H10" s="849">
        <v>4.1669999999999998</v>
      </c>
      <c r="I10" s="849">
        <v>0</v>
      </c>
      <c r="J10" s="909">
        <v>0</v>
      </c>
      <c r="K10" s="803">
        <v>0</v>
      </c>
      <c r="L10" s="910">
        <f>IFERROR(SUM(E10:K10),0)</f>
        <v>9.8689999999999998</v>
      </c>
      <c r="M10" s="35"/>
      <c r="N10" s="453" t="s">
        <v>24107</v>
      </c>
      <c r="O10" s="35"/>
      <c r="P10" s="911"/>
      <c r="Q10" s="35"/>
      <c r="R10" s="1661"/>
      <c r="S10" s="897">
        <f>IF( SUM( U10:AA10 ) = 0, 0, $U$5 )</f>
        <v>0</v>
      </c>
      <c r="T10" s="1661"/>
      <c r="U10" s="273">
        <f t="shared" si="1"/>
        <v>0</v>
      </c>
      <c r="V10" s="273">
        <f t="shared" si="1"/>
        <v>0</v>
      </c>
      <c r="W10" s="273">
        <f t="shared" si="1"/>
        <v>0</v>
      </c>
      <c r="X10" s="273">
        <f t="shared" si="1"/>
        <v>0</v>
      </c>
      <c r="Y10" s="273">
        <f t="shared" si="0"/>
        <v>0</v>
      </c>
      <c r="Z10" s="273">
        <f t="shared" si="0"/>
        <v>0</v>
      </c>
      <c r="AA10" s="273">
        <f t="shared" si="0"/>
        <v>0</v>
      </c>
      <c r="AB10" s="1661"/>
      <c r="AC10" s="1591"/>
      <c r="AD10" s="327" t="s">
        <v>1855</v>
      </c>
      <c r="AE10" s="314" t="s">
        <v>24108</v>
      </c>
      <c r="AF10" s="314" t="s">
        <v>24109</v>
      </c>
      <c r="AG10" s="314" t="s">
        <v>24110</v>
      </c>
      <c r="AH10" s="314" t="s">
        <v>24111</v>
      </c>
      <c r="AI10" s="314" t="s">
        <v>24112</v>
      </c>
      <c r="AJ10" s="314" t="s">
        <v>24113</v>
      </c>
      <c r="AK10" s="314" t="s">
        <v>24114</v>
      </c>
      <c r="AL10" s="397" t="s">
        <v>24115</v>
      </c>
      <c r="AM10" s="35"/>
      <c r="AN10" s="1591"/>
    </row>
    <row r="11" spans="1:40" s="905" customFormat="1" ht="40.5" customHeight="1" thickBot="1">
      <c r="B11" s="1841" t="s">
        <v>21520</v>
      </c>
      <c r="C11" s="912" t="s">
        <v>813</v>
      </c>
      <c r="D11" s="912">
        <v>3</v>
      </c>
      <c r="E11" s="850">
        <v>0</v>
      </c>
      <c r="F11" s="850">
        <v>0</v>
      </c>
      <c r="G11" s="850">
        <v>0</v>
      </c>
      <c r="H11" s="850">
        <v>0</v>
      </c>
      <c r="I11" s="850">
        <v>0</v>
      </c>
      <c r="J11" s="913">
        <v>0</v>
      </c>
      <c r="K11" s="827">
        <v>0</v>
      </c>
      <c r="L11" s="914">
        <f>IFERROR(SUM(E11:K11),0)</f>
        <v>0</v>
      </c>
      <c r="M11" s="35"/>
      <c r="N11" s="478" t="s">
        <v>24116</v>
      </c>
      <c r="O11" s="35"/>
      <c r="P11" s="915"/>
      <c r="Q11" s="35"/>
      <c r="R11" s="1661"/>
      <c r="S11" s="897">
        <f>IF( SUM( U11:AA11 ) = 0, 0, $U$5 )</f>
        <v>0</v>
      </c>
      <c r="T11" s="1661"/>
      <c r="U11" s="273">
        <f t="shared" si="1"/>
        <v>0</v>
      </c>
      <c r="V11" s="273">
        <f t="shared" si="1"/>
        <v>0</v>
      </c>
      <c r="W11" s="273">
        <f t="shared" si="1"/>
        <v>0</v>
      </c>
      <c r="X11" s="273">
        <f t="shared" si="1"/>
        <v>0</v>
      </c>
      <c r="Y11" s="273">
        <f t="shared" si="0"/>
        <v>0</v>
      </c>
      <c r="Z11" s="273">
        <f t="shared" si="0"/>
        <v>0</v>
      </c>
      <c r="AA11" s="273">
        <f t="shared" si="0"/>
        <v>0</v>
      </c>
      <c r="AB11" s="1661"/>
      <c r="AC11" s="1591"/>
      <c r="AD11" s="1850" t="s">
        <v>21520</v>
      </c>
      <c r="AE11" s="430" t="s">
        <v>24117</v>
      </c>
      <c r="AF11" s="430" t="s">
        <v>24118</v>
      </c>
      <c r="AG11" s="430" t="s">
        <v>24119</v>
      </c>
      <c r="AH11" s="430" t="s">
        <v>24120</v>
      </c>
      <c r="AI11" s="430" t="s">
        <v>24121</v>
      </c>
      <c r="AJ11" s="430" t="s">
        <v>24122</v>
      </c>
      <c r="AK11" s="430" t="s">
        <v>24123</v>
      </c>
      <c r="AL11" s="322" t="s">
        <v>24124</v>
      </c>
      <c r="AM11" s="35"/>
      <c r="AN11" s="1591"/>
    </row>
    <row r="12" spans="1:40" s="905" customFormat="1" ht="15" customHeight="1" thickBot="1">
      <c r="B12" s="35"/>
      <c r="C12" s="35"/>
      <c r="D12" s="35"/>
      <c r="E12" s="43"/>
      <c r="F12" s="43"/>
      <c r="G12" s="43"/>
      <c r="H12" s="43"/>
      <c r="I12" s="43"/>
      <c r="J12" s="43"/>
      <c r="K12" s="43"/>
      <c r="L12" s="43"/>
      <c r="M12" s="35"/>
      <c r="N12" s="7"/>
      <c r="O12" s="35"/>
      <c r="P12" s="35"/>
      <c r="Q12" s="35"/>
      <c r="R12" s="1661"/>
      <c r="S12" s="1591"/>
      <c r="T12" s="1661"/>
      <c r="U12" s="1591"/>
      <c r="V12" s="1591"/>
      <c r="W12" s="1591"/>
      <c r="X12" s="1591"/>
      <c r="Y12" s="1591"/>
      <c r="Z12" s="1591"/>
      <c r="AA12" s="1591"/>
      <c r="AB12" s="1661"/>
      <c r="AC12" s="1591"/>
      <c r="AD12" s="35"/>
      <c r="AE12" s="43"/>
      <c r="AF12" s="43"/>
      <c r="AG12" s="43"/>
      <c r="AH12" s="43"/>
      <c r="AI12" s="43"/>
      <c r="AJ12" s="43"/>
      <c r="AK12" s="43"/>
      <c r="AL12" s="43"/>
      <c r="AM12" s="35"/>
      <c r="AN12" s="1591"/>
    </row>
    <row r="13" spans="1:40" s="905" customFormat="1" ht="20.25" customHeight="1" thickBot="1">
      <c r="B13" s="328" t="s">
        <v>1887</v>
      </c>
      <c r="C13" s="1591"/>
      <c r="D13" s="1591"/>
      <c r="E13" s="11"/>
      <c r="F13" s="43"/>
      <c r="G13" s="43"/>
      <c r="H13" s="43"/>
      <c r="I13" s="43"/>
      <c r="J13" s="43"/>
      <c r="K13" s="43"/>
      <c r="L13" s="43"/>
      <c r="M13" s="3"/>
      <c r="N13" s="43"/>
      <c r="O13" s="35"/>
      <c r="P13" s="35"/>
      <c r="Q13" s="35"/>
      <c r="R13" s="1661"/>
      <c r="S13" s="1591"/>
      <c r="T13" s="1661"/>
      <c r="U13" s="1591"/>
      <c r="V13" s="1591"/>
      <c r="W13" s="1591"/>
      <c r="X13" s="1591"/>
      <c r="Y13" s="1591"/>
      <c r="Z13" s="1591"/>
      <c r="AA13" s="1591"/>
      <c r="AB13" s="1661"/>
      <c r="AC13" s="1591"/>
      <c r="AD13" s="328" t="s">
        <v>1887</v>
      </c>
      <c r="AE13" s="11"/>
      <c r="AF13" s="43"/>
      <c r="AG13" s="43"/>
      <c r="AH13" s="43"/>
      <c r="AI13" s="43"/>
      <c r="AJ13" s="43"/>
      <c r="AK13" s="43"/>
      <c r="AL13" s="43"/>
      <c r="AM13" s="3"/>
      <c r="AN13" s="1591"/>
    </row>
    <row r="14" spans="1:40" s="905" customFormat="1" ht="40.5" customHeight="1">
      <c r="B14" s="326" t="s">
        <v>1871</v>
      </c>
      <c r="C14" s="317" t="s">
        <v>813</v>
      </c>
      <c r="D14" s="317">
        <v>3</v>
      </c>
      <c r="E14" s="801">
        <v>0</v>
      </c>
      <c r="F14" s="801">
        <v>0</v>
      </c>
      <c r="G14" s="801">
        <v>0</v>
      </c>
      <c r="H14" s="801">
        <v>0</v>
      </c>
      <c r="I14" s="801">
        <v>0</v>
      </c>
      <c r="J14" s="801">
        <v>0</v>
      </c>
      <c r="K14" s="801">
        <v>0</v>
      </c>
      <c r="L14" s="432">
        <f t="shared" ref="L14:L19" si="2">IFERROR(SUM(E14:K14),0)</f>
        <v>0</v>
      </c>
      <c r="M14" s="35"/>
      <c r="N14" s="450" t="s">
        <v>24125</v>
      </c>
      <c r="O14" s="35"/>
      <c r="P14" s="908"/>
      <c r="Q14" s="35"/>
      <c r="R14" s="1661"/>
      <c r="S14" s="897">
        <f>IF( SUM( U14:AA14 ) = 0, 0, $U$5 )</f>
        <v>0</v>
      </c>
      <c r="T14" s="1661"/>
      <c r="U14" s="273">
        <f t="shared" si="1"/>
        <v>0</v>
      </c>
      <c r="V14" s="273">
        <f t="shared" si="1"/>
        <v>0</v>
      </c>
      <c r="W14" s="273">
        <f t="shared" si="1"/>
        <v>0</v>
      </c>
      <c r="X14" s="273">
        <f t="shared" si="1"/>
        <v>0</v>
      </c>
      <c r="Y14" s="273">
        <f t="shared" si="0"/>
        <v>0</v>
      </c>
      <c r="Z14" s="273">
        <f t="shared" si="0"/>
        <v>0</v>
      </c>
      <c r="AA14" s="273">
        <f t="shared" si="0"/>
        <v>0</v>
      </c>
      <c r="AB14" s="1661"/>
      <c r="AC14" s="1591"/>
      <c r="AD14" s="326" t="s">
        <v>1871</v>
      </c>
      <c r="AE14" s="318" t="s">
        <v>24126</v>
      </c>
      <c r="AF14" s="318" t="s">
        <v>24127</v>
      </c>
      <c r="AG14" s="318" t="s">
        <v>24128</v>
      </c>
      <c r="AH14" s="318" t="s">
        <v>24129</v>
      </c>
      <c r="AI14" s="318" t="s">
        <v>24130</v>
      </c>
      <c r="AJ14" s="318" t="s">
        <v>24131</v>
      </c>
      <c r="AK14" s="318" t="s">
        <v>24132</v>
      </c>
      <c r="AL14" s="396" t="s">
        <v>24133</v>
      </c>
      <c r="AM14" s="35"/>
      <c r="AN14" s="1591"/>
    </row>
    <row r="15" spans="1:40" s="905" customFormat="1" ht="40.5" customHeight="1">
      <c r="B15" s="327" t="s">
        <v>1879</v>
      </c>
      <c r="C15" s="313" t="s">
        <v>813</v>
      </c>
      <c r="D15" s="313">
        <v>3</v>
      </c>
      <c r="E15" s="803">
        <v>0</v>
      </c>
      <c r="F15" s="803">
        <v>0</v>
      </c>
      <c r="G15" s="803">
        <v>0</v>
      </c>
      <c r="H15" s="803">
        <v>0</v>
      </c>
      <c r="I15" s="803">
        <v>0</v>
      </c>
      <c r="J15" s="803">
        <v>0</v>
      </c>
      <c r="K15" s="803">
        <v>0</v>
      </c>
      <c r="L15" s="433">
        <f t="shared" si="2"/>
        <v>0</v>
      </c>
      <c r="M15" s="35"/>
      <c r="N15" s="453" t="s">
        <v>24134</v>
      </c>
      <c r="O15" s="35"/>
      <c r="P15" s="911"/>
      <c r="Q15" s="35"/>
      <c r="R15" s="1661"/>
      <c r="S15" s="897">
        <f>IF( SUM( U15:AA15 ) = 0, 0, $U$5 )</f>
        <v>0</v>
      </c>
      <c r="T15" s="1661"/>
      <c r="U15" s="273">
        <f t="shared" si="1"/>
        <v>0</v>
      </c>
      <c r="V15" s="273">
        <f t="shared" si="1"/>
        <v>0</v>
      </c>
      <c r="W15" s="273">
        <f t="shared" si="1"/>
        <v>0</v>
      </c>
      <c r="X15" s="273">
        <f t="shared" si="1"/>
        <v>0</v>
      </c>
      <c r="Y15" s="273">
        <f t="shared" si="0"/>
        <v>0</v>
      </c>
      <c r="Z15" s="273">
        <f t="shared" si="0"/>
        <v>0</v>
      </c>
      <c r="AA15" s="273">
        <f t="shared" si="0"/>
        <v>0</v>
      </c>
      <c r="AB15" s="1661"/>
      <c r="AC15" s="1591"/>
      <c r="AD15" s="327" t="s">
        <v>1879</v>
      </c>
      <c r="AE15" s="314" t="s">
        <v>24135</v>
      </c>
      <c r="AF15" s="314" t="s">
        <v>24136</v>
      </c>
      <c r="AG15" s="314" t="s">
        <v>24137</v>
      </c>
      <c r="AH15" s="314" t="s">
        <v>24138</v>
      </c>
      <c r="AI15" s="314" t="s">
        <v>24139</v>
      </c>
      <c r="AJ15" s="314" t="s">
        <v>24140</v>
      </c>
      <c r="AK15" s="314" t="s">
        <v>24141</v>
      </c>
      <c r="AL15" s="397" t="s">
        <v>24142</v>
      </c>
      <c r="AM15" s="35"/>
      <c r="AN15" s="1591"/>
    </row>
    <row r="16" spans="1:40" s="905" customFormat="1" ht="40.5" customHeight="1">
      <c r="B16" s="327" t="s">
        <v>24143</v>
      </c>
      <c r="C16" s="313" t="s">
        <v>813</v>
      </c>
      <c r="D16" s="313">
        <v>3</v>
      </c>
      <c r="E16" s="803">
        <v>8.4000000000000005E-2</v>
      </c>
      <c r="F16" s="803">
        <v>0.435</v>
      </c>
      <c r="G16" s="803">
        <v>1.5249999999999999</v>
      </c>
      <c r="H16" s="803">
        <v>3.0409999999999999</v>
      </c>
      <c r="I16" s="803">
        <v>0</v>
      </c>
      <c r="J16" s="803">
        <v>0</v>
      </c>
      <c r="K16" s="803">
        <v>0</v>
      </c>
      <c r="L16" s="433">
        <f t="shared" si="2"/>
        <v>5.085</v>
      </c>
      <c r="M16" s="35"/>
      <c r="N16" s="453" t="s">
        <v>24144</v>
      </c>
      <c r="O16" s="35"/>
      <c r="P16" s="911"/>
      <c r="Q16" s="35"/>
      <c r="R16" s="1661"/>
      <c r="S16" s="897">
        <f>IF( SUM( U16:AA16 ) = 0, 0, $U$5 )</f>
        <v>0</v>
      </c>
      <c r="T16" s="1661"/>
      <c r="U16" s="273">
        <f t="shared" si="1"/>
        <v>0</v>
      </c>
      <c r="V16" s="273">
        <f t="shared" si="1"/>
        <v>0</v>
      </c>
      <c r="W16" s="273">
        <f t="shared" si="1"/>
        <v>0</v>
      </c>
      <c r="X16" s="273">
        <f t="shared" si="1"/>
        <v>0</v>
      </c>
      <c r="Y16" s="273">
        <f t="shared" si="0"/>
        <v>0</v>
      </c>
      <c r="Z16" s="273">
        <f t="shared" si="0"/>
        <v>0</v>
      </c>
      <c r="AA16" s="273">
        <f t="shared" si="0"/>
        <v>0</v>
      </c>
      <c r="AB16" s="1661"/>
      <c r="AC16" s="1591"/>
      <c r="AD16" s="327" t="s">
        <v>24143</v>
      </c>
      <c r="AE16" s="314" t="s">
        <v>24145</v>
      </c>
      <c r="AF16" s="314" t="s">
        <v>24146</v>
      </c>
      <c r="AG16" s="314" t="s">
        <v>24147</v>
      </c>
      <c r="AH16" s="314" t="s">
        <v>24148</v>
      </c>
      <c r="AI16" s="314" t="s">
        <v>24149</v>
      </c>
      <c r="AJ16" s="314" t="s">
        <v>24150</v>
      </c>
      <c r="AK16" s="314" t="s">
        <v>24151</v>
      </c>
      <c r="AL16" s="397" t="s">
        <v>24152</v>
      </c>
      <c r="AM16" s="35"/>
      <c r="AN16" s="1591"/>
    </row>
    <row r="17" spans="2:40" s="905" customFormat="1" ht="40.5" customHeight="1">
      <c r="B17" s="327" t="s">
        <v>24153</v>
      </c>
      <c r="C17" s="313" t="s">
        <v>813</v>
      </c>
      <c r="D17" s="313">
        <v>3</v>
      </c>
      <c r="E17" s="803">
        <v>0.27600000000000002</v>
      </c>
      <c r="F17" s="803">
        <v>0.46100000000000002</v>
      </c>
      <c r="G17" s="803">
        <v>3.3239999999999998</v>
      </c>
      <c r="H17" s="803">
        <v>3.6989999999999998</v>
      </c>
      <c r="I17" s="803">
        <v>0</v>
      </c>
      <c r="J17" s="803">
        <v>0</v>
      </c>
      <c r="K17" s="803">
        <v>0</v>
      </c>
      <c r="L17" s="433">
        <f t="shared" si="2"/>
        <v>7.76</v>
      </c>
      <c r="M17" s="35"/>
      <c r="N17" s="453" t="s">
        <v>24154</v>
      </c>
      <c r="O17" s="35"/>
      <c r="P17" s="911"/>
      <c r="Q17" s="35"/>
      <c r="R17" s="1661"/>
      <c r="S17" s="897">
        <f>IF( SUM( U17:AA17 ) = 0, 0, $U$5 )</f>
        <v>0</v>
      </c>
      <c r="T17" s="1661"/>
      <c r="U17" s="273">
        <f t="shared" si="1"/>
        <v>0</v>
      </c>
      <c r="V17" s="273">
        <f t="shared" si="1"/>
        <v>0</v>
      </c>
      <c r="W17" s="273">
        <f t="shared" si="1"/>
        <v>0</v>
      </c>
      <c r="X17" s="273">
        <f t="shared" si="1"/>
        <v>0</v>
      </c>
      <c r="Y17" s="273">
        <f t="shared" si="0"/>
        <v>0</v>
      </c>
      <c r="Z17" s="273">
        <f t="shared" si="0"/>
        <v>0</v>
      </c>
      <c r="AA17" s="273">
        <f t="shared" si="0"/>
        <v>0</v>
      </c>
      <c r="AB17" s="1661"/>
      <c r="AC17" s="1591"/>
      <c r="AD17" s="327" t="s">
        <v>24153</v>
      </c>
      <c r="AE17" s="314" t="s">
        <v>24155</v>
      </c>
      <c r="AF17" s="314" t="s">
        <v>24156</v>
      </c>
      <c r="AG17" s="314" t="s">
        <v>24157</v>
      </c>
      <c r="AH17" s="314" t="s">
        <v>24158</v>
      </c>
      <c r="AI17" s="314" t="s">
        <v>24159</v>
      </c>
      <c r="AJ17" s="314" t="s">
        <v>24160</v>
      </c>
      <c r="AK17" s="314" t="s">
        <v>24161</v>
      </c>
      <c r="AL17" s="397" t="s">
        <v>24162</v>
      </c>
      <c r="AM17" s="35"/>
      <c r="AN17" s="1591"/>
    </row>
    <row r="18" spans="2:40" s="905" customFormat="1" ht="40.5" customHeight="1">
      <c r="B18" s="327" t="s">
        <v>1895</v>
      </c>
      <c r="C18" s="313" t="s">
        <v>813</v>
      </c>
      <c r="D18" s="313">
        <v>3</v>
      </c>
      <c r="E18" s="803">
        <v>4.2000000000000003E-2</v>
      </c>
      <c r="F18" s="803">
        <v>0.16</v>
      </c>
      <c r="G18" s="803">
        <v>-0.13600000000000001</v>
      </c>
      <c r="H18" s="803">
        <v>2.4780000000000002</v>
      </c>
      <c r="I18" s="803">
        <v>0</v>
      </c>
      <c r="J18" s="803">
        <v>0</v>
      </c>
      <c r="K18" s="803">
        <v>0</v>
      </c>
      <c r="L18" s="433">
        <f t="shared" si="2"/>
        <v>2.544</v>
      </c>
      <c r="M18" s="35"/>
      <c r="N18" s="453" t="s">
        <v>24163</v>
      </c>
      <c r="O18" s="35"/>
      <c r="P18" s="911"/>
      <c r="Q18" s="35"/>
      <c r="R18" s="1661"/>
      <c r="S18" s="897">
        <f>IF( SUM( U18:AA18 ) = 0, 0, $U$5 )</f>
        <v>0</v>
      </c>
      <c r="T18" s="1661"/>
      <c r="U18" s="273">
        <f t="shared" si="1"/>
        <v>0</v>
      </c>
      <c r="V18" s="273">
        <f xml:space="preserve"> IF( ISNUMBER(F18 ), 0, 1 )</f>
        <v>0</v>
      </c>
      <c r="W18" s="273">
        <f t="shared" si="1"/>
        <v>0</v>
      </c>
      <c r="X18" s="273">
        <f t="shared" si="1"/>
        <v>0</v>
      </c>
      <c r="Y18" s="273">
        <f t="shared" si="0"/>
        <v>0</v>
      </c>
      <c r="Z18" s="273">
        <f t="shared" si="0"/>
        <v>0</v>
      </c>
      <c r="AA18" s="273">
        <f t="shared" si="0"/>
        <v>0</v>
      </c>
      <c r="AB18" s="1661"/>
      <c r="AC18" s="1591"/>
      <c r="AD18" s="327" t="s">
        <v>1895</v>
      </c>
      <c r="AE18" s="314" t="s">
        <v>24164</v>
      </c>
      <c r="AF18" s="314" t="s">
        <v>24165</v>
      </c>
      <c r="AG18" s="314" t="s">
        <v>24166</v>
      </c>
      <c r="AH18" s="314" t="s">
        <v>24167</v>
      </c>
      <c r="AI18" s="314" t="s">
        <v>24168</v>
      </c>
      <c r="AJ18" s="314" t="s">
        <v>24169</v>
      </c>
      <c r="AK18" s="314" t="s">
        <v>24170</v>
      </c>
      <c r="AL18" s="397" t="s">
        <v>24171</v>
      </c>
      <c r="AM18" s="35"/>
      <c r="AN18" s="1591"/>
    </row>
    <row r="19" spans="2:40" s="905" customFormat="1" ht="40.5" customHeight="1" thickBot="1">
      <c r="B19" s="1850" t="s">
        <v>24172</v>
      </c>
      <c r="C19" s="320" t="s">
        <v>813</v>
      </c>
      <c r="D19" s="320">
        <v>3</v>
      </c>
      <c r="E19" s="1794">
        <f>IFERROR(SUM(E8:E11,E14:E18),0)</f>
        <v>0.82400000000000007</v>
      </c>
      <c r="F19" s="1794">
        <f t="shared" ref="F19:J19" si="3">IFERROR(SUM(F8:F11,F14:F18),0)</f>
        <v>4.7090000000000005</v>
      </c>
      <c r="G19" s="1794">
        <f t="shared" si="3"/>
        <v>10.585000000000001</v>
      </c>
      <c r="H19" s="1794">
        <f t="shared" si="3"/>
        <v>17.616</v>
      </c>
      <c r="I19" s="1794">
        <f t="shared" si="3"/>
        <v>0</v>
      </c>
      <c r="J19" s="1794">
        <f t="shared" si="3"/>
        <v>0</v>
      </c>
      <c r="K19" s="1794">
        <f>IFERROR(SUM(K8:K11,K14:K18),0)</f>
        <v>0</v>
      </c>
      <c r="L19" s="329">
        <f t="shared" si="2"/>
        <v>33.734000000000002</v>
      </c>
      <c r="M19" s="35"/>
      <c r="N19" s="478" t="s">
        <v>24173</v>
      </c>
      <c r="O19" s="35"/>
      <c r="P19" s="915"/>
      <c r="Q19" s="35"/>
      <c r="R19" s="1661"/>
      <c r="S19" s="1591"/>
      <c r="T19" s="1661"/>
      <c r="U19" s="1591"/>
      <c r="V19" s="1591"/>
      <c r="W19" s="1591"/>
      <c r="X19" s="1591"/>
      <c r="Y19" s="1591"/>
      <c r="Z19" s="1591"/>
      <c r="AA19" s="1591"/>
      <c r="AB19" s="1661"/>
      <c r="AC19" s="1591"/>
      <c r="AD19" s="1850" t="s">
        <v>24172</v>
      </c>
      <c r="AE19" s="321" t="s">
        <v>24174</v>
      </c>
      <c r="AF19" s="321" t="s">
        <v>24175</v>
      </c>
      <c r="AG19" s="321" t="s">
        <v>24176</v>
      </c>
      <c r="AH19" s="321" t="s">
        <v>24177</v>
      </c>
      <c r="AI19" s="321" t="s">
        <v>24178</v>
      </c>
      <c r="AJ19" s="321" t="s">
        <v>24179</v>
      </c>
      <c r="AK19" s="321" t="s">
        <v>24180</v>
      </c>
      <c r="AL19" s="322" t="s">
        <v>24181</v>
      </c>
      <c r="AM19" s="35"/>
      <c r="AN19" s="1591"/>
    </row>
    <row r="20" spans="2:40" s="4" customFormat="1" ht="33" customHeight="1">
      <c r="B20" s="3"/>
      <c r="C20" s="3"/>
      <c r="D20" s="3"/>
      <c r="E20" s="29"/>
      <c r="F20" s="29"/>
      <c r="G20" s="29"/>
      <c r="H20" s="29"/>
      <c r="I20" s="29"/>
      <c r="J20" s="29"/>
      <c r="K20" s="29"/>
      <c r="L20" s="29"/>
      <c r="M20" s="3"/>
      <c r="N20" s="59"/>
      <c r="O20" s="3"/>
      <c r="P20" s="3"/>
      <c r="Q20" s="3"/>
      <c r="R20" s="1591"/>
      <c r="S20" s="1591"/>
      <c r="T20" s="1591"/>
      <c r="U20" s="1591"/>
      <c r="V20" s="1591"/>
      <c r="W20" s="1591"/>
      <c r="X20" s="1591"/>
      <c r="Y20" s="1591"/>
      <c r="Z20" s="1591"/>
      <c r="AA20" s="1591"/>
      <c r="AB20" s="1591"/>
      <c r="AC20" s="1591"/>
      <c r="AD20" s="1627"/>
      <c r="AE20" s="1591"/>
      <c r="AF20" s="1591"/>
      <c r="AG20" s="1591"/>
      <c r="AH20" s="1591"/>
      <c r="AI20" s="1591"/>
      <c r="AJ20" s="1591"/>
      <c r="AK20" s="1591"/>
      <c r="AL20" s="1591"/>
      <c r="AM20" s="1591"/>
      <c r="AN20" s="1591"/>
    </row>
    <row r="21" spans="2:40" s="4" customFormat="1" ht="33" customHeight="1">
      <c r="O21" s="33"/>
      <c r="P21" s="33"/>
      <c r="Q21" s="33"/>
      <c r="R21" s="1591"/>
      <c r="S21" s="1591"/>
      <c r="T21" s="1591"/>
      <c r="U21" s="1591"/>
      <c r="V21" s="1591"/>
      <c r="W21" s="1591"/>
      <c r="X21" s="1591"/>
      <c r="Y21" s="1591"/>
      <c r="Z21" s="1591"/>
      <c r="AA21" s="1591"/>
      <c r="AB21" s="1591"/>
      <c r="AC21" s="1591"/>
      <c r="AD21" s="1627"/>
      <c r="AE21" s="1591"/>
      <c r="AF21" s="1591"/>
      <c r="AG21" s="1591"/>
      <c r="AH21" s="1591"/>
      <c r="AI21" s="1591"/>
      <c r="AJ21" s="1591"/>
      <c r="AK21" s="1591"/>
      <c r="AL21" s="1591"/>
      <c r="AM21" s="1591"/>
      <c r="AN21" s="1591"/>
    </row>
    <row r="22" spans="2:40" ht="33" customHeight="1">
      <c r="B22" s="1591"/>
      <c r="C22" s="1591"/>
      <c r="D22" s="1591"/>
      <c r="E22" s="1591"/>
      <c r="F22" s="1591"/>
      <c r="G22" s="1591"/>
      <c r="H22" s="1591"/>
      <c r="I22" s="1591"/>
      <c r="J22" s="1591"/>
      <c r="K22" s="1591"/>
      <c r="L22" s="1591"/>
      <c r="M22" s="1591"/>
      <c r="N22" s="1591"/>
      <c r="O22" s="1591"/>
      <c r="P22" s="1591"/>
      <c r="Q22" s="1591"/>
      <c r="R22" s="1591"/>
      <c r="S22" s="1591"/>
      <c r="T22" s="1591"/>
      <c r="U22" s="1591"/>
      <c r="V22" s="1591"/>
      <c r="W22" s="1591"/>
      <c r="X22" s="1591"/>
      <c r="Y22" s="1591"/>
      <c r="Z22" s="1591"/>
      <c r="AA22" s="1591"/>
      <c r="AB22" s="1591"/>
      <c r="AC22" s="1591"/>
      <c r="AD22" s="1627"/>
      <c r="AE22" s="1591"/>
      <c r="AF22" s="1591"/>
      <c r="AG22" s="1591"/>
      <c r="AH22" s="1591"/>
      <c r="AI22" s="1591"/>
      <c r="AJ22" s="1591"/>
      <c r="AK22" s="1591"/>
      <c r="AL22" s="1591"/>
      <c r="AM22" s="1591"/>
      <c r="AN22" s="1591"/>
    </row>
    <row r="23" spans="2:40" ht="15">
      <c r="B23" s="1591"/>
      <c r="C23" s="1591"/>
      <c r="D23" s="1591"/>
      <c r="E23" s="1591"/>
      <c r="F23" s="1591"/>
      <c r="G23" s="1591"/>
      <c r="H23" s="1591"/>
      <c r="I23" s="1591"/>
      <c r="J23" s="1591"/>
      <c r="K23" s="1591"/>
      <c r="L23" s="1591"/>
      <c r="M23" s="1591"/>
      <c r="N23" s="1591"/>
      <c r="O23" s="1591"/>
      <c r="P23" s="1591"/>
      <c r="Q23" s="1591"/>
      <c r="R23" s="1591"/>
      <c r="S23" s="1591"/>
      <c r="T23" s="1591"/>
      <c r="U23" s="1591"/>
      <c r="V23" s="1591"/>
      <c r="W23" s="1591"/>
      <c r="X23" s="1591"/>
      <c r="Y23" s="1591"/>
      <c r="Z23" s="1591"/>
      <c r="AA23" s="1591"/>
      <c r="AB23" s="1591"/>
      <c r="AC23" s="1591"/>
      <c r="AD23" s="1627"/>
      <c r="AE23" s="1591"/>
      <c r="AF23" s="1591"/>
      <c r="AG23" s="1591"/>
      <c r="AH23" s="1591"/>
      <c r="AI23" s="1591"/>
      <c r="AJ23" s="1591"/>
      <c r="AK23" s="1591"/>
      <c r="AL23" s="1591"/>
      <c r="AM23" s="1591"/>
      <c r="AN23" s="1591"/>
    </row>
    <row r="24" spans="2:40" ht="56.25" customHeight="1">
      <c r="B24" s="1591"/>
      <c r="C24" s="1591"/>
      <c r="D24" s="1591"/>
      <c r="E24" s="1591"/>
      <c r="F24" s="1591"/>
      <c r="G24" s="1591"/>
      <c r="H24" s="1591"/>
      <c r="I24" s="1591"/>
      <c r="J24" s="1591"/>
      <c r="K24" s="1591"/>
      <c r="L24" s="1591"/>
      <c r="M24" s="1591"/>
      <c r="N24" s="1591"/>
      <c r="O24" s="1591"/>
      <c r="P24" s="1591"/>
      <c r="Q24" s="1591"/>
      <c r="R24" s="1591"/>
      <c r="S24" s="1591"/>
      <c r="T24" s="1591"/>
      <c r="U24" s="1591"/>
      <c r="V24" s="1591"/>
      <c r="W24" s="1591"/>
      <c r="X24" s="1591"/>
      <c r="Y24" s="1591"/>
      <c r="Z24" s="1591"/>
      <c r="AA24" s="1591"/>
      <c r="AB24" s="1591"/>
      <c r="AC24" s="1591"/>
      <c r="AD24" s="1627"/>
      <c r="AE24" s="1591"/>
      <c r="AF24" s="1591"/>
      <c r="AG24" s="1591"/>
      <c r="AH24" s="1591"/>
      <c r="AI24" s="1591"/>
      <c r="AJ24" s="1591"/>
      <c r="AK24" s="1591"/>
      <c r="AL24" s="1591"/>
      <c r="AM24" s="1591"/>
      <c r="AN24" s="1591"/>
    </row>
    <row r="25" spans="2:40" ht="13.5" customHeight="1">
      <c r="B25" s="1591"/>
      <c r="C25" s="1591"/>
      <c r="D25" s="1591"/>
      <c r="E25" s="1591"/>
      <c r="F25" s="1591"/>
      <c r="G25" s="1591"/>
      <c r="H25" s="1591"/>
      <c r="I25" s="1591"/>
      <c r="J25" s="1591"/>
      <c r="K25" s="1591"/>
      <c r="L25" s="1591"/>
      <c r="M25" s="1591"/>
      <c r="N25" s="1591"/>
      <c r="O25" s="1591"/>
      <c r="P25" s="1591"/>
      <c r="Q25" s="1591"/>
      <c r="R25" s="1591"/>
      <c r="S25" s="1591"/>
      <c r="T25" s="1591"/>
      <c r="U25" s="1591"/>
      <c r="V25" s="1591"/>
      <c r="W25" s="1591"/>
      <c r="X25" s="1591"/>
      <c r="Y25" s="1591"/>
      <c r="Z25" s="1591"/>
      <c r="AA25" s="1591"/>
      <c r="AB25" s="1591"/>
      <c r="AC25" s="1591"/>
      <c r="AD25" s="1627"/>
      <c r="AE25" s="1591"/>
      <c r="AF25" s="1591"/>
      <c r="AG25" s="1591"/>
      <c r="AH25" s="1591"/>
      <c r="AI25" s="1591"/>
      <c r="AJ25" s="1591"/>
      <c r="AK25" s="1591"/>
      <c r="AL25" s="1591"/>
      <c r="AM25" s="1591"/>
      <c r="AN25" s="1591"/>
    </row>
    <row r="26" spans="2:40" ht="20.25" customHeight="1">
      <c r="B26" s="1591"/>
      <c r="C26" s="1591"/>
      <c r="D26" s="1591"/>
      <c r="E26" s="1591"/>
      <c r="F26" s="1591"/>
      <c r="G26" s="1591"/>
      <c r="H26" s="1591"/>
      <c r="I26" s="1591"/>
      <c r="J26" s="1591"/>
      <c r="K26" s="1591"/>
      <c r="L26" s="1591"/>
      <c r="M26" s="1591"/>
      <c r="N26" s="1591"/>
      <c r="O26" s="1591"/>
      <c r="P26" s="1591"/>
      <c r="Q26" s="1591"/>
      <c r="R26" s="1591"/>
      <c r="S26" s="1591"/>
      <c r="T26" s="1591"/>
      <c r="U26" s="1591"/>
      <c r="V26" s="1591"/>
      <c r="W26" s="1591"/>
      <c r="X26" s="1591"/>
      <c r="Y26" s="1591"/>
      <c r="Z26" s="1591"/>
      <c r="AA26" s="1591"/>
      <c r="AB26" s="1591"/>
      <c r="AC26" s="1591"/>
      <c r="AD26" s="1627"/>
      <c r="AE26" s="1591"/>
      <c r="AF26" s="1591"/>
      <c r="AG26" s="1591"/>
      <c r="AH26" s="1591"/>
      <c r="AI26" s="1591"/>
      <c r="AJ26" s="1591"/>
      <c r="AK26" s="1591"/>
      <c r="AL26" s="1591"/>
      <c r="AM26" s="1591"/>
      <c r="AN26" s="1591"/>
    </row>
    <row r="27" spans="2:40" ht="33" customHeight="1">
      <c r="B27" s="1591"/>
      <c r="C27" s="1591"/>
      <c r="D27" s="1591"/>
      <c r="E27" s="1591"/>
      <c r="F27" s="1591"/>
      <c r="G27" s="1591"/>
      <c r="H27" s="1591"/>
      <c r="I27" s="1591"/>
      <c r="J27" s="1591"/>
      <c r="K27" s="1591"/>
      <c r="L27" s="1591"/>
      <c r="M27" s="1591"/>
      <c r="N27" s="1591"/>
      <c r="O27" s="1591"/>
      <c r="P27" s="1591"/>
      <c r="Q27" s="1591"/>
      <c r="R27" s="1591"/>
      <c r="S27" s="1591"/>
      <c r="T27" s="1591"/>
      <c r="U27" s="1591"/>
      <c r="V27" s="1591"/>
      <c r="W27" s="1591"/>
      <c r="X27" s="1591"/>
      <c r="Y27" s="1591"/>
      <c r="Z27" s="1591"/>
      <c r="AA27" s="1591"/>
      <c r="AB27" s="1591"/>
      <c r="AC27" s="1591"/>
      <c r="AD27" s="1627"/>
      <c r="AE27" s="1591"/>
      <c r="AF27" s="1591"/>
      <c r="AG27" s="1591"/>
      <c r="AH27" s="1591"/>
      <c r="AI27" s="1591"/>
      <c r="AJ27" s="1591"/>
      <c r="AK27" s="1591"/>
      <c r="AL27" s="1591"/>
      <c r="AM27" s="1591"/>
      <c r="AN27" s="1591"/>
    </row>
    <row r="28" spans="2:40" ht="33" customHeight="1">
      <c r="B28" s="1591"/>
      <c r="C28" s="1591"/>
      <c r="D28" s="1591"/>
      <c r="E28" s="1591"/>
      <c r="F28" s="1591"/>
      <c r="G28" s="1591"/>
      <c r="H28" s="1591"/>
      <c r="I28" s="1591"/>
      <c r="J28" s="1591"/>
      <c r="K28" s="1591"/>
      <c r="L28" s="1591"/>
      <c r="M28" s="1591"/>
      <c r="N28" s="1591"/>
      <c r="O28" s="1591"/>
      <c r="P28" s="1591"/>
      <c r="Q28" s="1591"/>
      <c r="R28" s="1591"/>
      <c r="S28" s="1591"/>
      <c r="T28" s="1591"/>
      <c r="U28" s="1591"/>
      <c r="V28" s="1591"/>
      <c r="W28" s="1591"/>
      <c r="X28" s="1591"/>
      <c r="Y28" s="1591"/>
      <c r="Z28" s="1591"/>
      <c r="AA28" s="1591"/>
      <c r="AB28" s="1591"/>
      <c r="AC28" s="1591"/>
      <c r="AD28" s="1627"/>
      <c r="AE28" s="1591"/>
      <c r="AF28" s="1591"/>
      <c r="AG28" s="1591"/>
      <c r="AH28" s="1591"/>
      <c r="AI28" s="1591"/>
      <c r="AJ28" s="1591"/>
      <c r="AK28" s="1591"/>
      <c r="AL28" s="1591"/>
      <c r="AM28" s="1591"/>
      <c r="AN28" s="1591"/>
    </row>
    <row r="29" spans="2:40" ht="33" customHeight="1">
      <c r="B29" s="1591"/>
      <c r="C29" s="1591"/>
      <c r="D29" s="1591"/>
      <c r="E29" s="1591"/>
      <c r="F29" s="1591"/>
      <c r="G29" s="1591"/>
      <c r="H29" s="1591"/>
      <c r="I29" s="1591"/>
      <c r="J29" s="1591"/>
      <c r="K29" s="1591"/>
      <c r="L29" s="1591"/>
      <c r="M29" s="1591"/>
      <c r="N29" s="1591"/>
      <c r="O29" s="1591"/>
      <c r="P29" s="1591"/>
      <c r="Q29" s="1591"/>
      <c r="R29" s="1591"/>
      <c r="S29" s="1591"/>
      <c r="T29" s="1591"/>
      <c r="U29" s="1591"/>
      <c r="V29" s="1591"/>
      <c r="W29" s="1591"/>
      <c r="X29" s="1591"/>
      <c r="Y29" s="1591"/>
      <c r="Z29" s="1591"/>
      <c r="AA29" s="1591"/>
      <c r="AB29" s="1591"/>
      <c r="AC29" s="1591"/>
      <c r="AD29" s="1627"/>
      <c r="AE29" s="1591"/>
      <c r="AF29" s="1591"/>
      <c r="AG29" s="1591"/>
      <c r="AH29" s="1591"/>
      <c r="AI29" s="1591"/>
      <c r="AJ29" s="1591"/>
      <c r="AK29" s="1591"/>
      <c r="AL29" s="1591"/>
      <c r="AM29" s="1591"/>
      <c r="AN29" s="1591"/>
    </row>
    <row r="30" spans="2:40" ht="33" customHeight="1">
      <c r="B30" s="1591"/>
      <c r="C30" s="1591"/>
      <c r="D30" s="1591"/>
      <c r="E30" s="1591"/>
      <c r="F30" s="1591"/>
      <c r="G30" s="1591"/>
      <c r="H30" s="1591"/>
      <c r="I30" s="1591"/>
      <c r="J30" s="1591"/>
      <c r="K30" s="1591"/>
      <c r="L30" s="1591"/>
      <c r="M30" s="1591"/>
      <c r="N30" s="1591"/>
      <c r="O30" s="1591"/>
      <c r="P30" s="1591"/>
      <c r="Q30" s="1591"/>
      <c r="R30" s="1591"/>
      <c r="S30" s="1591"/>
      <c r="T30" s="1591"/>
      <c r="U30" s="1591"/>
      <c r="V30" s="1591"/>
      <c r="W30" s="1591"/>
      <c r="X30" s="1591"/>
      <c r="Y30" s="1591"/>
      <c r="Z30" s="1591"/>
      <c r="AA30" s="1591"/>
      <c r="AB30" s="1591"/>
      <c r="AC30" s="1591"/>
      <c r="AD30" s="1627"/>
      <c r="AE30" s="1591"/>
      <c r="AF30" s="1591"/>
      <c r="AG30" s="1591"/>
      <c r="AH30" s="1591"/>
      <c r="AI30" s="1591"/>
      <c r="AJ30" s="1591"/>
      <c r="AK30" s="1591"/>
      <c r="AL30" s="1591"/>
      <c r="AM30" s="1591"/>
      <c r="AN30" s="1592"/>
    </row>
    <row r="31" spans="2:40" ht="33" customHeight="1">
      <c r="B31" s="1591"/>
      <c r="C31" s="1591"/>
      <c r="D31" s="1591"/>
      <c r="E31" s="1591"/>
      <c r="F31" s="1591"/>
      <c r="G31" s="1591"/>
      <c r="H31" s="1591"/>
      <c r="I31" s="1591"/>
      <c r="J31" s="1591"/>
      <c r="K31" s="1591"/>
      <c r="L31" s="1591"/>
      <c r="M31" s="1591"/>
      <c r="N31" s="1591"/>
      <c r="O31" s="1591"/>
      <c r="P31" s="1591"/>
      <c r="Q31" s="1591"/>
      <c r="R31" s="1591"/>
      <c r="S31" s="1591"/>
      <c r="T31" s="1591"/>
      <c r="U31" s="1591"/>
      <c r="V31" s="1591"/>
      <c r="W31" s="1591"/>
      <c r="X31" s="1591"/>
      <c r="Y31" s="1591"/>
      <c r="Z31" s="1591"/>
      <c r="AA31" s="1591"/>
      <c r="AB31" s="1591"/>
      <c r="AC31" s="1591"/>
      <c r="AD31" s="1627"/>
      <c r="AE31" s="1591"/>
      <c r="AF31" s="1591"/>
      <c r="AG31" s="1591"/>
      <c r="AH31" s="1591"/>
      <c r="AI31" s="1591"/>
      <c r="AJ31" s="1591"/>
      <c r="AK31" s="1591"/>
      <c r="AL31" s="1591"/>
      <c r="AM31" s="1591"/>
      <c r="AN31" s="1592"/>
    </row>
    <row r="32" spans="2:40" ht="15" customHeight="1">
      <c r="B32" s="1591"/>
      <c r="C32" s="1591"/>
      <c r="D32" s="1591"/>
      <c r="E32" s="1591"/>
      <c r="F32" s="1591"/>
      <c r="G32" s="1591"/>
      <c r="H32" s="1591"/>
      <c r="I32" s="1591"/>
      <c r="J32" s="1591"/>
      <c r="K32" s="1591"/>
      <c r="L32" s="1591"/>
      <c r="M32" s="1591"/>
      <c r="N32" s="1591"/>
      <c r="O32" s="1591"/>
      <c r="P32" s="1591"/>
      <c r="Q32" s="1591"/>
      <c r="R32" s="1591"/>
      <c r="S32" s="1591"/>
      <c r="T32" s="1591"/>
      <c r="U32" s="1591"/>
      <c r="V32" s="1591"/>
      <c r="W32" s="1591"/>
      <c r="X32" s="1591"/>
      <c r="Y32" s="1591"/>
      <c r="Z32" s="1591"/>
      <c r="AA32" s="1591"/>
      <c r="AB32" s="1591"/>
      <c r="AC32" s="1591"/>
      <c r="AD32" s="1627"/>
      <c r="AE32" s="1591"/>
      <c r="AF32" s="1591"/>
      <c r="AG32" s="1591"/>
      <c r="AH32" s="1591"/>
      <c r="AI32" s="1591"/>
      <c r="AJ32" s="1591"/>
      <c r="AK32" s="1591"/>
      <c r="AL32" s="1591"/>
      <c r="AM32" s="1591"/>
      <c r="AN32" s="1592"/>
    </row>
    <row r="33" spans="2:39" ht="20.25" customHeight="1">
      <c r="B33" s="1591"/>
      <c r="C33" s="1591"/>
      <c r="D33" s="1591"/>
      <c r="E33" s="1591"/>
      <c r="F33" s="1591"/>
      <c r="G33" s="1591"/>
      <c r="H33" s="1591"/>
      <c r="I33" s="1591"/>
      <c r="J33" s="1591"/>
      <c r="K33" s="1591"/>
      <c r="L33" s="1591"/>
      <c r="M33" s="1591"/>
      <c r="N33" s="1591"/>
      <c r="O33" s="1591"/>
      <c r="P33" s="1591"/>
      <c r="Q33" s="1591"/>
      <c r="R33" s="1591"/>
      <c r="S33" s="1591"/>
      <c r="T33" s="1591"/>
      <c r="U33" s="1591"/>
      <c r="V33" s="1591"/>
      <c r="W33" s="1591"/>
      <c r="X33" s="1591"/>
      <c r="Y33" s="1591"/>
      <c r="Z33" s="1591"/>
      <c r="AA33" s="1591"/>
      <c r="AB33" s="1591"/>
      <c r="AC33" s="1591"/>
      <c r="AD33" s="1627"/>
      <c r="AE33" s="1591"/>
      <c r="AF33" s="1591"/>
      <c r="AG33" s="1591"/>
      <c r="AH33" s="1591"/>
      <c r="AI33" s="1591"/>
      <c r="AJ33" s="1591"/>
      <c r="AK33" s="1591"/>
      <c r="AL33" s="1591"/>
      <c r="AM33" s="1591"/>
    </row>
    <row r="34" spans="2:39" ht="33" customHeight="1">
      <c r="B34" s="1591"/>
      <c r="C34" s="1591"/>
      <c r="D34" s="1591"/>
      <c r="E34" s="1591"/>
      <c r="F34" s="1591"/>
      <c r="G34" s="1591"/>
      <c r="H34" s="1591"/>
      <c r="I34" s="1591"/>
      <c r="J34" s="1591"/>
      <c r="K34" s="1591"/>
      <c r="L34" s="1591"/>
      <c r="M34" s="1591"/>
      <c r="N34" s="1591"/>
      <c r="O34" s="1591"/>
      <c r="P34" s="1591"/>
      <c r="Q34" s="1591"/>
      <c r="R34" s="1591"/>
      <c r="S34" s="1591"/>
      <c r="T34" s="1591"/>
      <c r="U34" s="1591"/>
      <c r="V34" s="1591"/>
      <c r="W34" s="1591"/>
      <c r="X34" s="1591"/>
      <c r="Y34" s="1591"/>
      <c r="Z34" s="1591"/>
      <c r="AA34" s="1591"/>
      <c r="AB34" s="1591"/>
      <c r="AC34" s="1591"/>
      <c r="AD34" s="1627"/>
      <c r="AE34" s="1591"/>
      <c r="AF34" s="1591"/>
      <c r="AG34" s="1591"/>
      <c r="AH34" s="1591"/>
      <c r="AI34" s="1591"/>
      <c r="AJ34" s="1591"/>
      <c r="AK34" s="1591"/>
      <c r="AL34" s="1591"/>
      <c r="AM34" s="1591"/>
    </row>
    <row r="35" spans="2:39" ht="33" customHeight="1">
      <c r="B35" s="1591"/>
      <c r="C35" s="1591"/>
      <c r="D35" s="1591"/>
      <c r="E35" s="1591"/>
      <c r="F35" s="1591"/>
      <c r="G35" s="1591"/>
      <c r="H35" s="1591"/>
      <c r="I35" s="1591"/>
      <c r="J35" s="1591"/>
      <c r="K35" s="1591"/>
      <c r="L35" s="1591"/>
      <c r="M35" s="1591"/>
      <c r="N35" s="1591"/>
      <c r="O35" s="1591"/>
      <c r="P35" s="1591"/>
      <c r="Q35" s="1591"/>
      <c r="R35" s="1591"/>
      <c r="S35" s="1591"/>
      <c r="T35" s="1591"/>
      <c r="U35" s="1591"/>
      <c r="V35" s="1591"/>
      <c r="W35" s="1591"/>
      <c r="X35" s="1591"/>
      <c r="Y35" s="1591"/>
      <c r="Z35" s="1591"/>
      <c r="AA35" s="1591"/>
      <c r="AB35" s="1591"/>
      <c r="AC35" s="1591"/>
      <c r="AD35" s="1627"/>
      <c r="AE35" s="1591"/>
      <c r="AF35" s="1591"/>
      <c r="AG35" s="1591"/>
      <c r="AH35" s="1591"/>
      <c r="AI35" s="1591"/>
      <c r="AJ35" s="1591"/>
      <c r="AK35" s="1591"/>
      <c r="AL35" s="1591"/>
      <c r="AM35" s="1591"/>
    </row>
    <row r="36" spans="2:39" ht="33" customHeight="1">
      <c r="B36" s="1591"/>
      <c r="C36" s="1591"/>
      <c r="D36" s="1591"/>
      <c r="E36" s="1591"/>
      <c r="F36" s="1591"/>
      <c r="G36" s="1591"/>
      <c r="H36" s="1591"/>
      <c r="I36" s="1591"/>
      <c r="J36" s="1591"/>
      <c r="K36" s="1591"/>
      <c r="L36" s="1591"/>
      <c r="M36" s="1591"/>
      <c r="N36" s="1591"/>
      <c r="O36" s="1591"/>
      <c r="P36" s="1591"/>
      <c r="Q36" s="1591"/>
      <c r="R36" s="1591"/>
      <c r="S36" s="1591"/>
      <c r="T36" s="1591"/>
      <c r="U36" s="1591"/>
      <c r="V36" s="1591"/>
      <c r="W36" s="1591"/>
      <c r="X36" s="1591"/>
      <c r="Y36" s="1591"/>
      <c r="Z36" s="1591"/>
      <c r="AA36" s="1591"/>
      <c r="AB36" s="1591"/>
      <c r="AC36" s="1591"/>
      <c r="AD36" s="1627"/>
      <c r="AE36" s="1591"/>
      <c r="AF36" s="1591"/>
      <c r="AG36" s="1591"/>
      <c r="AH36" s="1591"/>
      <c r="AI36" s="1591"/>
      <c r="AJ36" s="1591"/>
      <c r="AK36" s="1591"/>
      <c r="AL36" s="1591"/>
      <c r="AM36" s="1591"/>
    </row>
    <row r="37" spans="2:39" ht="15" customHeight="1">
      <c r="B37" s="1591"/>
      <c r="C37" s="1591"/>
      <c r="D37" s="1591"/>
      <c r="E37" s="1591"/>
      <c r="F37" s="1591"/>
      <c r="G37" s="1591"/>
      <c r="H37" s="1591"/>
      <c r="I37" s="1591"/>
      <c r="J37" s="1591"/>
      <c r="K37" s="1591"/>
      <c r="L37" s="1591"/>
      <c r="M37" s="1591"/>
      <c r="N37" s="1591"/>
      <c r="O37" s="1591"/>
      <c r="P37" s="1591"/>
      <c r="Q37" s="1591"/>
      <c r="R37" s="1591"/>
      <c r="S37" s="1591"/>
      <c r="T37" s="1591"/>
      <c r="U37" s="1591"/>
      <c r="V37" s="1591"/>
      <c r="W37" s="1591"/>
      <c r="X37" s="1591"/>
      <c r="Y37" s="1591"/>
      <c r="Z37" s="1591"/>
      <c r="AA37" s="1591"/>
      <c r="AB37" s="1591"/>
      <c r="AC37" s="1591"/>
      <c r="AD37" s="1627"/>
      <c r="AE37" s="1591"/>
      <c r="AF37" s="1591"/>
      <c r="AG37" s="1591"/>
      <c r="AH37" s="1591"/>
      <c r="AI37" s="1591"/>
      <c r="AJ37" s="1591"/>
      <c r="AK37" s="1591"/>
      <c r="AL37" s="1591"/>
      <c r="AM37" s="1591"/>
    </row>
    <row r="38" spans="2:39" ht="33" customHeight="1">
      <c r="B38" s="1591"/>
      <c r="C38" s="1591"/>
      <c r="D38" s="1591"/>
      <c r="E38" s="1591"/>
      <c r="F38" s="1591"/>
      <c r="G38" s="1591"/>
      <c r="H38" s="1591"/>
      <c r="I38" s="1591"/>
      <c r="J38" s="1591"/>
      <c r="K38" s="1591"/>
      <c r="L38" s="1591"/>
      <c r="M38" s="1591"/>
      <c r="N38" s="1591"/>
      <c r="O38" s="1591"/>
      <c r="P38" s="1591"/>
      <c r="Q38" s="1591"/>
      <c r="R38" s="1591"/>
      <c r="S38" s="1591"/>
      <c r="T38" s="1591"/>
      <c r="U38" s="1591"/>
      <c r="V38" s="1591"/>
      <c r="W38" s="1591"/>
      <c r="X38" s="1591"/>
      <c r="Y38" s="1591"/>
      <c r="Z38" s="1591"/>
      <c r="AA38" s="1591"/>
      <c r="AB38" s="1591"/>
      <c r="AC38" s="1591"/>
      <c r="AD38" s="1627"/>
      <c r="AE38" s="1591"/>
      <c r="AF38" s="1591"/>
      <c r="AG38" s="1591"/>
      <c r="AH38" s="1591"/>
      <c r="AI38" s="1591"/>
      <c r="AJ38" s="1591"/>
      <c r="AK38" s="1591"/>
      <c r="AL38" s="1591"/>
      <c r="AM38" s="1591"/>
    </row>
    <row r="39" spans="2:39" ht="15">
      <c r="B39" s="1591"/>
      <c r="C39" s="1591"/>
      <c r="D39" s="1591"/>
      <c r="E39" s="1591"/>
      <c r="F39" s="1591"/>
      <c r="G39" s="1591"/>
      <c r="H39" s="1591"/>
      <c r="I39" s="1591"/>
      <c r="J39" s="1591"/>
      <c r="K39" s="1591"/>
      <c r="L39" s="1591"/>
      <c r="M39" s="1591"/>
      <c r="N39" s="1591"/>
      <c r="O39" s="1591"/>
      <c r="P39" s="1591"/>
      <c r="Q39" s="1591"/>
      <c r="R39" s="1591"/>
      <c r="S39" s="1591"/>
      <c r="T39" s="1591"/>
      <c r="U39" s="1591"/>
      <c r="V39" s="1591"/>
      <c r="W39" s="1591"/>
      <c r="X39" s="1591"/>
      <c r="Y39" s="1591"/>
      <c r="Z39" s="1591"/>
      <c r="AA39" s="1591"/>
      <c r="AB39" s="1591"/>
      <c r="AC39" s="1591"/>
      <c r="AD39" s="1627"/>
      <c r="AE39" s="1591"/>
      <c r="AF39" s="1591"/>
      <c r="AG39" s="1591"/>
      <c r="AH39" s="1591"/>
      <c r="AI39" s="1591"/>
      <c r="AJ39" s="1591"/>
      <c r="AK39" s="1591"/>
      <c r="AL39" s="1591"/>
      <c r="AM39" s="1591"/>
    </row>
    <row r="40" spans="2:39" ht="15">
      <c r="B40" s="1591"/>
      <c r="C40" s="1591"/>
      <c r="D40" s="1591"/>
      <c r="E40" s="1591"/>
      <c r="F40" s="1591"/>
      <c r="G40" s="1591"/>
      <c r="H40" s="1591"/>
      <c r="I40" s="1591"/>
      <c r="J40" s="1591"/>
      <c r="K40" s="1591"/>
      <c r="L40" s="1591"/>
      <c r="M40" s="1591"/>
      <c r="N40" s="1591"/>
      <c r="O40" s="1591"/>
      <c r="P40" s="1591"/>
      <c r="Q40" s="1591"/>
      <c r="R40" s="1591"/>
      <c r="S40" s="1591"/>
      <c r="T40" s="1591"/>
      <c r="U40" s="1591"/>
      <c r="V40" s="1591"/>
      <c r="W40" s="1591"/>
      <c r="X40" s="1591"/>
      <c r="Y40" s="1591"/>
      <c r="Z40" s="1591"/>
      <c r="AA40" s="1591"/>
      <c r="AB40" s="1591"/>
      <c r="AC40" s="1591"/>
      <c r="AD40" s="1627"/>
      <c r="AE40" s="1591"/>
      <c r="AF40" s="1591"/>
      <c r="AG40" s="1591"/>
      <c r="AH40" s="1591"/>
      <c r="AI40" s="1591"/>
      <c r="AJ40" s="1591"/>
      <c r="AK40" s="1591"/>
      <c r="AL40" s="1591"/>
      <c r="AM40" s="1591"/>
    </row>
    <row r="41" spans="2:39">
      <c r="B41" s="1592"/>
      <c r="C41" s="1592"/>
      <c r="D41" s="1592"/>
      <c r="E41" s="1592"/>
      <c r="F41" s="1592"/>
      <c r="G41" s="1592"/>
      <c r="H41" s="1592"/>
      <c r="I41" s="1592"/>
      <c r="J41" s="1592"/>
      <c r="K41" s="1592"/>
      <c r="L41" s="1592"/>
      <c r="M41" s="1592"/>
      <c r="N41" s="1625"/>
      <c r="R41" s="1591"/>
      <c r="S41" s="1591"/>
      <c r="T41" s="1591"/>
      <c r="U41" s="1591"/>
      <c r="V41" s="1591"/>
      <c r="W41" s="1592"/>
      <c r="X41" s="1592"/>
      <c r="Y41" s="1592"/>
      <c r="Z41" s="1592"/>
      <c r="AA41" s="1592"/>
      <c r="AB41" s="1591"/>
      <c r="AC41" s="1592"/>
      <c r="AD41" s="1627"/>
      <c r="AE41" s="1591"/>
      <c r="AF41" s="1591"/>
      <c r="AG41" s="1591"/>
      <c r="AH41" s="1591"/>
      <c r="AI41" s="1591"/>
      <c r="AJ41" s="1591"/>
      <c r="AK41" s="1592"/>
      <c r="AL41" s="1592"/>
      <c r="AM41" s="1592"/>
    </row>
    <row r="42" spans="2:39">
      <c r="B42" s="1592"/>
      <c r="C42" s="1592"/>
      <c r="D42" s="1592"/>
      <c r="E42" s="1592"/>
      <c r="F42" s="1592"/>
      <c r="G42" s="1592"/>
      <c r="H42" s="1592"/>
      <c r="I42" s="1592"/>
      <c r="J42" s="1592"/>
      <c r="K42" s="1592"/>
      <c r="L42" s="1592"/>
      <c r="M42" s="1592"/>
      <c r="N42" s="1625"/>
      <c r="R42" s="1591"/>
      <c r="S42" s="1591"/>
      <c r="T42" s="1591"/>
      <c r="U42" s="1591"/>
      <c r="V42" s="1591"/>
      <c r="W42" s="1592"/>
      <c r="X42" s="1592"/>
      <c r="Y42" s="1592"/>
      <c r="Z42" s="1592"/>
      <c r="AA42" s="1592"/>
      <c r="AB42" s="1591"/>
      <c r="AC42" s="1592"/>
      <c r="AD42" s="1627"/>
      <c r="AE42" s="1591"/>
      <c r="AF42" s="1591"/>
      <c r="AG42" s="1591"/>
      <c r="AH42" s="1591"/>
      <c r="AI42" s="1591"/>
      <c r="AJ42" s="1591"/>
      <c r="AK42" s="1592"/>
      <c r="AL42" s="1592"/>
      <c r="AM42" s="1592"/>
    </row>
    <row r="43" spans="2:39">
      <c r="B43" s="1592"/>
      <c r="C43" s="1592"/>
      <c r="D43" s="1592"/>
      <c r="E43" s="1592"/>
      <c r="F43" s="1592"/>
      <c r="G43" s="1592"/>
      <c r="H43" s="1592"/>
      <c r="I43" s="1592"/>
      <c r="J43" s="1592"/>
      <c r="K43" s="1592"/>
      <c r="L43" s="1592"/>
      <c r="M43" s="1592"/>
      <c r="N43" s="1625"/>
      <c r="R43" s="1591"/>
      <c r="S43" s="1591"/>
      <c r="T43" s="1591"/>
      <c r="U43" s="1591"/>
      <c r="V43" s="1591"/>
      <c r="W43" s="1592"/>
      <c r="X43" s="1592"/>
      <c r="Y43" s="1592"/>
      <c r="Z43" s="1592"/>
      <c r="AA43" s="1592"/>
      <c r="AB43" s="1591"/>
      <c r="AC43" s="1592"/>
      <c r="AD43" s="1627"/>
      <c r="AE43" s="1591"/>
      <c r="AF43" s="1591"/>
      <c r="AG43" s="1591"/>
      <c r="AH43" s="1591"/>
      <c r="AI43" s="1591"/>
      <c r="AJ43" s="1591"/>
      <c r="AK43" s="1592"/>
      <c r="AL43" s="1592"/>
      <c r="AM43" s="1592"/>
    </row>
    <row r="44" spans="2:39">
      <c r="B44" s="1592"/>
      <c r="C44" s="1592"/>
      <c r="D44" s="1592"/>
      <c r="E44" s="1592"/>
      <c r="F44" s="1592"/>
      <c r="G44" s="1592"/>
      <c r="H44" s="1592"/>
      <c r="I44" s="1592"/>
      <c r="J44" s="1592"/>
      <c r="K44" s="1592"/>
      <c r="L44" s="1592"/>
      <c r="M44" s="1592"/>
      <c r="N44" s="1625"/>
      <c r="R44" s="1591"/>
      <c r="S44" s="1591"/>
      <c r="T44" s="1591"/>
      <c r="U44" s="1591"/>
      <c r="V44" s="1591"/>
      <c r="W44" s="1592"/>
      <c r="X44" s="1592"/>
      <c r="Y44" s="1592"/>
      <c r="Z44" s="1592"/>
      <c r="AA44" s="1592"/>
      <c r="AB44" s="1591"/>
      <c r="AC44" s="1592"/>
      <c r="AD44" s="1627"/>
      <c r="AE44" s="1591"/>
      <c r="AF44" s="1591"/>
      <c r="AG44" s="1591"/>
      <c r="AH44" s="1591"/>
      <c r="AI44" s="1591"/>
      <c r="AJ44" s="1591"/>
      <c r="AK44" s="1592"/>
      <c r="AL44" s="1592"/>
      <c r="AM44" s="1592"/>
    </row>
    <row r="45" spans="2:39">
      <c r="B45" s="1592"/>
      <c r="C45" s="1592"/>
      <c r="D45" s="1592"/>
      <c r="E45" s="1592"/>
      <c r="F45" s="1592"/>
      <c r="G45" s="1592"/>
      <c r="H45" s="1592"/>
      <c r="I45" s="1592"/>
      <c r="J45" s="1592"/>
      <c r="K45" s="1592"/>
      <c r="L45" s="1592"/>
      <c r="M45" s="1592"/>
      <c r="N45" s="1625"/>
      <c r="R45" s="1591"/>
      <c r="S45" s="1591"/>
      <c r="T45" s="1591"/>
      <c r="U45" s="1591"/>
      <c r="V45" s="1591"/>
      <c r="W45" s="1592"/>
      <c r="X45" s="1592"/>
      <c r="Y45" s="1592"/>
      <c r="Z45" s="1592"/>
      <c r="AA45" s="1592"/>
      <c r="AB45" s="1591"/>
      <c r="AC45" s="1592"/>
      <c r="AD45" s="1627"/>
      <c r="AE45" s="1591"/>
      <c r="AF45" s="1591"/>
      <c r="AG45" s="1591"/>
      <c r="AH45" s="1591"/>
      <c r="AI45" s="1591"/>
      <c r="AJ45" s="1591"/>
      <c r="AK45" s="1592"/>
      <c r="AL45" s="1592"/>
      <c r="AM45" s="1592"/>
    </row>
    <row r="46" spans="2:39">
      <c r="B46" s="1592"/>
      <c r="C46" s="1592"/>
      <c r="D46" s="1592"/>
      <c r="E46" s="1592"/>
      <c r="F46" s="1592"/>
      <c r="G46" s="1592"/>
      <c r="H46" s="1592"/>
      <c r="I46" s="1592"/>
      <c r="J46" s="1592"/>
      <c r="K46" s="1592"/>
      <c r="L46" s="1592"/>
      <c r="M46" s="1592"/>
      <c r="N46" s="1625"/>
      <c r="R46" s="1591"/>
      <c r="S46" s="1591"/>
      <c r="T46" s="1591"/>
      <c r="U46" s="1591"/>
      <c r="V46" s="1591"/>
      <c r="W46" s="1592"/>
      <c r="X46" s="1592"/>
      <c r="Y46" s="1592"/>
      <c r="Z46" s="1592"/>
      <c r="AA46" s="1592"/>
      <c r="AB46" s="1591"/>
      <c r="AC46" s="1592"/>
      <c r="AD46" s="1627"/>
      <c r="AE46" s="1591"/>
      <c r="AF46" s="1591"/>
      <c r="AG46" s="1591"/>
      <c r="AH46" s="1591"/>
      <c r="AI46" s="1591"/>
      <c r="AJ46" s="1591"/>
      <c r="AK46" s="1592"/>
      <c r="AL46" s="1592"/>
      <c r="AM46" s="1592"/>
    </row>
    <row r="47" spans="2:39">
      <c r="B47" s="1592"/>
      <c r="C47" s="1592"/>
      <c r="D47" s="1592"/>
      <c r="E47" s="1592"/>
      <c r="F47" s="1592"/>
      <c r="G47" s="1592"/>
      <c r="H47" s="1592"/>
      <c r="I47" s="1592"/>
      <c r="J47" s="1592"/>
      <c r="K47" s="1592"/>
      <c r="L47" s="1592"/>
      <c r="M47" s="1592"/>
      <c r="N47" s="1625"/>
      <c r="R47" s="1591"/>
      <c r="S47" s="1591"/>
      <c r="T47" s="1591"/>
      <c r="U47" s="1591"/>
      <c r="V47" s="1591"/>
      <c r="W47" s="1592"/>
      <c r="X47" s="1592"/>
      <c r="Y47" s="1592"/>
      <c r="Z47" s="1592"/>
      <c r="AA47" s="1592"/>
      <c r="AB47" s="1591"/>
      <c r="AC47" s="1592"/>
      <c r="AD47" s="1627"/>
      <c r="AE47" s="1591"/>
      <c r="AF47" s="1591"/>
      <c r="AG47" s="1591"/>
      <c r="AH47" s="1591"/>
      <c r="AI47" s="1591"/>
      <c r="AJ47" s="1591"/>
      <c r="AK47" s="1592"/>
      <c r="AL47" s="1592"/>
      <c r="AM47" s="1592"/>
    </row>
    <row r="48" spans="2:39">
      <c r="B48" s="1592"/>
      <c r="C48" s="1592"/>
      <c r="D48" s="1592"/>
      <c r="E48" s="1592"/>
      <c r="F48" s="1592"/>
      <c r="G48" s="1592"/>
      <c r="H48" s="1592"/>
      <c r="I48" s="1592"/>
      <c r="J48" s="1592"/>
      <c r="K48" s="1592"/>
      <c r="L48" s="1592"/>
      <c r="M48" s="1592"/>
      <c r="N48" s="1625"/>
      <c r="R48" s="1591"/>
      <c r="S48" s="1591"/>
      <c r="T48" s="1591"/>
      <c r="U48" s="1591"/>
      <c r="V48" s="1591"/>
      <c r="W48" s="1592"/>
      <c r="X48" s="1592"/>
      <c r="Y48" s="1592"/>
      <c r="Z48" s="1592"/>
      <c r="AA48" s="1592"/>
      <c r="AB48" s="1591"/>
      <c r="AC48" s="1592"/>
      <c r="AD48" s="1627"/>
      <c r="AE48" s="1591"/>
      <c r="AF48" s="1591"/>
      <c r="AG48" s="1591"/>
      <c r="AH48" s="1591"/>
      <c r="AI48" s="1591"/>
      <c r="AJ48" s="1591"/>
      <c r="AK48" s="1592"/>
      <c r="AL48" s="1592"/>
      <c r="AM48" s="1592"/>
    </row>
    <row r="49" spans="30:36">
      <c r="AD49" s="275"/>
      <c r="AE49" s="275"/>
      <c r="AF49" s="275"/>
      <c r="AG49" s="275"/>
      <c r="AH49" s="275"/>
      <c r="AI49" s="275"/>
      <c r="AJ49" s="275"/>
    </row>
    <row r="50" spans="30:36">
      <c r="AD50" s="275"/>
      <c r="AE50" s="275"/>
      <c r="AF50" s="275"/>
      <c r="AG50" s="275"/>
      <c r="AH50" s="275"/>
      <c r="AI50" s="275"/>
      <c r="AJ50" s="275"/>
    </row>
    <row r="51" spans="30:36">
      <c r="AD51" s="275"/>
      <c r="AE51" s="275"/>
      <c r="AF51" s="275"/>
      <c r="AG51" s="275"/>
      <c r="AH51" s="275"/>
      <c r="AI51" s="275"/>
      <c r="AJ51" s="275"/>
    </row>
    <row r="52" spans="30:36">
      <c r="AD52" s="275"/>
      <c r="AE52" s="275"/>
      <c r="AF52" s="275"/>
      <c r="AG52" s="275"/>
      <c r="AH52" s="275"/>
      <c r="AI52" s="275"/>
      <c r="AJ52" s="275"/>
    </row>
    <row r="53" spans="30:36">
      <c r="AD53" s="275"/>
      <c r="AE53" s="275"/>
      <c r="AF53" s="275"/>
      <c r="AG53" s="275"/>
      <c r="AH53" s="275"/>
      <c r="AI53" s="275"/>
      <c r="AJ53" s="275"/>
    </row>
    <row r="54" spans="30:36">
      <c r="AD54" s="275"/>
      <c r="AE54" s="275"/>
      <c r="AF54" s="275"/>
      <c r="AG54" s="275"/>
      <c r="AH54" s="275"/>
      <c r="AI54" s="275"/>
      <c r="AJ54" s="275"/>
    </row>
    <row r="55" spans="30:36">
      <c r="AD55" s="276"/>
      <c r="AE55" s="276"/>
      <c r="AF55" s="276"/>
      <c r="AG55" s="276"/>
      <c r="AH55" s="276"/>
      <c r="AI55" s="276"/>
      <c r="AJ55" s="276"/>
    </row>
    <row r="56" spans="30:36">
      <c r="AD56" s="276"/>
      <c r="AE56" s="276"/>
      <c r="AF56" s="276"/>
      <c r="AG56" s="276"/>
      <c r="AH56" s="276"/>
      <c r="AI56" s="276"/>
      <c r="AJ56" s="276"/>
    </row>
    <row r="57" spans="30:36">
      <c r="AD57" s="276"/>
      <c r="AE57" s="276"/>
      <c r="AF57" s="276"/>
      <c r="AG57" s="276"/>
      <c r="AH57" s="276"/>
      <c r="AI57" s="276"/>
      <c r="AJ57" s="276"/>
    </row>
    <row r="58" spans="30:36">
      <c r="AD58" s="276"/>
      <c r="AE58" s="276"/>
      <c r="AF58" s="276"/>
      <c r="AG58" s="276"/>
      <c r="AH58" s="276"/>
      <c r="AI58" s="276"/>
      <c r="AJ58" s="276"/>
    </row>
    <row r="59" spans="30:36">
      <c r="AD59" s="276"/>
      <c r="AE59" s="276"/>
      <c r="AF59" s="276"/>
      <c r="AG59" s="276"/>
      <c r="AH59" s="276"/>
      <c r="AI59" s="276"/>
      <c r="AJ59" s="276"/>
    </row>
    <row r="63" spans="30:36">
      <c r="AD63" s="276"/>
      <c r="AE63" s="276"/>
      <c r="AF63" s="276"/>
      <c r="AG63" s="276"/>
      <c r="AH63" s="276"/>
      <c r="AI63" s="276"/>
      <c r="AJ63" s="276"/>
    </row>
    <row r="64" spans="30:36">
      <c r="AD64" s="1630"/>
      <c r="AE64" s="1630"/>
      <c r="AF64" s="1630"/>
      <c r="AG64" s="1630"/>
      <c r="AH64" s="1630"/>
      <c r="AI64" s="1630"/>
      <c r="AJ64" s="1630"/>
    </row>
    <row r="65" spans="30:36">
      <c r="AD65" s="1630"/>
      <c r="AE65" s="1630"/>
      <c r="AF65" s="1630"/>
      <c r="AG65" s="1630"/>
      <c r="AH65" s="1630"/>
      <c r="AI65" s="1630"/>
      <c r="AJ65" s="1630"/>
    </row>
    <row r="66" spans="30:36">
      <c r="AD66" s="276"/>
      <c r="AE66" s="276"/>
      <c r="AF66" s="276"/>
      <c r="AG66" s="276"/>
      <c r="AH66" s="276"/>
      <c r="AI66" s="276"/>
      <c r="AJ66" s="276"/>
    </row>
    <row r="67" spans="30:36">
      <c r="AD67" s="276"/>
      <c r="AE67" s="276"/>
      <c r="AF67" s="276"/>
      <c r="AG67" s="276"/>
      <c r="AH67" s="276"/>
      <c r="AI67" s="276"/>
      <c r="AJ67" s="276"/>
    </row>
    <row r="69" spans="30:36">
      <c r="AD69" s="1630"/>
      <c r="AE69" s="1630"/>
      <c r="AF69" s="1630"/>
      <c r="AG69" s="1630"/>
      <c r="AH69" s="1630"/>
      <c r="AI69" s="1630"/>
      <c r="AJ69" s="1630"/>
    </row>
    <row r="70" spans="30:36">
      <c r="AD70" s="1630"/>
      <c r="AE70" s="1630"/>
      <c r="AF70" s="1630"/>
      <c r="AG70" s="1630"/>
      <c r="AH70" s="1630"/>
      <c r="AI70" s="1630"/>
      <c r="AJ70" s="1630"/>
    </row>
    <row r="71" spans="30:36">
      <c r="AD71" s="1630"/>
      <c r="AE71" s="1630"/>
      <c r="AF71" s="1630"/>
      <c r="AG71" s="1630"/>
      <c r="AH71" s="1630"/>
      <c r="AI71" s="1630"/>
      <c r="AJ71" s="1630"/>
    </row>
    <row r="72" spans="30:36">
      <c r="AD72" s="1675"/>
      <c r="AE72" s="1675"/>
      <c r="AF72" s="1675"/>
      <c r="AG72" s="1675"/>
      <c r="AH72" s="1675"/>
      <c r="AI72" s="1675"/>
      <c r="AJ72" s="1675"/>
    </row>
    <row r="73" spans="30:36">
      <c r="AD73" s="1675"/>
      <c r="AE73" s="1675"/>
      <c r="AF73" s="1675"/>
      <c r="AG73" s="1675"/>
      <c r="AH73" s="1675"/>
      <c r="AI73" s="1675"/>
      <c r="AJ73" s="1675"/>
    </row>
    <row r="74" spans="30:36">
      <c r="AD74" s="1675"/>
      <c r="AE74" s="1675"/>
      <c r="AF74" s="1675"/>
      <c r="AG74" s="1675"/>
      <c r="AH74" s="1675"/>
      <c r="AI74" s="1675"/>
      <c r="AJ74" s="1675"/>
    </row>
    <row r="75" spans="30:36">
      <c r="AD75" s="1675"/>
      <c r="AE75" s="1675"/>
      <c r="AF75" s="1675"/>
      <c r="AG75" s="1675"/>
      <c r="AH75" s="1675"/>
      <c r="AI75" s="1675"/>
      <c r="AJ75" s="1675"/>
    </row>
  </sheetData>
  <sheetProtection algorithmName="SHA-512" hashValue="iH0Kb3ByNx0q1EDrQgnPUaKzaWlcEyjn9foTbofE0YmdgKQ6v7x31l+pETQD/Uoxzxq47HLwgtdr4gTNLECa3A==" saltValue="7dqyAyl81Kv/cfhCxzKJ5A==" spinCount="100000" sheet="1" objects="1" scenarios="1"/>
  <mergeCells count="3">
    <mergeCell ref="B3:P3"/>
    <mergeCell ref="AD3:AM3"/>
    <mergeCell ref="U4:AA4"/>
  </mergeCells>
  <conditionalFormatting sqref="S8:S11 S14:S18">
    <cfRule type="cellIs" dxfId="35" priority="1" operator="equal">
      <formula>0</formula>
    </cfRule>
  </conditionalFormatting>
  <dataValidations count="1">
    <dataValidation type="custom" allowBlank="1" showErrorMessage="1" errorTitle="Input Error" error="Please input a numeric value, in units of £m's." sqref="E8:K11 E14:K18" xr:uid="{00000000-0002-0000-3000-000000000000}">
      <formula1>ISNUMBER(E8)</formula1>
    </dataValidation>
  </dataValidations>
  <pageMargins left="0.7" right="0.7" top="0.75" bottom="0.75" header="0.3" footer="0.3"/>
  <pageSetup paperSize="8" scale="71" fitToHeight="0" orientation="portrait" r:id="rId1"/>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BfuQvHTgq7GTPGeDmeBIInzAI21CyFxWTwgDgBOjZI4gsCXncVNa7WOck9cY/7dPyubTldR+RO7r4vbN82Sneg==" saltValue="vuZDArCWo50paB+oovO3qw=="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9">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XOrP4+yS5MPGioRcalT9dla7xHSZm9uF0AR0bsP6m42ZE3ktBVC/MXXqLdTami6PPFFIa+5SZSTuN56afOylPw==" saltValue="bdoFKwDoIXeaGaWDy7gLGw=="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0">
    <pageSetUpPr fitToPage="1"/>
  </sheetPr>
  <dimension ref="B1:AB92"/>
  <sheetViews>
    <sheetView showFormulas="1" showGridLines="0" topLeftCell="A28" zoomScale="55" zoomScaleNormal="55" zoomScaleSheetLayoutView="100" workbookViewId="0">
      <selection activeCell="E11" sqref="E11"/>
    </sheetView>
  </sheetViews>
  <sheetFormatPr defaultColWidth="9" defaultRowHeight="15"/>
  <cols>
    <col min="1" max="1" width="1.625" style="261" customWidth="1"/>
    <col min="2" max="2" width="40" style="421" customWidth="1"/>
    <col min="3" max="6" width="12.5" style="261" customWidth="1"/>
    <col min="7" max="7" width="1.625" style="261" customWidth="1"/>
    <col min="8" max="8" width="12.5" style="261" customWidth="1"/>
    <col min="9" max="9" width="1.625" style="261" customWidth="1"/>
    <col min="10" max="10" width="33.875" style="261" customWidth="1"/>
    <col min="11" max="12" width="1.625" style="261" customWidth="1"/>
    <col min="13" max="13" width="25" style="261" customWidth="1"/>
    <col min="14" max="14" width="1.625" style="261" customWidth="1"/>
    <col min="15" max="18" width="9.375" style="261" hidden="1" customWidth="1"/>
    <col min="19" max="19" width="1.625" style="261" hidden="1" customWidth="1"/>
    <col min="20" max="20" width="1.625" style="261" customWidth="1"/>
    <col min="21" max="21" width="40" style="261" customWidth="1"/>
    <col min="22" max="25" width="15" style="261" customWidth="1"/>
    <col min="26" max="26" width="1.625" style="261" customWidth="1"/>
    <col min="27" max="16384" width="9" style="261"/>
  </cols>
  <sheetData>
    <row r="1" spans="2:28" ht="30.75" customHeight="1">
      <c r="B1" s="888" t="s">
        <v>757</v>
      </c>
      <c r="C1" s="888"/>
      <c r="D1" s="888"/>
      <c r="E1" s="888"/>
      <c r="F1" s="888"/>
      <c r="G1" s="3"/>
      <c r="H1" s="40"/>
      <c r="I1" s="1591"/>
      <c r="J1" s="1591"/>
      <c r="K1" s="1591"/>
      <c r="L1" s="1661"/>
      <c r="M1" s="1591"/>
      <c r="N1" s="1661"/>
      <c r="O1" s="1591"/>
      <c r="P1" s="1591"/>
      <c r="Q1" s="1591"/>
      <c r="R1" s="1591"/>
      <c r="S1" s="1661"/>
      <c r="T1" s="1591"/>
      <c r="U1" s="888" t="s">
        <v>757</v>
      </c>
      <c r="V1" s="888"/>
      <c r="W1" s="888"/>
      <c r="X1" s="888"/>
      <c r="Y1" s="888"/>
      <c r="Z1" s="3"/>
      <c r="AA1" s="1591"/>
      <c r="AB1" s="1591"/>
    </row>
    <row r="2" spans="2:28" ht="30.75" customHeight="1">
      <c r="B2" s="888" t="str">
        <f>Validation!B4</f>
        <v>Anglian Water</v>
      </c>
      <c r="C2" s="14"/>
      <c r="D2" s="14"/>
      <c r="E2" s="14"/>
      <c r="F2" s="14"/>
      <c r="G2" s="3"/>
      <c r="H2" s="40"/>
      <c r="I2" s="1591"/>
      <c r="J2" s="1591"/>
      <c r="K2" s="1591"/>
      <c r="L2" s="1661"/>
      <c r="M2" s="1591"/>
      <c r="N2" s="1661"/>
      <c r="O2" s="1591"/>
      <c r="P2" s="1591"/>
      <c r="Q2" s="1591"/>
      <c r="R2" s="1591"/>
      <c r="S2" s="1661"/>
      <c r="T2" s="1591"/>
      <c r="U2" s="888" t="str">
        <f>Validation!B4</f>
        <v>Anglian Water</v>
      </c>
      <c r="V2" s="14"/>
      <c r="W2" s="14"/>
      <c r="X2" s="14"/>
      <c r="Y2" s="14"/>
      <c r="Z2" s="3"/>
      <c r="AA2" s="1591"/>
      <c r="AB2" s="1591"/>
    </row>
    <row r="3" spans="2:28" ht="45" customHeight="1">
      <c r="B3" s="2152" t="s">
        <v>758</v>
      </c>
      <c r="C3" s="2152"/>
      <c r="D3" s="2152"/>
      <c r="E3" s="2152"/>
      <c r="F3" s="2152"/>
      <c r="G3" s="2152"/>
      <c r="H3" s="2152"/>
      <c r="I3" s="2152"/>
      <c r="J3" s="2152"/>
      <c r="K3" s="1591"/>
      <c r="L3" s="1661"/>
      <c r="M3" s="904" t="s">
        <v>798</v>
      </c>
      <c r="N3" s="1661"/>
      <c r="O3" s="1591"/>
      <c r="P3" s="1591"/>
      <c r="Q3" s="1591"/>
      <c r="R3" s="1591"/>
      <c r="S3" s="1661"/>
      <c r="T3" s="1591"/>
      <c r="U3" s="2152" t="s">
        <v>758</v>
      </c>
      <c r="V3" s="2152"/>
      <c r="W3" s="2152"/>
      <c r="X3" s="2152"/>
      <c r="Y3" s="2152"/>
      <c r="Z3" s="2152"/>
      <c r="AA3" s="916"/>
      <c r="AB3" s="916"/>
    </row>
    <row r="4" spans="2:28" ht="15" customHeight="1" thickBot="1">
      <c r="B4" s="2"/>
      <c r="C4" s="2"/>
      <c r="D4" s="2"/>
      <c r="E4" s="2"/>
      <c r="F4" s="2"/>
      <c r="G4" s="42"/>
      <c r="H4" s="13"/>
      <c r="I4" s="1591"/>
      <c r="J4" s="1591"/>
      <c r="K4" s="1591"/>
      <c r="L4" s="1661"/>
      <c r="M4" s="1591"/>
      <c r="N4" s="1661"/>
      <c r="O4" s="2153" t="s">
        <v>799</v>
      </c>
      <c r="P4" s="2153"/>
      <c r="Q4" s="2153"/>
      <c r="R4" s="2153"/>
      <c r="S4" s="1661"/>
      <c r="T4" s="1591"/>
      <c r="U4" s="2"/>
      <c r="V4" s="2"/>
      <c r="W4" s="2"/>
      <c r="X4" s="2"/>
      <c r="Y4" s="2"/>
      <c r="Z4" s="42"/>
      <c r="AA4" s="1591"/>
      <c r="AB4" s="1591"/>
    </row>
    <row r="5" spans="2:28" ht="56.25" customHeight="1" thickBot="1">
      <c r="B5" s="439" t="s">
        <v>800</v>
      </c>
      <c r="C5" s="419" t="s">
        <v>801</v>
      </c>
      <c r="D5" s="419" t="s">
        <v>802</v>
      </c>
      <c r="E5" s="440" t="s">
        <v>23986</v>
      </c>
      <c r="F5" s="1591"/>
      <c r="G5" s="42"/>
      <c r="H5" s="441" t="s">
        <v>806</v>
      </c>
      <c r="I5" s="1591"/>
      <c r="J5" s="441" t="s">
        <v>807</v>
      </c>
      <c r="K5" s="1591"/>
      <c r="L5" s="1661"/>
      <c r="M5" s="1591"/>
      <c r="N5" s="1661"/>
      <c r="O5" s="267" t="s">
        <v>808</v>
      </c>
      <c r="P5" s="267"/>
      <c r="Q5" s="267"/>
      <c r="R5" s="267"/>
      <c r="S5" s="1661"/>
      <c r="T5" s="1591"/>
      <c r="U5" s="890" t="s">
        <v>800</v>
      </c>
      <c r="V5" s="893" t="s">
        <v>23986</v>
      </c>
      <c r="W5" s="11"/>
      <c r="X5" s="11"/>
      <c r="Y5" s="1591"/>
      <c r="Z5" s="42"/>
      <c r="AA5" s="1591"/>
      <c r="AB5" s="1591"/>
    </row>
    <row r="6" spans="2:28" ht="15.75" customHeight="1" thickBot="1">
      <c r="B6" s="2"/>
      <c r="C6" s="2"/>
      <c r="D6" s="2"/>
      <c r="E6" s="2"/>
      <c r="F6" s="1591"/>
      <c r="G6" s="42"/>
      <c r="H6" s="13"/>
      <c r="I6" s="1591"/>
      <c r="J6" s="1591"/>
      <c r="K6" s="1591"/>
      <c r="L6" s="1661"/>
      <c r="M6" s="1591"/>
      <c r="N6" s="1661"/>
      <c r="O6" s="1591"/>
      <c r="P6" s="1591"/>
      <c r="Q6" s="1591"/>
      <c r="R6" s="1591"/>
      <c r="S6" s="1661"/>
      <c r="T6" s="1591"/>
      <c r="U6" s="2"/>
      <c r="V6" s="2"/>
      <c r="W6" s="2"/>
      <c r="X6" s="2"/>
      <c r="Y6" s="1591"/>
      <c r="Z6" s="42"/>
      <c r="AA6" s="1591"/>
      <c r="AB6" s="1591"/>
    </row>
    <row r="7" spans="2:28" ht="21" customHeight="1" thickBot="1">
      <c r="B7" s="316" t="s">
        <v>24182</v>
      </c>
      <c r="C7" s="11"/>
      <c r="D7" s="11"/>
      <c r="E7" s="11"/>
      <c r="F7" s="1591"/>
      <c r="G7" s="917"/>
      <c r="H7" s="40"/>
      <c r="I7" s="1591"/>
      <c r="J7" s="1591"/>
      <c r="K7" s="1591"/>
      <c r="L7" s="1661"/>
      <c r="M7" s="1591"/>
      <c r="N7" s="1661"/>
      <c r="O7" s="1591"/>
      <c r="P7" s="1591"/>
      <c r="Q7" s="1591"/>
      <c r="R7" s="1591"/>
      <c r="S7" s="1661"/>
      <c r="T7" s="1591"/>
      <c r="U7" s="328" t="s">
        <v>24182</v>
      </c>
      <c r="V7" s="11"/>
      <c r="W7" s="11"/>
      <c r="X7" s="11"/>
      <c r="Y7" s="1591"/>
      <c r="Z7" s="917"/>
      <c r="AA7" s="1591"/>
      <c r="AB7" s="1591"/>
    </row>
    <row r="8" spans="2:28" ht="33" customHeight="1">
      <c r="B8" s="918" t="s">
        <v>24183</v>
      </c>
      <c r="C8" s="919" t="s">
        <v>1430</v>
      </c>
      <c r="D8" s="919">
        <v>0</v>
      </c>
      <c r="E8" s="920">
        <v>4</v>
      </c>
      <c r="F8" s="1591"/>
      <c r="G8" s="109"/>
      <c r="H8" s="921" t="s">
        <v>24184</v>
      </c>
      <c r="I8" s="1591"/>
      <c r="J8" s="1640"/>
      <c r="K8" s="1591"/>
      <c r="L8" s="1661"/>
      <c r="M8" s="897">
        <f>IF( SUM( O8:R8 ) = 0, 0, $O$5 )</f>
        <v>0</v>
      </c>
      <c r="N8" s="1661"/>
      <c r="O8" s="270"/>
      <c r="P8" s="1591"/>
      <c r="Q8" s="273">
        <f xml:space="preserve"> IF( ISNUMBER(E8 ), 0, 1 )</f>
        <v>0</v>
      </c>
      <c r="R8" s="1591"/>
      <c r="S8" s="1661"/>
      <c r="T8" s="1591"/>
      <c r="U8" s="918" t="s">
        <v>24183</v>
      </c>
      <c r="V8" s="922" t="s">
        <v>24185</v>
      </c>
      <c r="W8" s="943"/>
      <c r="X8" s="943"/>
      <c r="Y8" s="1591"/>
      <c r="Z8" s="109"/>
      <c r="AA8" s="1591"/>
      <c r="AB8" s="1591"/>
    </row>
    <row r="9" spans="2:28" ht="33" customHeight="1">
      <c r="B9" s="923" t="s">
        <v>24186</v>
      </c>
      <c r="C9" s="213" t="s">
        <v>3282</v>
      </c>
      <c r="D9" s="213">
        <v>0</v>
      </c>
      <c r="E9" s="924">
        <v>414</v>
      </c>
      <c r="F9" s="1591"/>
      <c r="G9" s="109"/>
      <c r="H9" s="925" t="s">
        <v>24187</v>
      </c>
      <c r="I9" s="1591"/>
      <c r="J9" s="1641"/>
      <c r="K9" s="1591"/>
      <c r="L9" s="1661"/>
      <c r="M9" s="897">
        <f t="shared" ref="M9:M19" si="0">IF( SUM( O9:R9 ) = 0, 0, $O$5 )</f>
        <v>0</v>
      </c>
      <c r="N9" s="1661"/>
      <c r="O9" s="270"/>
      <c r="P9" s="1591"/>
      <c r="Q9" s="273">
        <f t="shared" ref="Q9:Q19" si="1" xml:space="preserve"> IF( ISNUMBER(E9 ), 0, 1 )</f>
        <v>0</v>
      </c>
      <c r="R9" s="1591"/>
      <c r="S9" s="1661"/>
      <c r="T9" s="1591"/>
      <c r="U9" s="923" t="s">
        <v>24186</v>
      </c>
      <c r="V9" s="926" t="s">
        <v>24188</v>
      </c>
      <c r="W9" s="943"/>
      <c r="X9" s="943"/>
      <c r="Y9" s="1591"/>
      <c r="Z9" s="109"/>
      <c r="AA9" s="1591"/>
      <c r="AB9" s="1591"/>
    </row>
    <row r="10" spans="2:28" ht="33" customHeight="1">
      <c r="B10" s="923" t="s">
        <v>24189</v>
      </c>
      <c r="C10" s="213" t="s">
        <v>1430</v>
      </c>
      <c r="D10" s="213">
        <v>0</v>
      </c>
      <c r="E10" s="924">
        <v>10</v>
      </c>
      <c r="F10" s="1591"/>
      <c r="G10" s="4"/>
      <c r="H10" s="925" t="s">
        <v>24190</v>
      </c>
      <c r="I10" s="1591"/>
      <c r="J10" s="1641"/>
      <c r="K10" s="1591"/>
      <c r="L10" s="1661"/>
      <c r="M10" s="897">
        <f t="shared" si="0"/>
        <v>0</v>
      </c>
      <c r="N10" s="1661"/>
      <c r="O10" s="270"/>
      <c r="P10" s="1591"/>
      <c r="Q10" s="273">
        <f t="shared" si="1"/>
        <v>0</v>
      </c>
      <c r="R10" s="1591"/>
      <c r="S10" s="1661"/>
      <c r="T10" s="1591"/>
      <c r="U10" s="923" t="s">
        <v>24189</v>
      </c>
      <c r="V10" s="1345" t="s">
        <v>24191</v>
      </c>
      <c r="W10" s="943"/>
      <c r="X10" s="943"/>
      <c r="Y10" s="1591"/>
      <c r="Z10" s="4"/>
      <c r="AA10" s="1591"/>
      <c r="AB10" s="1591"/>
    </row>
    <row r="11" spans="2:28" ht="33" customHeight="1">
      <c r="B11" s="923" t="s">
        <v>24192</v>
      </c>
      <c r="C11" s="213" t="s">
        <v>24051</v>
      </c>
      <c r="D11" s="213">
        <v>0</v>
      </c>
      <c r="E11" s="924">
        <v>12870</v>
      </c>
      <c r="F11" s="1591"/>
      <c r="G11" s="4"/>
      <c r="H11" s="925" t="s">
        <v>24193</v>
      </c>
      <c r="I11" s="1591"/>
      <c r="J11" s="1641"/>
      <c r="K11" s="1591"/>
      <c r="L11" s="1661"/>
      <c r="M11" s="897">
        <f t="shared" si="0"/>
        <v>0</v>
      </c>
      <c r="N11" s="1661"/>
      <c r="O11" s="270"/>
      <c r="P11" s="1591"/>
      <c r="Q11" s="273">
        <f t="shared" si="1"/>
        <v>0</v>
      </c>
      <c r="R11" s="1591"/>
      <c r="S11" s="1661"/>
      <c r="T11" s="1591"/>
      <c r="U11" s="923" t="s">
        <v>24192</v>
      </c>
      <c r="V11" s="926" t="s">
        <v>24194</v>
      </c>
      <c r="W11" s="943"/>
      <c r="X11" s="943"/>
      <c r="Y11" s="1591"/>
      <c r="Z11" s="4"/>
      <c r="AA11" s="1591"/>
      <c r="AB11" s="1591"/>
    </row>
    <row r="12" spans="2:28" ht="33" customHeight="1">
      <c r="B12" s="923" t="s">
        <v>24195</v>
      </c>
      <c r="C12" s="213" t="s">
        <v>24055</v>
      </c>
      <c r="D12" s="213">
        <v>2</v>
      </c>
      <c r="E12" s="924">
        <v>526.74</v>
      </c>
      <c r="F12" s="1591"/>
      <c r="G12" s="4"/>
      <c r="H12" s="925" t="s">
        <v>24196</v>
      </c>
      <c r="I12" s="1591"/>
      <c r="J12" s="1641"/>
      <c r="K12" s="1591"/>
      <c r="L12" s="1661"/>
      <c r="M12" s="897">
        <f t="shared" si="0"/>
        <v>0</v>
      </c>
      <c r="N12" s="1661"/>
      <c r="O12" s="270"/>
      <c r="P12" s="1591"/>
      <c r="Q12" s="273">
        <f t="shared" si="1"/>
        <v>0</v>
      </c>
      <c r="R12" s="1591"/>
      <c r="S12" s="1661"/>
      <c r="T12" s="1591"/>
      <c r="U12" s="923" t="s">
        <v>24195</v>
      </c>
      <c r="V12" s="1345" t="s">
        <v>24057</v>
      </c>
      <c r="W12" s="943"/>
      <c r="X12" s="943"/>
      <c r="Y12" s="1591"/>
      <c r="Z12" s="4"/>
      <c r="AA12" s="1591"/>
      <c r="AB12" s="1591"/>
    </row>
    <row r="13" spans="2:28" ht="33" customHeight="1">
      <c r="B13" s="923" t="s">
        <v>24197</v>
      </c>
      <c r="C13" s="213" t="s">
        <v>24059</v>
      </c>
      <c r="D13" s="213">
        <v>2</v>
      </c>
      <c r="E13" s="924">
        <v>32.450000000000003</v>
      </c>
      <c r="F13" s="1591"/>
      <c r="G13" s="4"/>
      <c r="H13" s="925" t="s">
        <v>24198</v>
      </c>
      <c r="I13" s="1591"/>
      <c r="J13" s="1641"/>
      <c r="K13" s="1591"/>
      <c r="L13" s="1661"/>
      <c r="M13" s="897">
        <f t="shared" si="0"/>
        <v>0</v>
      </c>
      <c r="N13" s="1661"/>
      <c r="O13" s="270"/>
      <c r="P13" s="1591"/>
      <c r="Q13" s="273">
        <f t="shared" si="1"/>
        <v>0</v>
      </c>
      <c r="R13" s="1591"/>
      <c r="S13" s="1661"/>
      <c r="T13" s="1591"/>
      <c r="U13" s="923" t="s">
        <v>24199</v>
      </c>
      <c r="V13" s="1345" t="s">
        <v>24200</v>
      </c>
      <c r="W13" s="943"/>
      <c r="X13" s="943"/>
      <c r="Y13" s="1591"/>
      <c r="Z13" s="4"/>
      <c r="AA13" s="1591"/>
      <c r="AB13" s="1591"/>
    </row>
    <row r="14" spans="2:28" ht="33" customHeight="1">
      <c r="B14" s="923" t="s">
        <v>24201</v>
      </c>
      <c r="C14" s="213" t="s">
        <v>24063</v>
      </c>
      <c r="D14" s="213">
        <v>3</v>
      </c>
      <c r="E14" s="1715">
        <v>44968.569000000003</v>
      </c>
      <c r="F14" s="1591"/>
      <c r="G14" s="4"/>
      <c r="H14" s="925" t="s">
        <v>24202</v>
      </c>
      <c r="I14" s="1591"/>
      <c r="J14" s="1641"/>
      <c r="K14" s="1591"/>
      <c r="L14" s="1661"/>
      <c r="M14" s="897">
        <f t="shared" si="0"/>
        <v>0</v>
      </c>
      <c r="N14" s="1661"/>
      <c r="O14" s="270"/>
      <c r="P14" s="1591"/>
      <c r="Q14" s="273">
        <f t="shared" si="1"/>
        <v>0</v>
      </c>
      <c r="R14" s="1591"/>
      <c r="S14" s="1661"/>
      <c r="T14" s="1591"/>
      <c r="U14" s="923" t="s">
        <v>24203</v>
      </c>
      <c r="V14" s="926" t="s">
        <v>24204</v>
      </c>
      <c r="W14" s="943"/>
      <c r="X14" s="943"/>
      <c r="Y14" s="1591"/>
      <c r="Z14" s="4"/>
      <c r="AA14" s="1591"/>
      <c r="AB14" s="1591"/>
    </row>
    <row r="15" spans="2:28" ht="33" customHeight="1">
      <c r="B15" s="923" t="s">
        <v>24205</v>
      </c>
      <c r="C15" s="213" t="s">
        <v>1430</v>
      </c>
      <c r="D15" s="213">
        <v>0</v>
      </c>
      <c r="E15" s="924">
        <v>0</v>
      </c>
      <c r="F15" s="1591"/>
      <c r="G15" s="4"/>
      <c r="H15" s="925" t="s">
        <v>24206</v>
      </c>
      <c r="I15" s="1591"/>
      <c r="J15" s="1641"/>
      <c r="K15" s="1591"/>
      <c r="L15" s="1661"/>
      <c r="M15" s="897">
        <f t="shared" si="0"/>
        <v>0</v>
      </c>
      <c r="N15" s="1661"/>
      <c r="O15" s="270"/>
      <c r="P15" s="1591"/>
      <c r="Q15" s="273">
        <f t="shared" si="1"/>
        <v>0</v>
      </c>
      <c r="R15" s="1591"/>
      <c r="S15" s="1661"/>
      <c r="T15" s="1591"/>
      <c r="U15" s="923" t="s">
        <v>24205</v>
      </c>
      <c r="V15" s="926" t="s">
        <v>24207</v>
      </c>
      <c r="W15" s="943"/>
      <c r="X15" s="943"/>
      <c r="Y15" s="1591"/>
      <c r="Z15" s="4"/>
      <c r="AA15" s="1591"/>
      <c r="AB15" s="1591"/>
    </row>
    <row r="16" spans="2:28" ht="33" customHeight="1">
      <c r="B16" s="923" t="s">
        <v>24208</v>
      </c>
      <c r="C16" s="213" t="s">
        <v>23989</v>
      </c>
      <c r="D16" s="213">
        <v>2</v>
      </c>
      <c r="E16" s="924">
        <v>0</v>
      </c>
      <c r="F16" s="1591"/>
      <c r="G16" s="4"/>
      <c r="H16" s="925" t="s">
        <v>24209</v>
      </c>
      <c r="I16" s="1591"/>
      <c r="J16" s="1641"/>
      <c r="K16" s="1591"/>
      <c r="L16" s="1661"/>
      <c r="M16" s="897">
        <f t="shared" si="0"/>
        <v>0</v>
      </c>
      <c r="N16" s="1661"/>
      <c r="O16" s="270"/>
      <c r="P16" s="1591"/>
      <c r="Q16" s="273">
        <f t="shared" si="1"/>
        <v>0</v>
      </c>
      <c r="R16" s="1591"/>
      <c r="S16" s="1661"/>
      <c r="T16" s="1591"/>
      <c r="U16" s="923" t="s">
        <v>24208</v>
      </c>
      <c r="V16" s="926" t="s">
        <v>24210</v>
      </c>
      <c r="W16" s="943"/>
      <c r="X16" s="943"/>
      <c r="Y16" s="1591"/>
      <c r="Z16" s="4"/>
      <c r="AA16" s="1591"/>
      <c r="AB16" s="1591"/>
    </row>
    <row r="17" spans="2:26" ht="33" customHeight="1">
      <c r="B17" s="923" t="s">
        <v>24211</v>
      </c>
      <c r="C17" s="213" t="s">
        <v>1430</v>
      </c>
      <c r="D17" s="213">
        <v>0</v>
      </c>
      <c r="E17" s="924">
        <v>0</v>
      </c>
      <c r="F17" s="1591"/>
      <c r="G17" s="4"/>
      <c r="H17" s="925" t="s">
        <v>24212</v>
      </c>
      <c r="I17" s="1591"/>
      <c r="J17" s="1641"/>
      <c r="K17" s="1591"/>
      <c r="L17" s="1661"/>
      <c r="M17" s="897">
        <f t="shared" si="0"/>
        <v>0</v>
      </c>
      <c r="N17" s="1661"/>
      <c r="O17" s="270"/>
      <c r="P17" s="1591"/>
      <c r="Q17" s="273">
        <f t="shared" si="1"/>
        <v>0</v>
      </c>
      <c r="R17" s="1591"/>
      <c r="S17" s="1661"/>
      <c r="T17" s="1591"/>
      <c r="U17" s="923" t="s">
        <v>24211</v>
      </c>
      <c r="V17" s="926" t="s">
        <v>24213</v>
      </c>
      <c r="W17" s="943"/>
      <c r="X17" s="943"/>
      <c r="Y17" s="1591"/>
      <c r="Z17" s="4"/>
    </row>
    <row r="18" spans="2:26" ht="33" customHeight="1">
      <c r="B18" s="923" t="s">
        <v>24214</v>
      </c>
      <c r="C18" s="213" t="s">
        <v>23989</v>
      </c>
      <c r="D18" s="213">
        <v>2</v>
      </c>
      <c r="E18" s="924">
        <v>0</v>
      </c>
      <c r="F18" s="1591"/>
      <c r="G18" s="4"/>
      <c r="H18" s="925" t="s">
        <v>24215</v>
      </c>
      <c r="I18" s="1591"/>
      <c r="J18" s="1641"/>
      <c r="K18" s="1591"/>
      <c r="L18" s="1661"/>
      <c r="M18" s="897">
        <f t="shared" si="0"/>
        <v>0</v>
      </c>
      <c r="N18" s="1661"/>
      <c r="O18" s="270"/>
      <c r="P18" s="1591"/>
      <c r="Q18" s="273">
        <f t="shared" si="1"/>
        <v>0</v>
      </c>
      <c r="R18" s="1591"/>
      <c r="S18" s="1661"/>
      <c r="T18" s="1591"/>
      <c r="U18" s="923" t="s">
        <v>24214</v>
      </c>
      <c r="V18" s="926" t="s">
        <v>24216</v>
      </c>
      <c r="W18" s="943"/>
      <c r="X18" s="943"/>
      <c r="Y18" s="1591"/>
      <c r="Z18" s="4"/>
    </row>
    <row r="19" spans="2:26" ht="33" customHeight="1" thickBot="1">
      <c r="B19" s="928" t="s">
        <v>24217</v>
      </c>
      <c r="C19" s="929" t="s">
        <v>24055</v>
      </c>
      <c r="D19" s="929">
        <v>2</v>
      </c>
      <c r="E19" s="930">
        <v>62.16</v>
      </c>
      <c r="F19" s="1591"/>
      <c r="G19" s="4"/>
      <c r="H19" s="931" t="s">
        <v>24218</v>
      </c>
      <c r="I19" s="1591"/>
      <c r="J19" s="1642"/>
      <c r="K19" s="1591"/>
      <c r="L19" s="1661"/>
      <c r="M19" s="897">
        <f t="shared" si="0"/>
        <v>0</v>
      </c>
      <c r="N19" s="1661"/>
      <c r="O19" s="270"/>
      <c r="P19" s="1591"/>
      <c r="Q19" s="273">
        <f t="shared" si="1"/>
        <v>0</v>
      </c>
      <c r="R19" s="1591"/>
      <c r="S19" s="1661"/>
      <c r="T19" s="1591"/>
      <c r="U19" s="928" t="s">
        <v>24217</v>
      </c>
      <c r="V19" s="1346" t="s">
        <v>24219</v>
      </c>
      <c r="W19" s="943"/>
      <c r="X19" s="943"/>
      <c r="Y19" s="1591"/>
      <c r="Z19" s="4"/>
    </row>
    <row r="20" spans="2:26" ht="15" customHeight="1" thickBot="1">
      <c r="B20" s="19"/>
      <c r="C20" s="19"/>
      <c r="D20" s="19"/>
      <c r="E20" s="8"/>
      <c r="F20" s="8"/>
      <c r="G20" s="3"/>
      <c r="H20" s="212"/>
      <c r="I20" s="1591"/>
      <c r="J20" s="1591"/>
      <c r="K20" s="1591"/>
      <c r="L20" s="1661"/>
      <c r="M20" s="897"/>
      <c r="N20" s="1661"/>
      <c r="O20" s="1591"/>
      <c r="P20" s="1591"/>
      <c r="Q20" s="1591"/>
      <c r="R20" s="1591"/>
      <c r="S20" s="1661"/>
      <c r="T20" s="1591"/>
      <c r="U20" s="19"/>
      <c r="V20" s="19"/>
      <c r="W20" s="19"/>
      <c r="X20" s="8"/>
      <c r="Y20" s="8"/>
      <c r="Z20" s="3"/>
    </row>
    <row r="21" spans="2:26" ht="20.25" customHeight="1">
      <c r="B21" s="1973" t="s">
        <v>24220</v>
      </c>
      <c r="C21" s="2154" t="s">
        <v>24221</v>
      </c>
      <c r="D21" s="2155"/>
      <c r="E21" s="1974" t="s">
        <v>24222</v>
      </c>
      <c r="F21" s="1964"/>
      <c r="G21" s="1591"/>
      <c r="H21" s="1591"/>
      <c r="I21" s="1591"/>
      <c r="J21" s="1591"/>
      <c r="K21" s="1591"/>
      <c r="L21" s="1661"/>
      <c r="M21" s="897"/>
      <c r="N21" s="1661"/>
      <c r="O21" s="1591"/>
      <c r="P21" s="1591"/>
      <c r="Q21" s="1591"/>
      <c r="R21" s="1591"/>
      <c r="S21" s="1661"/>
      <c r="T21" s="1591"/>
      <c r="U21" s="1973" t="s">
        <v>24220</v>
      </c>
      <c r="V21" s="1974" t="s">
        <v>24221</v>
      </c>
      <c r="W21" s="1974"/>
      <c r="X21" s="1974" t="s">
        <v>24222</v>
      </c>
      <c r="Y21" s="1964"/>
      <c r="Z21" s="1591"/>
    </row>
    <row r="22" spans="2:26" ht="26.25" customHeight="1">
      <c r="B22" s="2038"/>
      <c r="C22" s="1857" t="s">
        <v>24223</v>
      </c>
      <c r="D22" s="1857" t="s">
        <v>24224</v>
      </c>
      <c r="E22" s="1857" t="s">
        <v>24223</v>
      </c>
      <c r="F22" s="1858" t="s">
        <v>24224</v>
      </c>
      <c r="G22" s="1591"/>
      <c r="H22" s="1591"/>
      <c r="I22" s="1591"/>
      <c r="J22" s="1591"/>
      <c r="K22" s="1591"/>
      <c r="L22" s="1661"/>
      <c r="M22" s="897"/>
      <c r="N22" s="1661"/>
      <c r="O22" s="1591"/>
      <c r="P22" s="1591"/>
      <c r="Q22" s="1591"/>
      <c r="R22" s="1591"/>
      <c r="S22" s="1661"/>
      <c r="T22" s="1591"/>
      <c r="U22" s="2038"/>
      <c r="V22" s="1857" t="s">
        <v>24223</v>
      </c>
      <c r="W22" s="1857" t="s">
        <v>24224</v>
      </c>
      <c r="X22" s="1857" t="s">
        <v>24223</v>
      </c>
      <c r="Y22" s="1858" t="s">
        <v>24224</v>
      </c>
      <c r="Z22" s="1591"/>
    </row>
    <row r="23" spans="2:26" ht="20.25" customHeight="1">
      <c r="B23" s="1859" t="s">
        <v>801</v>
      </c>
      <c r="C23" s="1857" t="s">
        <v>23989</v>
      </c>
      <c r="D23" s="1857" t="s">
        <v>1430</v>
      </c>
      <c r="E23" s="1857" t="s">
        <v>23989</v>
      </c>
      <c r="F23" s="1858" t="s">
        <v>1430</v>
      </c>
      <c r="G23" s="1591"/>
      <c r="H23" s="1591"/>
      <c r="I23" s="1591"/>
      <c r="J23" s="1591"/>
      <c r="K23" s="1591"/>
      <c r="L23" s="1661"/>
      <c r="M23" s="897"/>
      <c r="N23" s="1661"/>
      <c r="O23" s="1591"/>
      <c r="P23" s="1591"/>
      <c r="Q23" s="1591"/>
      <c r="R23" s="1591"/>
      <c r="S23" s="1661"/>
      <c r="T23" s="1591"/>
      <c r="U23" s="1859" t="s">
        <v>801</v>
      </c>
      <c r="V23" s="1857" t="s">
        <v>23989</v>
      </c>
      <c r="W23" s="1857" t="s">
        <v>1430</v>
      </c>
      <c r="X23" s="1857" t="s">
        <v>23989</v>
      </c>
      <c r="Y23" s="1858" t="s">
        <v>1430</v>
      </c>
      <c r="Z23" s="1591"/>
    </row>
    <row r="24" spans="2:26" ht="20.25" customHeight="1" thickBot="1">
      <c r="B24" s="932" t="s">
        <v>802</v>
      </c>
      <c r="C24" s="1864">
        <v>2</v>
      </c>
      <c r="D24" s="1864">
        <v>0</v>
      </c>
      <c r="E24" s="1864">
        <v>2</v>
      </c>
      <c r="F24" s="1862">
        <v>0</v>
      </c>
      <c r="G24" s="1591"/>
      <c r="H24" s="1591"/>
      <c r="I24" s="1591"/>
      <c r="J24" s="1591"/>
      <c r="K24" s="1591"/>
      <c r="L24" s="1661"/>
      <c r="M24" s="897">
        <f t="shared" ref="M24:M33" si="2">IF( SUM( O24:O24 ) = 0, 0, $N$5 )</f>
        <v>0</v>
      </c>
      <c r="N24" s="1661"/>
      <c r="O24" s="1591"/>
      <c r="P24" s="1591"/>
      <c r="Q24" s="1591"/>
      <c r="R24" s="1591"/>
      <c r="S24" s="1661"/>
      <c r="T24" s="1591"/>
      <c r="U24" s="1844" t="s">
        <v>802</v>
      </c>
      <c r="V24" s="1845">
        <v>2</v>
      </c>
      <c r="W24" s="1845">
        <v>0</v>
      </c>
      <c r="X24" s="1845">
        <v>2</v>
      </c>
      <c r="Y24" s="1838">
        <v>0</v>
      </c>
      <c r="Z24" s="1591"/>
    </row>
    <row r="25" spans="2:26" ht="33" customHeight="1">
      <c r="B25" s="1869" t="s">
        <v>24225</v>
      </c>
      <c r="C25" s="807">
        <v>0</v>
      </c>
      <c r="D25" s="807">
        <v>0</v>
      </c>
      <c r="E25" s="807">
        <v>8.09</v>
      </c>
      <c r="F25" s="933">
        <v>4</v>
      </c>
      <c r="G25" s="4"/>
      <c r="H25" s="921" t="s">
        <v>24226</v>
      </c>
      <c r="I25" s="1591"/>
      <c r="J25" s="1640"/>
      <c r="K25" s="1591"/>
      <c r="L25" s="1661"/>
      <c r="M25" s="897">
        <f>IF( SUM( O25:R25 ) = 0, 0, $O$5 )</f>
        <v>0</v>
      </c>
      <c r="N25" s="1661"/>
      <c r="O25" s="273">
        <f xml:space="preserve"> IF( ISNUMBER(C25 ), 0, 1 )</f>
        <v>0</v>
      </c>
      <c r="P25" s="273">
        <f t="shared" ref="P25:R31" si="3" xml:space="preserve"> IF( ISNUMBER(D25 ), 0, 1 )</f>
        <v>0</v>
      </c>
      <c r="Q25" s="273">
        <f t="shared" si="3"/>
        <v>0</v>
      </c>
      <c r="R25" s="273">
        <f t="shared" si="3"/>
        <v>0</v>
      </c>
      <c r="S25" s="1661"/>
      <c r="T25" s="1591"/>
      <c r="U25" s="1869" t="s">
        <v>24227</v>
      </c>
      <c r="V25" s="381" t="s">
        <v>24228</v>
      </c>
      <c r="W25" s="381" t="s">
        <v>24229</v>
      </c>
      <c r="X25" s="381" t="s">
        <v>24230</v>
      </c>
      <c r="Y25" s="934" t="s">
        <v>24231</v>
      </c>
      <c r="Z25" s="4"/>
    </row>
    <row r="26" spans="2:26" ht="33" customHeight="1">
      <c r="B26" s="384" t="s">
        <v>24232</v>
      </c>
      <c r="C26" s="805">
        <v>0</v>
      </c>
      <c r="D26" s="805">
        <v>0</v>
      </c>
      <c r="E26" s="805">
        <v>1.77</v>
      </c>
      <c r="F26" s="935">
        <v>1</v>
      </c>
      <c r="G26" s="4"/>
      <c r="H26" s="925" t="s">
        <v>24233</v>
      </c>
      <c r="I26" s="1591"/>
      <c r="J26" s="1641"/>
      <c r="K26" s="1591"/>
      <c r="L26" s="1661"/>
      <c r="M26" s="897">
        <f t="shared" ref="M26:M31" si="4">IF( SUM( O26:R26 ) = 0, 0, $O$5 )</f>
        <v>0</v>
      </c>
      <c r="N26" s="1661"/>
      <c r="O26" s="273">
        <f t="shared" ref="O26:O31" si="5" xml:space="preserve"> IF( ISNUMBER(C26 ), 0, 1 )</f>
        <v>0</v>
      </c>
      <c r="P26" s="273">
        <f t="shared" si="3"/>
        <v>0</v>
      </c>
      <c r="Q26" s="273">
        <f t="shared" si="3"/>
        <v>0</v>
      </c>
      <c r="R26" s="273">
        <f t="shared" si="3"/>
        <v>0</v>
      </c>
      <c r="S26" s="1661"/>
      <c r="T26" s="1591"/>
      <c r="U26" s="384" t="s">
        <v>24232</v>
      </c>
      <c r="V26" s="373" t="s">
        <v>24234</v>
      </c>
      <c r="W26" s="373" t="s">
        <v>24235</v>
      </c>
      <c r="X26" s="373" t="s">
        <v>24236</v>
      </c>
      <c r="Y26" s="936" t="s">
        <v>24237</v>
      </c>
      <c r="Z26" s="4"/>
    </row>
    <row r="27" spans="2:26" ht="33" customHeight="1">
      <c r="B27" s="384" t="s">
        <v>24238</v>
      </c>
      <c r="C27" s="805">
        <v>0</v>
      </c>
      <c r="D27" s="805">
        <v>0</v>
      </c>
      <c r="E27" s="805">
        <v>171.83</v>
      </c>
      <c r="F27" s="935">
        <v>42</v>
      </c>
      <c r="G27" s="4"/>
      <c r="H27" s="925" t="s">
        <v>24239</v>
      </c>
      <c r="I27" s="1591"/>
      <c r="J27" s="1641"/>
      <c r="K27" s="1591"/>
      <c r="L27" s="1661"/>
      <c r="M27" s="897">
        <f t="shared" si="4"/>
        <v>0</v>
      </c>
      <c r="N27" s="1661"/>
      <c r="O27" s="273">
        <f t="shared" si="5"/>
        <v>0</v>
      </c>
      <c r="P27" s="273">
        <f t="shared" si="3"/>
        <v>0</v>
      </c>
      <c r="Q27" s="273">
        <f t="shared" si="3"/>
        <v>0</v>
      </c>
      <c r="R27" s="273">
        <f t="shared" si="3"/>
        <v>0</v>
      </c>
      <c r="S27" s="1661"/>
      <c r="T27" s="1591"/>
      <c r="U27" s="384" t="s">
        <v>24238</v>
      </c>
      <c r="V27" s="373" t="s">
        <v>24240</v>
      </c>
      <c r="W27" s="373" t="s">
        <v>24241</v>
      </c>
      <c r="X27" s="373" t="s">
        <v>24242</v>
      </c>
      <c r="Y27" s="936" t="s">
        <v>24243</v>
      </c>
      <c r="Z27" s="4"/>
    </row>
    <row r="28" spans="2:26" ht="33" customHeight="1">
      <c r="B28" s="384" t="s">
        <v>24244</v>
      </c>
      <c r="C28" s="805">
        <v>0</v>
      </c>
      <c r="D28" s="805">
        <v>0</v>
      </c>
      <c r="E28" s="805">
        <v>118.59</v>
      </c>
      <c r="F28" s="935">
        <v>29</v>
      </c>
      <c r="G28" s="4"/>
      <c r="H28" s="925" t="s">
        <v>24245</v>
      </c>
      <c r="I28" s="1591"/>
      <c r="J28" s="1641"/>
      <c r="K28" s="1591"/>
      <c r="L28" s="1661"/>
      <c r="M28" s="897">
        <f t="shared" si="4"/>
        <v>0</v>
      </c>
      <c r="N28" s="1661"/>
      <c r="O28" s="273">
        <f t="shared" si="5"/>
        <v>0</v>
      </c>
      <c r="P28" s="273">
        <f t="shared" si="3"/>
        <v>0</v>
      </c>
      <c r="Q28" s="273">
        <f t="shared" si="3"/>
        <v>0</v>
      </c>
      <c r="R28" s="273">
        <f t="shared" si="3"/>
        <v>0</v>
      </c>
      <c r="S28" s="1661"/>
      <c r="T28" s="1591"/>
      <c r="U28" s="384" t="s">
        <v>24244</v>
      </c>
      <c r="V28" s="373" t="s">
        <v>24246</v>
      </c>
      <c r="W28" s="373" t="s">
        <v>24247</v>
      </c>
      <c r="X28" s="373" t="s">
        <v>24248</v>
      </c>
      <c r="Y28" s="936" t="s">
        <v>24249</v>
      </c>
      <c r="Z28" s="4"/>
    </row>
    <row r="29" spans="2:26" ht="33" customHeight="1">
      <c r="B29" s="384" t="s">
        <v>24250</v>
      </c>
      <c r="C29" s="805">
        <v>4.25</v>
      </c>
      <c r="D29" s="805">
        <v>1</v>
      </c>
      <c r="E29" s="805">
        <v>215.31</v>
      </c>
      <c r="F29" s="935">
        <v>33</v>
      </c>
      <c r="G29" s="4"/>
      <c r="H29" s="925" t="s">
        <v>24251</v>
      </c>
      <c r="I29" s="1591"/>
      <c r="J29" s="1641"/>
      <c r="K29" s="1591"/>
      <c r="L29" s="1661"/>
      <c r="M29" s="897">
        <f t="shared" si="4"/>
        <v>0</v>
      </c>
      <c r="N29" s="1661"/>
      <c r="O29" s="273">
        <f t="shared" si="5"/>
        <v>0</v>
      </c>
      <c r="P29" s="273">
        <f t="shared" si="3"/>
        <v>0</v>
      </c>
      <c r="Q29" s="273">
        <f t="shared" si="3"/>
        <v>0</v>
      </c>
      <c r="R29" s="273">
        <f t="shared" si="3"/>
        <v>0</v>
      </c>
      <c r="S29" s="1661"/>
      <c r="T29" s="1591"/>
      <c r="U29" s="384" t="s">
        <v>24250</v>
      </c>
      <c r="V29" s="373" t="s">
        <v>24252</v>
      </c>
      <c r="W29" s="373" t="s">
        <v>24253</v>
      </c>
      <c r="X29" s="373" t="s">
        <v>24254</v>
      </c>
      <c r="Y29" s="936" t="s">
        <v>24255</v>
      </c>
      <c r="Z29" s="4"/>
    </row>
    <row r="30" spans="2:26" ht="33" customHeight="1">
      <c r="B30" s="384" t="s">
        <v>24256</v>
      </c>
      <c r="C30" s="805">
        <v>576.70000000000005</v>
      </c>
      <c r="D30" s="805">
        <v>9</v>
      </c>
      <c r="E30" s="805">
        <v>82.61</v>
      </c>
      <c r="F30" s="935">
        <v>11</v>
      </c>
      <c r="G30" s="4"/>
      <c r="H30" s="925" t="s">
        <v>24257</v>
      </c>
      <c r="I30" s="1591"/>
      <c r="J30" s="1641"/>
      <c r="K30" s="1591"/>
      <c r="L30" s="1661"/>
      <c r="M30" s="897">
        <f t="shared" si="4"/>
        <v>0</v>
      </c>
      <c r="N30" s="1661"/>
      <c r="O30" s="273">
        <f t="shared" si="5"/>
        <v>0</v>
      </c>
      <c r="P30" s="273">
        <f t="shared" si="3"/>
        <v>0</v>
      </c>
      <c r="Q30" s="273">
        <f t="shared" si="3"/>
        <v>0</v>
      </c>
      <c r="R30" s="273">
        <f t="shared" si="3"/>
        <v>0</v>
      </c>
      <c r="S30" s="1661"/>
      <c r="T30" s="1591"/>
      <c r="U30" s="384" t="s">
        <v>24256</v>
      </c>
      <c r="V30" s="373" t="s">
        <v>24258</v>
      </c>
      <c r="W30" s="373" t="s">
        <v>24259</v>
      </c>
      <c r="X30" s="373" t="s">
        <v>24260</v>
      </c>
      <c r="Y30" s="936" t="s">
        <v>24261</v>
      </c>
      <c r="Z30" s="4"/>
    </row>
    <row r="31" spans="2:26" ht="33" customHeight="1" thickBot="1">
      <c r="B31" s="1870" t="s">
        <v>24262</v>
      </c>
      <c r="C31" s="937">
        <v>0</v>
      </c>
      <c r="D31" s="937">
        <v>0</v>
      </c>
      <c r="E31" s="937">
        <v>7</v>
      </c>
      <c r="F31" s="938">
        <v>1</v>
      </c>
      <c r="G31" s="4"/>
      <c r="H31" s="931" t="s">
        <v>24263</v>
      </c>
      <c r="I31" s="1591"/>
      <c r="J31" s="1642"/>
      <c r="K31" s="1591"/>
      <c r="L31" s="1661"/>
      <c r="M31" s="897">
        <f t="shared" si="4"/>
        <v>0</v>
      </c>
      <c r="N31" s="1661"/>
      <c r="O31" s="273">
        <f t="shared" si="5"/>
        <v>0</v>
      </c>
      <c r="P31" s="273">
        <f t="shared" si="3"/>
        <v>0</v>
      </c>
      <c r="Q31" s="273">
        <f t="shared" si="3"/>
        <v>0</v>
      </c>
      <c r="R31" s="273">
        <f t="shared" si="3"/>
        <v>0</v>
      </c>
      <c r="S31" s="1661"/>
      <c r="T31" s="1591"/>
      <c r="U31" s="1870" t="s">
        <v>24262</v>
      </c>
      <c r="V31" s="939" t="s">
        <v>24264</v>
      </c>
      <c r="W31" s="939" t="s">
        <v>24265</v>
      </c>
      <c r="X31" s="939" t="s">
        <v>24266</v>
      </c>
      <c r="Y31" s="940" t="s">
        <v>24267</v>
      </c>
      <c r="Z31" s="4"/>
    </row>
    <row r="32" spans="2:26" ht="15" customHeight="1" thickBot="1">
      <c r="B32" s="1622"/>
      <c r="C32" s="1591"/>
      <c r="D32" s="1591"/>
      <c r="E32" s="1591"/>
      <c r="F32" s="1591"/>
      <c r="G32" s="3"/>
      <c r="H32" s="1591"/>
      <c r="I32" s="1591"/>
      <c r="J32" s="1591"/>
      <c r="K32" s="1591"/>
      <c r="L32" s="1661"/>
      <c r="M32" s="897">
        <f t="shared" si="2"/>
        <v>0</v>
      </c>
      <c r="N32" s="1661"/>
      <c r="O32" s="1591"/>
      <c r="P32" s="1591"/>
      <c r="Q32" s="1591"/>
      <c r="R32" s="1591"/>
      <c r="S32" s="1661"/>
      <c r="T32" s="1591"/>
      <c r="U32" s="1591"/>
      <c r="V32" s="1591"/>
      <c r="W32" s="1591"/>
      <c r="X32" s="1591"/>
      <c r="Y32" s="1591"/>
      <c r="Z32" s="3"/>
    </row>
    <row r="33" spans="2:26" ht="26.25" customHeight="1">
      <c r="B33" s="942" t="s">
        <v>24268</v>
      </c>
      <c r="C33" s="1843" t="s">
        <v>24269</v>
      </c>
      <c r="D33" s="1837" t="s">
        <v>24270</v>
      </c>
      <c r="E33" s="11"/>
      <c r="F33" s="11"/>
      <c r="G33" s="3"/>
      <c r="H33" s="1591"/>
      <c r="I33" s="1591"/>
      <c r="J33" s="1591"/>
      <c r="K33" s="1591"/>
      <c r="L33" s="1661"/>
      <c r="M33" s="897">
        <f t="shared" si="2"/>
        <v>0</v>
      </c>
      <c r="N33" s="1661"/>
      <c r="O33" s="1591"/>
      <c r="P33" s="1591"/>
      <c r="Q33" s="1591"/>
      <c r="R33" s="1591"/>
      <c r="S33" s="1661"/>
      <c r="T33" s="1591"/>
      <c r="U33" s="942" t="s">
        <v>24268</v>
      </c>
      <c r="V33" s="1843" t="s">
        <v>24269</v>
      </c>
      <c r="W33" s="1837" t="s">
        <v>24270</v>
      </c>
      <c r="X33" s="11"/>
      <c r="Y33" s="11"/>
      <c r="Z33" s="3"/>
    </row>
    <row r="34" spans="2:26" ht="21" customHeight="1">
      <c r="B34" s="1859" t="s">
        <v>801</v>
      </c>
      <c r="C34" s="1857" t="s">
        <v>24271</v>
      </c>
      <c r="D34" s="1858" t="s">
        <v>1430</v>
      </c>
      <c r="E34" s="11"/>
      <c r="F34" s="11"/>
      <c r="G34" s="3"/>
      <c r="H34" s="1591"/>
      <c r="I34" s="1591"/>
      <c r="J34" s="1591"/>
      <c r="K34" s="1591"/>
      <c r="L34" s="1661"/>
      <c r="M34" s="897"/>
      <c r="N34" s="1661"/>
      <c r="O34" s="1591"/>
      <c r="P34" s="1591"/>
      <c r="Q34" s="1591"/>
      <c r="R34" s="1591"/>
      <c r="S34" s="1661"/>
      <c r="T34" s="1591"/>
      <c r="U34" s="1859" t="s">
        <v>801</v>
      </c>
      <c r="V34" s="1857" t="s">
        <v>24271</v>
      </c>
      <c r="W34" s="1858" t="s">
        <v>1430</v>
      </c>
      <c r="X34" s="11"/>
      <c r="Y34" s="11"/>
      <c r="Z34" s="3"/>
    </row>
    <row r="35" spans="2:26" ht="21" customHeight="1" thickBot="1">
      <c r="B35" s="1859" t="s">
        <v>802</v>
      </c>
      <c r="C35" s="1857">
        <v>1</v>
      </c>
      <c r="D35" s="1858">
        <v>0</v>
      </c>
      <c r="E35" s="11"/>
      <c r="F35" s="11"/>
      <c r="G35" s="3"/>
      <c r="H35" s="1591"/>
      <c r="I35" s="1591"/>
      <c r="J35" s="1591"/>
      <c r="K35" s="1591"/>
      <c r="L35" s="1661"/>
      <c r="M35" s="897"/>
      <c r="N35" s="1661"/>
      <c r="O35" s="1591"/>
      <c r="P35" s="1591"/>
      <c r="Q35" s="1591"/>
      <c r="R35" s="1591"/>
      <c r="S35" s="1661"/>
      <c r="T35" s="1591"/>
      <c r="U35" s="932" t="s">
        <v>802</v>
      </c>
      <c r="V35" s="1864">
        <v>1</v>
      </c>
      <c r="W35" s="1862">
        <v>0</v>
      </c>
      <c r="X35" s="11"/>
      <c r="Y35" s="11"/>
      <c r="Z35" s="3"/>
    </row>
    <row r="36" spans="2:26" ht="25.5" customHeight="1">
      <c r="B36" s="384" t="s">
        <v>24272</v>
      </c>
      <c r="C36" s="805">
        <v>3.1</v>
      </c>
      <c r="D36" s="935">
        <v>33</v>
      </c>
      <c r="E36" s="943"/>
      <c r="F36" s="943"/>
      <c r="G36" s="4"/>
      <c r="H36" s="921" t="s">
        <v>24273</v>
      </c>
      <c r="I36" s="1591"/>
      <c r="J36" s="1640"/>
      <c r="K36" s="1591"/>
      <c r="L36" s="1661"/>
      <c r="M36" s="897">
        <f t="shared" ref="M36:M43" si="6">IF( SUM( O36:R36 ) = 0, 0, $O$5 )</f>
        <v>0</v>
      </c>
      <c r="N36" s="1661"/>
      <c r="O36" s="273">
        <f xml:space="preserve"> IF( ISNUMBER(C36 ), 0, 1 )</f>
        <v>0</v>
      </c>
      <c r="P36" s="273">
        <f xml:space="preserve"> IF( ISNUMBER(D36 ), 0, 1 )</f>
        <v>0</v>
      </c>
      <c r="Q36" s="1591"/>
      <c r="R36" s="1591"/>
      <c r="S36" s="1661"/>
      <c r="T36" s="1591"/>
      <c r="U36" s="1869" t="s">
        <v>24272</v>
      </c>
      <c r="V36" s="381" t="s">
        <v>24274</v>
      </c>
      <c r="W36" s="934" t="s">
        <v>24275</v>
      </c>
      <c r="X36" s="943"/>
      <c r="Y36" s="943"/>
      <c r="Z36" s="4"/>
    </row>
    <row r="37" spans="2:26" ht="24" customHeight="1">
      <c r="B37" s="384" t="s">
        <v>24276</v>
      </c>
      <c r="C37" s="805">
        <v>9.3000000000000007</v>
      </c>
      <c r="D37" s="935">
        <v>38</v>
      </c>
      <c r="E37" s="943"/>
      <c r="F37" s="943"/>
      <c r="G37" s="4"/>
      <c r="H37" s="925" t="s">
        <v>24277</v>
      </c>
      <c r="I37" s="1591"/>
      <c r="J37" s="1641"/>
      <c r="K37" s="1591"/>
      <c r="L37" s="1661"/>
      <c r="M37" s="897">
        <f t="shared" si="6"/>
        <v>0</v>
      </c>
      <c r="N37" s="1661"/>
      <c r="O37" s="273">
        <f t="shared" ref="O37:P43" si="7" xml:space="preserve"> IF( ISNUMBER(C37 ), 0, 1 )</f>
        <v>0</v>
      </c>
      <c r="P37" s="273">
        <f t="shared" si="7"/>
        <v>0</v>
      </c>
      <c r="Q37" s="1591"/>
      <c r="R37" s="1591"/>
      <c r="S37" s="1661"/>
      <c r="T37" s="1591"/>
      <c r="U37" s="384" t="s">
        <v>24276</v>
      </c>
      <c r="V37" s="373" t="s">
        <v>24278</v>
      </c>
      <c r="W37" s="936" t="s">
        <v>24279</v>
      </c>
      <c r="X37" s="943"/>
      <c r="Y37" s="943"/>
      <c r="Z37" s="4"/>
    </row>
    <row r="38" spans="2:26" ht="28.5" customHeight="1">
      <c r="B38" s="384" t="s">
        <v>24280</v>
      </c>
      <c r="C38" s="805">
        <v>14.5</v>
      </c>
      <c r="D38" s="935">
        <v>30</v>
      </c>
      <c r="E38" s="943"/>
      <c r="F38" s="943"/>
      <c r="G38" s="4"/>
      <c r="H38" s="925" t="s">
        <v>24281</v>
      </c>
      <c r="I38" s="1591"/>
      <c r="J38" s="1641"/>
      <c r="K38" s="1591"/>
      <c r="L38" s="1661"/>
      <c r="M38" s="897">
        <f t="shared" si="6"/>
        <v>0</v>
      </c>
      <c r="N38" s="1661"/>
      <c r="O38" s="273">
        <f t="shared" si="7"/>
        <v>0</v>
      </c>
      <c r="P38" s="273">
        <f t="shared" si="7"/>
        <v>0</v>
      </c>
      <c r="Q38" s="1591"/>
      <c r="R38" s="1591"/>
      <c r="S38" s="1661"/>
      <c r="T38" s="1591"/>
      <c r="U38" s="384" t="s">
        <v>24280</v>
      </c>
      <c r="V38" s="373" t="s">
        <v>24282</v>
      </c>
      <c r="W38" s="936" t="s">
        <v>24283</v>
      </c>
      <c r="X38" s="943"/>
      <c r="Y38" s="943"/>
      <c r="Z38" s="4"/>
    </row>
    <row r="39" spans="2:26" ht="27.75" customHeight="1">
      <c r="B39" s="384" t="s">
        <v>24284</v>
      </c>
      <c r="C39" s="805">
        <v>13.2</v>
      </c>
      <c r="D39" s="935">
        <v>14</v>
      </c>
      <c r="E39" s="943"/>
      <c r="F39" s="943"/>
      <c r="G39" s="4"/>
      <c r="H39" s="925" t="s">
        <v>24285</v>
      </c>
      <c r="I39" s="1591"/>
      <c r="J39" s="1641"/>
      <c r="K39" s="1591"/>
      <c r="L39" s="1661"/>
      <c r="M39" s="897">
        <f t="shared" si="6"/>
        <v>0</v>
      </c>
      <c r="N39" s="1661"/>
      <c r="O39" s="273">
        <f t="shared" si="7"/>
        <v>0</v>
      </c>
      <c r="P39" s="273">
        <f t="shared" si="7"/>
        <v>0</v>
      </c>
      <c r="Q39" s="1591"/>
      <c r="R39" s="1591"/>
      <c r="S39" s="1661"/>
      <c r="T39" s="1591"/>
      <c r="U39" s="384" t="s">
        <v>24284</v>
      </c>
      <c r="V39" s="373" t="s">
        <v>24286</v>
      </c>
      <c r="W39" s="936" t="s">
        <v>24287</v>
      </c>
      <c r="X39" s="943"/>
      <c r="Y39" s="943"/>
      <c r="Z39" s="4"/>
    </row>
    <row r="40" spans="2:26" ht="27" customHeight="1">
      <c r="B40" s="384" t="s">
        <v>24288</v>
      </c>
      <c r="C40" s="805">
        <v>19.899999999999999</v>
      </c>
      <c r="D40" s="935">
        <v>11</v>
      </c>
      <c r="E40" s="943"/>
      <c r="F40" s="943"/>
      <c r="G40" s="4"/>
      <c r="H40" s="925" t="s">
        <v>24289</v>
      </c>
      <c r="I40" s="1591"/>
      <c r="J40" s="1641"/>
      <c r="K40" s="1591"/>
      <c r="L40" s="1661"/>
      <c r="M40" s="897">
        <f t="shared" si="6"/>
        <v>0</v>
      </c>
      <c r="N40" s="1661"/>
      <c r="O40" s="273">
        <f t="shared" si="7"/>
        <v>0</v>
      </c>
      <c r="P40" s="273">
        <f t="shared" si="7"/>
        <v>0</v>
      </c>
      <c r="Q40" s="1591"/>
      <c r="R40" s="1591"/>
      <c r="S40" s="1661"/>
      <c r="T40" s="1591"/>
      <c r="U40" s="384" t="s">
        <v>24288</v>
      </c>
      <c r="V40" s="373" t="s">
        <v>24290</v>
      </c>
      <c r="W40" s="936" t="s">
        <v>24291</v>
      </c>
      <c r="X40" s="943"/>
      <c r="Y40" s="943"/>
      <c r="Z40" s="4"/>
    </row>
    <row r="41" spans="2:26" ht="26.25" customHeight="1">
      <c r="B41" s="384" t="s">
        <v>24292</v>
      </c>
      <c r="C41" s="805">
        <v>5.6</v>
      </c>
      <c r="D41" s="935">
        <v>2</v>
      </c>
      <c r="E41" s="943"/>
      <c r="F41" s="943"/>
      <c r="G41" s="4"/>
      <c r="H41" s="925" t="s">
        <v>24293</v>
      </c>
      <c r="I41" s="1591"/>
      <c r="J41" s="1641"/>
      <c r="K41" s="1591"/>
      <c r="L41" s="1661"/>
      <c r="M41" s="897">
        <f t="shared" si="6"/>
        <v>0</v>
      </c>
      <c r="N41" s="1661"/>
      <c r="O41" s="273">
        <f t="shared" si="7"/>
        <v>0</v>
      </c>
      <c r="P41" s="273">
        <f t="shared" si="7"/>
        <v>0</v>
      </c>
      <c r="Q41" s="1591"/>
      <c r="R41" s="1591"/>
      <c r="S41" s="1661"/>
      <c r="T41" s="1591"/>
      <c r="U41" s="384" t="s">
        <v>24292</v>
      </c>
      <c r="V41" s="373" t="s">
        <v>24294</v>
      </c>
      <c r="W41" s="936" t="s">
        <v>24295</v>
      </c>
      <c r="X41" s="943"/>
      <c r="Y41" s="943"/>
      <c r="Z41" s="4"/>
    </row>
    <row r="42" spans="2:26" ht="28.5" customHeight="1">
      <c r="B42" s="384" t="s">
        <v>24296</v>
      </c>
      <c r="C42" s="805">
        <v>16.7</v>
      </c>
      <c r="D42" s="935">
        <v>2</v>
      </c>
      <c r="E42" s="943"/>
      <c r="F42" s="943"/>
      <c r="G42" s="4"/>
      <c r="H42" s="925" t="s">
        <v>24297</v>
      </c>
      <c r="I42" s="1591"/>
      <c r="J42" s="1641"/>
      <c r="K42" s="1591"/>
      <c r="L42" s="1661"/>
      <c r="M42" s="897">
        <f t="shared" si="6"/>
        <v>0</v>
      </c>
      <c r="N42" s="1661"/>
      <c r="O42" s="273">
        <f t="shared" si="7"/>
        <v>0</v>
      </c>
      <c r="P42" s="273">
        <f t="shared" si="7"/>
        <v>0</v>
      </c>
      <c r="Q42" s="1591"/>
      <c r="R42" s="1591"/>
      <c r="S42" s="1661"/>
      <c r="T42" s="1591"/>
      <c r="U42" s="384" t="s">
        <v>24296</v>
      </c>
      <c r="V42" s="373" t="s">
        <v>24298</v>
      </c>
      <c r="W42" s="936" t="s">
        <v>24299</v>
      </c>
      <c r="X42" s="943"/>
      <c r="Y42" s="943"/>
      <c r="Z42" s="4"/>
    </row>
    <row r="43" spans="2:26" ht="31.5" customHeight="1" thickBot="1">
      <c r="B43" s="1870" t="s">
        <v>24300</v>
      </c>
      <c r="C43" s="937">
        <v>17.600000000000001</v>
      </c>
      <c r="D43" s="938">
        <v>1</v>
      </c>
      <c r="E43" s="943"/>
      <c r="F43" s="943"/>
      <c r="G43" s="4"/>
      <c r="H43" s="931" t="s">
        <v>24301</v>
      </c>
      <c r="I43" s="1591"/>
      <c r="J43" s="1642"/>
      <c r="K43" s="1591"/>
      <c r="L43" s="1661"/>
      <c r="M43" s="897">
        <f t="shared" si="6"/>
        <v>0</v>
      </c>
      <c r="N43" s="1661"/>
      <c r="O43" s="273">
        <f t="shared" si="7"/>
        <v>0</v>
      </c>
      <c r="P43" s="273">
        <f t="shared" si="7"/>
        <v>0</v>
      </c>
      <c r="Q43" s="1591"/>
      <c r="R43" s="1591"/>
      <c r="S43" s="1661"/>
      <c r="T43" s="1591"/>
      <c r="U43" s="1870" t="s">
        <v>24300</v>
      </c>
      <c r="V43" s="939" t="s">
        <v>24302</v>
      </c>
      <c r="W43" s="940" t="s">
        <v>24303</v>
      </c>
      <c r="X43" s="943"/>
      <c r="Y43" s="943"/>
      <c r="Z43" s="4"/>
    </row>
    <row r="44" spans="2:26" ht="15" customHeight="1" thickBot="1">
      <c r="B44" s="1622"/>
      <c r="C44" s="1591"/>
      <c r="D44" s="1591"/>
      <c r="E44" s="1591"/>
      <c r="F44" s="1591"/>
      <c r="G44" s="3"/>
      <c r="H44" s="1591"/>
      <c r="I44" s="1591"/>
      <c r="J44" s="1591"/>
      <c r="K44" s="1591"/>
      <c r="L44" s="1661"/>
      <c r="M44" s="1591"/>
      <c r="N44" s="1661"/>
      <c r="O44" s="1591"/>
      <c r="P44" s="1591"/>
      <c r="Q44" s="1591"/>
      <c r="R44" s="1591"/>
      <c r="S44" s="1661"/>
      <c r="T44" s="1591"/>
      <c r="U44" s="1591"/>
      <c r="V44" s="1591"/>
      <c r="W44" s="1591"/>
      <c r="X44" s="1591"/>
      <c r="Y44" s="1591"/>
      <c r="Z44" s="3"/>
    </row>
    <row r="45" spans="2:26" ht="21" customHeight="1" thickBot="1">
      <c r="B45" s="944" t="s">
        <v>24304</v>
      </c>
      <c r="C45" s="419" t="s">
        <v>801</v>
      </c>
      <c r="D45" s="419" t="s">
        <v>802</v>
      </c>
      <c r="E45" s="440" t="s">
        <v>23986</v>
      </c>
      <c r="F45" s="1591"/>
      <c r="G45" s="3"/>
      <c r="H45" s="1591"/>
      <c r="I45" s="1591"/>
      <c r="J45" s="1591"/>
      <c r="K45" s="1591"/>
      <c r="L45" s="1661"/>
      <c r="M45" s="1591"/>
      <c r="N45" s="1661"/>
      <c r="O45" s="1591"/>
      <c r="P45" s="1591"/>
      <c r="Q45" s="1591"/>
      <c r="R45" s="1591"/>
      <c r="S45" s="1661"/>
      <c r="T45" s="1591"/>
      <c r="U45" s="944" t="s">
        <v>24304</v>
      </c>
      <c r="V45" s="440" t="s">
        <v>23986</v>
      </c>
      <c r="W45" s="11"/>
      <c r="X45" s="11"/>
      <c r="Y45" s="1591"/>
      <c r="Z45" s="3"/>
    </row>
    <row r="46" spans="2:26" ht="33" customHeight="1">
      <c r="B46" s="1869" t="s">
        <v>24305</v>
      </c>
      <c r="C46" s="341" t="s">
        <v>23989</v>
      </c>
      <c r="D46" s="341">
        <v>2</v>
      </c>
      <c r="E46" s="933">
        <v>0</v>
      </c>
      <c r="F46" s="1591"/>
      <c r="G46" s="4"/>
      <c r="H46" s="921" t="s">
        <v>24306</v>
      </c>
      <c r="I46" s="1591"/>
      <c r="J46" s="1640"/>
      <c r="K46" s="1591"/>
      <c r="L46" s="1661"/>
      <c r="M46" s="897">
        <f t="shared" ref="M46:M54" si="8">IF( SUM( O46:R46 ) = 0, 0, $O$5 )</f>
        <v>0</v>
      </c>
      <c r="N46" s="1661"/>
      <c r="O46" s="270"/>
      <c r="P46" s="1591"/>
      <c r="Q46" s="273">
        <f xml:space="preserve"> IF( ISNUMBER(E46 ), 0, 1 )</f>
        <v>0</v>
      </c>
      <c r="R46" s="1591"/>
      <c r="S46" s="1661"/>
      <c r="T46" s="1591"/>
      <c r="U46" s="945" t="s">
        <v>24305</v>
      </c>
      <c r="V46" s="1330" t="s">
        <v>24307</v>
      </c>
      <c r="W46" s="943"/>
      <c r="X46" s="943"/>
      <c r="Y46" s="1591"/>
      <c r="Z46" s="4"/>
    </row>
    <row r="47" spans="2:26" ht="33" customHeight="1">
      <c r="B47" s="384" t="s">
        <v>24308</v>
      </c>
      <c r="C47" s="335" t="s">
        <v>1430</v>
      </c>
      <c r="D47" s="335">
        <v>0</v>
      </c>
      <c r="E47" s="935">
        <v>1</v>
      </c>
      <c r="F47" s="1591"/>
      <c r="G47" s="4"/>
      <c r="H47" s="925" t="s">
        <v>24309</v>
      </c>
      <c r="I47" s="1591"/>
      <c r="J47" s="1641"/>
      <c r="K47" s="1591"/>
      <c r="L47" s="1661"/>
      <c r="M47" s="897">
        <f t="shared" si="8"/>
        <v>0</v>
      </c>
      <c r="N47" s="1661"/>
      <c r="O47" s="270"/>
      <c r="P47" s="1591"/>
      <c r="Q47" s="273">
        <f t="shared" ref="Q47:Q54" si="9" xml:space="preserve"> IF( ISNUMBER(E47 ), 0, 1 )</f>
        <v>0</v>
      </c>
      <c r="R47" s="1591"/>
      <c r="S47" s="1661"/>
      <c r="T47" s="1591"/>
      <c r="U47" s="384" t="s">
        <v>24308</v>
      </c>
      <c r="V47" s="936" t="s">
        <v>24310</v>
      </c>
      <c r="W47" s="943"/>
      <c r="X47" s="943"/>
      <c r="Y47" s="1591"/>
      <c r="Z47" s="4"/>
    </row>
    <row r="48" spans="2:26" ht="33" customHeight="1">
      <c r="B48" s="384" t="s">
        <v>24311</v>
      </c>
      <c r="C48" s="335" t="s">
        <v>24312</v>
      </c>
      <c r="D48" s="335">
        <v>3</v>
      </c>
      <c r="E48" s="1700">
        <v>4770.1390000000001</v>
      </c>
      <c r="F48" s="1591"/>
      <c r="G48" s="4"/>
      <c r="H48" s="925" t="s">
        <v>24313</v>
      </c>
      <c r="I48" s="1591"/>
      <c r="J48" s="1641"/>
      <c r="K48" s="1591"/>
      <c r="L48" s="1661"/>
      <c r="M48" s="897">
        <f t="shared" si="8"/>
        <v>0</v>
      </c>
      <c r="N48" s="1661"/>
      <c r="O48" s="270"/>
      <c r="P48" s="1591"/>
      <c r="Q48" s="273">
        <f t="shared" si="9"/>
        <v>0</v>
      </c>
      <c r="R48" s="1591"/>
      <c r="S48" s="1661"/>
      <c r="T48" s="1591"/>
      <c r="U48" s="384" t="s">
        <v>24311</v>
      </c>
      <c r="V48" s="936" t="s">
        <v>24314</v>
      </c>
      <c r="W48" s="943"/>
      <c r="X48" s="943"/>
      <c r="Y48" s="1591"/>
      <c r="Z48" s="4"/>
    </row>
    <row r="49" spans="2:26" ht="33" customHeight="1">
      <c r="B49" s="384" t="s">
        <v>24315</v>
      </c>
      <c r="C49" s="335" t="s">
        <v>24059</v>
      </c>
      <c r="D49" s="335">
        <v>2</v>
      </c>
      <c r="E49" s="935">
        <v>9.44</v>
      </c>
      <c r="F49" s="1591"/>
      <c r="G49" s="4"/>
      <c r="H49" s="925" t="s">
        <v>24316</v>
      </c>
      <c r="I49" s="1591"/>
      <c r="J49" s="1641"/>
      <c r="K49" s="1591"/>
      <c r="L49" s="1661"/>
      <c r="M49" s="897">
        <f t="shared" si="8"/>
        <v>0</v>
      </c>
      <c r="N49" s="1661"/>
      <c r="O49" s="270"/>
      <c r="P49" s="1591"/>
      <c r="Q49" s="273">
        <f t="shared" si="9"/>
        <v>0</v>
      </c>
      <c r="R49" s="1591"/>
      <c r="S49" s="1661"/>
      <c r="T49" s="1591"/>
      <c r="U49" s="384" t="s">
        <v>24315</v>
      </c>
      <c r="V49" s="936" t="s">
        <v>24317</v>
      </c>
      <c r="W49" s="943"/>
      <c r="X49" s="943"/>
      <c r="Y49" s="1591"/>
      <c r="Z49" s="4"/>
    </row>
    <row r="50" spans="2:26" ht="33" customHeight="1">
      <c r="B50" s="384" t="s">
        <v>24318</v>
      </c>
      <c r="C50" s="335" t="s">
        <v>24063</v>
      </c>
      <c r="D50" s="335">
        <v>3</v>
      </c>
      <c r="E50" s="1700">
        <v>85394.698000000004</v>
      </c>
      <c r="F50" s="1591"/>
      <c r="G50" s="4"/>
      <c r="H50" s="925" t="s">
        <v>24319</v>
      </c>
      <c r="I50" s="1591"/>
      <c r="J50" s="1641"/>
      <c r="K50" s="1591"/>
      <c r="L50" s="1661"/>
      <c r="M50" s="897">
        <f t="shared" si="8"/>
        <v>0</v>
      </c>
      <c r="N50" s="1661"/>
      <c r="O50" s="270"/>
      <c r="P50" s="1591"/>
      <c r="Q50" s="273">
        <f t="shared" si="9"/>
        <v>0</v>
      </c>
      <c r="R50" s="1591"/>
      <c r="S50" s="1661"/>
      <c r="T50" s="1591"/>
      <c r="U50" s="384" t="s">
        <v>24320</v>
      </c>
      <c r="V50" s="946" t="s">
        <v>24321</v>
      </c>
      <c r="W50" s="943"/>
      <c r="X50" s="943"/>
      <c r="Y50" s="1591"/>
      <c r="Z50" s="4"/>
    </row>
    <row r="51" spans="2:26" ht="33" customHeight="1">
      <c r="B51" s="384" t="s">
        <v>24322</v>
      </c>
      <c r="C51" s="335" t="s">
        <v>1430</v>
      </c>
      <c r="D51" s="335">
        <v>0</v>
      </c>
      <c r="E51" s="935">
        <v>0</v>
      </c>
      <c r="F51" s="1591"/>
      <c r="G51" s="4"/>
      <c r="H51" s="925" t="s">
        <v>24323</v>
      </c>
      <c r="I51" s="1591"/>
      <c r="J51" s="1641"/>
      <c r="K51" s="1591"/>
      <c r="L51" s="1661"/>
      <c r="M51" s="897">
        <f t="shared" si="8"/>
        <v>0</v>
      </c>
      <c r="N51" s="1661"/>
      <c r="O51" s="270"/>
      <c r="P51" s="1591"/>
      <c r="Q51" s="273">
        <f t="shared" si="9"/>
        <v>0</v>
      </c>
      <c r="R51" s="1591"/>
      <c r="S51" s="1661"/>
      <c r="T51" s="1591"/>
      <c r="U51" s="384" t="s">
        <v>24322</v>
      </c>
      <c r="V51" s="946" t="s">
        <v>24324</v>
      </c>
      <c r="W51" s="943"/>
      <c r="X51" s="943"/>
      <c r="Y51" s="1591"/>
      <c r="Z51" s="4"/>
    </row>
    <row r="52" spans="2:26" ht="33" customHeight="1">
      <c r="B52" s="384" t="s">
        <v>24325</v>
      </c>
      <c r="C52" s="335" t="s">
        <v>23989</v>
      </c>
      <c r="D52" s="335">
        <v>2</v>
      </c>
      <c r="E52" s="935">
        <v>0</v>
      </c>
      <c r="F52" s="1591"/>
      <c r="G52" s="4"/>
      <c r="H52" s="925" t="s">
        <v>24326</v>
      </c>
      <c r="I52" s="1591"/>
      <c r="J52" s="1641"/>
      <c r="K52" s="1591"/>
      <c r="L52" s="1661"/>
      <c r="M52" s="897">
        <f t="shared" si="8"/>
        <v>0</v>
      </c>
      <c r="N52" s="1661"/>
      <c r="O52" s="270"/>
      <c r="P52" s="1591"/>
      <c r="Q52" s="273">
        <f t="shared" si="9"/>
        <v>0</v>
      </c>
      <c r="R52" s="1591"/>
      <c r="S52" s="1661"/>
      <c r="T52" s="1591"/>
      <c r="U52" s="384" t="s">
        <v>24325</v>
      </c>
      <c r="V52" s="946" t="s">
        <v>24327</v>
      </c>
      <c r="W52" s="943"/>
      <c r="X52" s="943"/>
      <c r="Y52" s="1591"/>
      <c r="Z52" s="4"/>
    </row>
    <row r="53" spans="2:26" ht="33" customHeight="1">
      <c r="B53" s="384" t="s">
        <v>24328</v>
      </c>
      <c r="C53" s="335" t="s">
        <v>1430</v>
      </c>
      <c r="D53" s="335">
        <v>0</v>
      </c>
      <c r="E53" s="935">
        <v>0</v>
      </c>
      <c r="F53" s="1591"/>
      <c r="G53" s="4"/>
      <c r="H53" s="925" t="s">
        <v>24329</v>
      </c>
      <c r="I53" s="1591"/>
      <c r="J53" s="1641"/>
      <c r="K53" s="1591"/>
      <c r="L53" s="1661"/>
      <c r="M53" s="897">
        <f t="shared" si="8"/>
        <v>0</v>
      </c>
      <c r="N53" s="1661"/>
      <c r="O53" s="270"/>
      <c r="P53" s="1591"/>
      <c r="Q53" s="273">
        <f t="shared" si="9"/>
        <v>0</v>
      </c>
      <c r="R53" s="1591"/>
      <c r="S53" s="1661"/>
      <c r="T53" s="1591"/>
      <c r="U53" s="384" t="s">
        <v>24328</v>
      </c>
      <c r="V53" s="946" t="s">
        <v>24330</v>
      </c>
      <c r="W53" s="943"/>
      <c r="X53" s="943"/>
      <c r="Y53" s="1591"/>
      <c r="Z53" s="4"/>
    </row>
    <row r="54" spans="2:26" ht="33" customHeight="1" thickBot="1">
      <c r="B54" s="1870" t="s">
        <v>24331</v>
      </c>
      <c r="C54" s="387" t="s">
        <v>23989</v>
      </c>
      <c r="D54" s="387">
        <v>2</v>
      </c>
      <c r="E54" s="938">
        <v>0</v>
      </c>
      <c r="F54" s="1591"/>
      <c r="G54" s="4"/>
      <c r="H54" s="931" t="s">
        <v>24332</v>
      </c>
      <c r="I54" s="1591"/>
      <c r="J54" s="1642"/>
      <c r="K54" s="1591"/>
      <c r="L54" s="1661"/>
      <c r="M54" s="897">
        <f t="shared" si="8"/>
        <v>0</v>
      </c>
      <c r="N54" s="1661"/>
      <c r="O54" s="270"/>
      <c r="P54" s="1591"/>
      <c r="Q54" s="273">
        <f t="shared" si="9"/>
        <v>0</v>
      </c>
      <c r="R54" s="1591"/>
      <c r="S54" s="1661"/>
      <c r="T54" s="1591"/>
      <c r="U54" s="1870" t="s">
        <v>24331</v>
      </c>
      <c r="V54" s="420" t="s">
        <v>24333</v>
      </c>
      <c r="W54" s="943"/>
      <c r="X54" s="943"/>
      <c r="Y54" s="1591"/>
      <c r="Z54" s="4"/>
    </row>
    <row r="55" spans="2:26" ht="33" customHeight="1">
      <c r="B55" s="1622"/>
      <c r="C55" s="1591"/>
      <c r="D55" s="1591"/>
      <c r="E55" s="1591"/>
      <c r="F55" s="1591"/>
      <c r="G55" s="3"/>
      <c r="H55" s="1591"/>
      <c r="I55" s="1591"/>
      <c r="J55" s="1591"/>
      <c r="K55" s="1591"/>
      <c r="L55" s="1591"/>
      <c r="M55" s="1591"/>
      <c r="N55" s="1591"/>
      <c r="O55" s="1591"/>
      <c r="P55" s="1591"/>
      <c r="Q55" s="1591"/>
      <c r="R55" s="1591"/>
      <c r="S55" s="1591"/>
      <c r="T55" s="1591"/>
      <c r="U55" s="1591"/>
      <c r="V55" s="1591"/>
      <c r="W55" s="1591"/>
      <c r="X55" s="1591"/>
      <c r="Y55" s="1591"/>
      <c r="Z55" s="1591"/>
    </row>
    <row r="56" spans="2:26" ht="33" customHeight="1">
      <c r="B56" s="1622"/>
      <c r="C56" s="1591"/>
      <c r="D56" s="1591"/>
      <c r="E56" s="1591"/>
      <c r="F56" s="1591"/>
      <c r="G56" s="1591"/>
      <c r="H56" s="1591"/>
      <c r="I56" s="1591"/>
      <c r="J56" s="1591"/>
      <c r="K56" s="1591"/>
      <c r="L56" s="1591"/>
      <c r="M56" s="1591"/>
      <c r="N56" s="1591"/>
      <c r="O56" s="1591"/>
      <c r="P56" s="1591"/>
      <c r="Q56" s="1591"/>
      <c r="R56" s="1591"/>
      <c r="S56" s="1591"/>
      <c r="T56" s="1591"/>
      <c r="U56" s="1591"/>
      <c r="V56" s="1591"/>
      <c r="W56" s="1591"/>
      <c r="X56" s="1591"/>
      <c r="Y56" s="1591"/>
      <c r="Z56" s="1591"/>
    </row>
    <row r="57" spans="2:26" ht="33" customHeight="1">
      <c r="B57" s="1622"/>
      <c r="C57" s="1591"/>
      <c r="D57" s="1591"/>
      <c r="E57" s="1591"/>
      <c r="F57" s="1591"/>
      <c r="G57" s="1591"/>
      <c r="H57" s="1591"/>
      <c r="I57" s="1591"/>
      <c r="J57" s="1591"/>
      <c r="K57" s="1591"/>
      <c r="L57" s="1591"/>
      <c r="M57" s="1591"/>
      <c r="N57" s="1591"/>
      <c r="O57" s="1591"/>
      <c r="P57" s="1591"/>
      <c r="Q57" s="1591"/>
      <c r="R57" s="1591"/>
      <c r="S57" s="1591"/>
      <c r="T57" s="1591"/>
      <c r="U57" s="1591"/>
      <c r="V57" s="1591"/>
      <c r="W57" s="1591"/>
      <c r="X57" s="1591"/>
      <c r="Y57" s="1591"/>
      <c r="Z57" s="1591"/>
    </row>
    <row r="58" spans="2:26" ht="33" customHeight="1">
      <c r="B58" s="1622"/>
      <c r="C58" s="1591"/>
      <c r="D58" s="1591"/>
      <c r="E58" s="1591"/>
      <c r="F58" s="1591"/>
      <c r="G58" s="1591"/>
      <c r="H58" s="1591"/>
      <c r="I58" s="1591"/>
      <c r="J58" s="1591"/>
      <c r="K58" s="1591"/>
      <c r="L58" s="1591"/>
      <c r="M58" s="1591"/>
      <c r="N58" s="1591"/>
      <c r="O58" s="1591"/>
      <c r="P58" s="1591"/>
      <c r="Q58" s="1591"/>
      <c r="R58" s="1591"/>
      <c r="S58" s="1591"/>
      <c r="T58" s="1591"/>
      <c r="U58" s="1591"/>
      <c r="V58" s="1591"/>
      <c r="W58" s="1591"/>
      <c r="X58" s="1591"/>
      <c r="Y58" s="1591"/>
      <c r="Z58" s="1591"/>
    </row>
    <row r="59" spans="2:26" ht="33" customHeight="1">
      <c r="B59" s="1622"/>
      <c r="C59" s="1591"/>
      <c r="D59" s="1591"/>
      <c r="E59" s="1591"/>
      <c r="F59" s="1591"/>
      <c r="G59" s="1591"/>
      <c r="H59" s="1591"/>
      <c r="I59" s="1591"/>
      <c r="J59" s="1591"/>
      <c r="K59" s="1591"/>
      <c r="L59" s="1591"/>
      <c r="M59" s="1591"/>
      <c r="N59" s="1591"/>
      <c r="O59" s="1591"/>
      <c r="P59" s="1591"/>
      <c r="Q59" s="1591"/>
      <c r="R59" s="1591"/>
      <c r="S59" s="1591"/>
      <c r="T59" s="1591"/>
      <c r="U59" s="1591"/>
      <c r="V59" s="1591"/>
      <c r="W59" s="1591"/>
      <c r="X59" s="1591"/>
      <c r="Y59" s="1591"/>
      <c r="Z59" s="1591"/>
    </row>
    <row r="60" spans="2:26" ht="33" customHeight="1">
      <c r="B60" s="1622"/>
      <c r="C60" s="1591"/>
      <c r="D60" s="1591"/>
      <c r="E60" s="1591"/>
      <c r="F60" s="1591"/>
      <c r="G60" s="1591"/>
      <c r="H60" s="1591"/>
      <c r="I60" s="1591"/>
      <c r="J60" s="1591"/>
      <c r="K60" s="1591"/>
      <c r="L60" s="1591"/>
      <c r="M60" s="1591"/>
      <c r="N60" s="1591"/>
      <c r="O60" s="1591"/>
      <c r="P60" s="1591"/>
      <c r="Q60" s="1591"/>
      <c r="R60" s="1591"/>
      <c r="S60" s="1591"/>
      <c r="T60" s="1591"/>
      <c r="U60" s="1591"/>
      <c r="V60" s="1591"/>
      <c r="W60" s="1591"/>
      <c r="X60" s="1591"/>
      <c r="Y60" s="1591"/>
      <c r="Z60" s="1591"/>
    </row>
    <row r="61" spans="2:26" ht="33" customHeight="1">
      <c r="B61" s="1622"/>
      <c r="C61" s="1591"/>
      <c r="D61" s="1591"/>
      <c r="E61" s="1591"/>
      <c r="F61" s="1591"/>
      <c r="G61" s="1591"/>
      <c r="H61" s="1591"/>
      <c r="I61" s="1591"/>
      <c r="J61" s="1591"/>
      <c r="K61" s="1591"/>
      <c r="L61" s="1591"/>
      <c r="M61" s="1591"/>
      <c r="N61" s="1591"/>
      <c r="O61" s="1591"/>
      <c r="P61" s="1591"/>
      <c r="Q61" s="1591"/>
      <c r="R61" s="1591"/>
      <c r="S61" s="1591"/>
      <c r="T61" s="1591"/>
      <c r="U61" s="1591"/>
      <c r="V61" s="1591"/>
      <c r="W61" s="1591"/>
      <c r="X61" s="1591"/>
      <c r="Y61" s="1591"/>
      <c r="Z61" s="1591"/>
    </row>
    <row r="62" spans="2:26" ht="33" customHeight="1">
      <c r="B62" s="1622"/>
      <c r="C62" s="1591"/>
      <c r="D62" s="1591"/>
      <c r="E62" s="1591"/>
      <c r="F62" s="1591"/>
      <c r="G62" s="1591"/>
      <c r="H62" s="1591"/>
      <c r="I62" s="1591"/>
      <c r="J62" s="1591"/>
      <c r="K62" s="1591"/>
      <c r="L62" s="1591"/>
      <c r="M62" s="1591"/>
      <c r="N62" s="1591"/>
      <c r="O62" s="1591"/>
      <c r="P62" s="1591"/>
      <c r="Q62" s="1591"/>
      <c r="R62" s="1591"/>
      <c r="S62" s="1591"/>
      <c r="T62" s="1591"/>
      <c r="U62" s="1591"/>
      <c r="V62" s="1591"/>
      <c r="W62" s="1591"/>
      <c r="X62" s="1591"/>
      <c r="Y62" s="1591"/>
      <c r="Z62" s="1591"/>
    </row>
    <row r="63" spans="2:26" ht="33" customHeight="1">
      <c r="B63" s="1622"/>
      <c r="C63" s="1591"/>
      <c r="D63" s="1591"/>
      <c r="E63" s="1591"/>
      <c r="F63" s="1591"/>
      <c r="G63" s="1591"/>
      <c r="H63" s="1591"/>
      <c r="I63" s="1591"/>
      <c r="J63" s="1591"/>
      <c r="K63" s="1591"/>
      <c r="L63" s="1591"/>
      <c r="M63" s="1591"/>
      <c r="N63" s="1591"/>
      <c r="O63" s="1591"/>
      <c r="P63" s="1591"/>
      <c r="Q63" s="1591"/>
      <c r="R63" s="1591"/>
      <c r="S63" s="1591"/>
      <c r="T63" s="1591"/>
      <c r="U63" s="1591"/>
      <c r="V63" s="1591"/>
      <c r="W63" s="1591"/>
      <c r="X63" s="1591"/>
      <c r="Y63" s="1591"/>
      <c r="Z63" s="1591"/>
    </row>
    <row r="64" spans="2:26" ht="33" customHeight="1">
      <c r="B64" s="1622"/>
      <c r="C64" s="1591"/>
      <c r="D64" s="1591"/>
      <c r="E64" s="1591"/>
      <c r="F64" s="1591"/>
      <c r="G64" s="1591"/>
      <c r="H64" s="1591"/>
      <c r="I64" s="1591"/>
      <c r="J64" s="1591"/>
      <c r="K64" s="1591"/>
      <c r="L64" s="1591"/>
      <c r="M64" s="1591"/>
      <c r="N64" s="1591"/>
      <c r="O64" s="1591"/>
      <c r="P64" s="1591"/>
      <c r="Q64" s="1591"/>
      <c r="R64" s="1591"/>
      <c r="S64" s="1591"/>
      <c r="T64" s="1591"/>
      <c r="U64" s="1591"/>
      <c r="V64" s="1591"/>
      <c r="W64" s="1591"/>
      <c r="X64" s="1591"/>
      <c r="Y64" s="1591"/>
      <c r="Z64" s="1591"/>
    </row>
    <row r="65" ht="33" customHeight="1"/>
    <row r="66" ht="33" customHeight="1"/>
    <row r="67" ht="33" customHeight="1"/>
    <row r="68" ht="33" customHeight="1"/>
    <row r="69" ht="33" customHeight="1"/>
    <row r="70" ht="15" customHeight="1"/>
    <row r="71" ht="15" customHeight="1"/>
    <row r="72" ht="15" customHeight="1"/>
    <row r="73" ht="15" customHeight="1"/>
    <row r="74" ht="21" customHeight="1"/>
    <row r="75" ht="33" customHeight="1"/>
    <row r="76" ht="33" customHeight="1"/>
    <row r="77" ht="33" customHeight="1"/>
    <row r="78" ht="33" customHeight="1"/>
    <row r="79" ht="33" customHeight="1"/>
    <row r="80" ht="33" customHeight="1"/>
    <row r="81" ht="33" customHeight="1"/>
    <row r="82" ht="33" customHeight="1"/>
    <row r="84" ht="20.25" customHeight="1"/>
    <row r="85" ht="33" customHeight="1"/>
    <row r="86" ht="33" customHeight="1"/>
    <row r="87" ht="33" customHeight="1"/>
    <row r="88" ht="33" customHeight="1"/>
    <row r="89" ht="33" customHeight="1"/>
    <row r="90" ht="33" customHeight="1"/>
    <row r="91" ht="33" customHeight="1"/>
    <row r="92" ht="33" customHeight="1"/>
  </sheetData>
  <sheetProtection algorithmName="SHA-512" hashValue="K7tV1zv71H5zr5+Y73ngDN5wRqj20roROud140HS1RDfWPZjTTuN0lB9zCcyzi9BRLcmVJ1lGw+hIoLz81z2Sw==" saltValue="9o6xKCtgpouHIKCzIlCrDg==" spinCount="100000" sheet="1" objects="1" scenarios="1"/>
  <mergeCells count="9">
    <mergeCell ref="B3:J3"/>
    <mergeCell ref="U3:Z3"/>
    <mergeCell ref="O4:R4"/>
    <mergeCell ref="B21:B22"/>
    <mergeCell ref="C21:D21"/>
    <mergeCell ref="E21:F21"/>
    <mergeCell ref="U21:U22"/>
    <mergeCell ref="V21:W21"/>
    <mergeCell ref="X21:Y21"/>
  </mergeCells>
  <conditionalFormatting sqref="M8:M43">
    <cfRule type="cellIs" dxfId="34" priority="2" operator="equal">
      <formula>0</formula>
    </cfRule>
  </conditionalFormatting>
  <conditionalFormatting sqref="M46:M54">
    <cfRule type="cellIs" dxfId="33" priority="1" operator="equal">
      <formula>0</formula>
    </cfRule>
  </conditionalFormatting>
  <dataValidations count="1">
    <dataValidation type="custom" allowBlank="1" showErrorMessage="1" errorTitle="Input Error" error="Please input a numeric value" sqref="C25:F31 C36:D43 E15:E19 E46:E47 E8:E13 E49 E51:E54" xr:uid="{00000000-0002-0000-3200-000000000000}">
      <formula1>ISNUMBER(C8)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1">
    <pageSetUpPr fitToPage="1"/>
  </sheetPr>
  <dimension ref="B1:R39"/>
  <sheetViews>
    <sheetView showFormulas="1" showGridLines="0" topLeftCell="A8" zoomScale="80" zoomScaleNormal="80" zoomScaleSheetLayoutView="100" workbookViewId="0">
      <selection activeCell="I11" sqref="I11"/>
    </sheetView>
  </sheetViews>
  <sheetFormatPr defaultColWidth="9" defaultRowHeight="15"/>
  <cols>
    <col min="1" max="1" width="1.625" style="261" customWidth="1"/>
    <col min="2" max="2" width="52.5" style="261" customWidth="1"/>
    <col min="3" max="3" width="7.125" style="261" customWidth="1"/>
    <col min="4" max="4" width="5.5" style="261" customWidth="1"/>
    <col min="5" max="5" width="12.5" style="261" customWidth="1"/>
    <col min="6" max="6" width="1.625" style="261" customWidth="1"/>
    <col min="7" max="7" width="12.5" style="261" customWidth="1"/>
    <col min="8" max="8" width="1.625" style="261" customWidth="1"/>
    <col min="9" max="9" width="33.875" style="261" customWidth="1"/>
    <col min="10" max="11" width="1.625" style="261" customWidth="1"/>
    <col min="12" max="12" width="25" style="261" customWidth="1"/>
    <col min="13" max="13" width="1.625" style="261" customWidth="1"/>
    <col min="14" max="14" width="25" style="261" hidden="1" customWidth="1"/>
    <col min="15" max="15" width="1.625" style="261" hidden="1" customWidth="1"/>
    <col min="16" max="16" width="1.625" style="261" customWidth="1"/>
    <col min="17" max="17" width="52.375" style="261" customWidth="1"/>
    <col min="18" max="18" width="15.875" style="261" customWidth="1"/>
    <col min="19" max="16384" width="9" style="261"/>
  </cols>
  <sheetData>
    <row r="1" spans="2:18" ht="30.75" customHeight="1">
      <c r="B1" s="888" t="s">
        <v>759</v>
      </c>
      <c r="C1" s="888"/>
      <c r="D1" s="888"/>
      <c r="E1" s="888"/>
      <c r="F1" s="3"/>
      <c r="G1" s="170"/>
      <c r="H1" s="1591"/>
      <c r="I1" s="1591"/>
      <c r="J1" s="1591"/>
      <c r="K1" s="1661"/>
      <c r="L1" s="1591"/>
      <c r="M1" s="1661"/>
      <c r="N1" s="1591"/>
      <c r="O1" s="1661"/>
      <c r="P1" s="1591"/>
      <c r="Q1" s="888" t="s">
        <v>759</v>
      </c>
      <c r="R1" s="888"/>
    </row>
    <row r="2" spans="2:18" ht="30.75" customHeight="1">
      <c r="B2" s="888" t="str">
        <f>Validation!B4</f>
        <v>Anglian Water</v>
      </c>
      <c r="C2" s="14"/>
      <c r="D2" s="14"/>
      <c r="E2" s="14"/>
      <c r="F2" s="3"/>
      <c r="G2" s="170"/>
      <c r="H2" s="1591"/>
      <c r="I2" s="1591"/>
      <c r="J2" s="1591"/>
      <c r="K2" s="1661"/>
      <c r="L2" s="1591"/>
      <c r="M2" s="1661"/>
      <c r="N2" s="1591"/>
      <c r="O2" s="1661"/>
      <c r="P2" s="1591"/>
      <c r="Q2" s="888" t="str">
        <f>Validation!B4</f>
        <v>Anglian Water</v>
      </c>
      <c r="R2" s="14"/>
    </row>
    <row r="3" spans="2:18" ht="37.5" customHeight="1">
      <c r="B3" s="2067" t="s">
        <v>760</v>
      </c>
      <c r="C3" s="2067"/>
      <c r="D3" s="2067"/>
      <c r="E3" s="2067"/>
      <c r="F3" s="2067"/>
      <c r="G3" s="2067"/>
      <c r="H3" s="2067"/>
      <c r="I3" s="2067"/>
      <c r="J3" s="1591"/>
      <c r="K3" s="1661"/>
      <c r="L3" s="904" t="s">
        <v>798</v>
      </c>
      <c r="M3" s="1661"/>
      <c r="N3" s="1591"/>
      <c r="O3" s="1661"/>
      <c r="P3" s="1591"/>
      <c r="Q3" s="2152" t="s">
        <v>24334</v>
      </c>
      <c r="R3" s="2152"/>
    </row>
    <row r="4" spans="2:18" ht="11.25" customHeight="1" thickBot="1">
      <c r="B4" s="2"/>
      <c r="C4" s="2"/>
      <c r="D4" s="2"/>
      <c r="E4" s="2"/>
      <c r="F4" s="42"/>
      <c r="G4" s="28"/>
      <c r="H4" s="1591"/>
      <c r="I4" s="1591"/>
      <c r="J4" s="1591"/>
      <c r="K4" s="1661"/>
      <c r="L4" s="1591"/>
      <c r="M4" s="1661"/>
      <c r="N4" s="1881" t="s">
        <v>799</v>
      </c>
      <c r="O4" s="1661"/>
      <c r="P4" s="1591"/>
      <c r="Q4" s="2"/>
      <c r="R4" s="2"/>
    </row>
    <row r="5" spans="2:18" ht="56.25" customHeight="1" thickBot="1">
      <c r="B5" s="439" t="s">
        <v>800</v>
      </c>
      <c r="C5" s="891" t="s">
        <v>801</v>
      </c>
      <c r="D5" s="892" t="s">
        <v>802</v>
      </c>
      <c r="E5" s="893" t="s">
        <v>23986</v>
      </c>
      <c r="F5" s="42"/>
      <c r="G5" s="441" t="s">
        <v>806</v>
      </c>
      <c r="H5" s="1591"/>
      <c r="I5" s="441" t="s">
        <v>807</v>
      </c>
      <c r="J5" s="1591"/>
      <c r="K5" s="1661"/>
      <c r="L5" s="1591"/>
      <c r="M5" s="1661"/>
      <c r="N5" s="267" t="s">
        <v>808</v>
      </c>
      <c r="O5" s="1661"/>
      <c r="P5" s="1591"/>
      <c r="Q5" s="439" t="s">
        <v>800</v>
      </c>
      <c r="R5" s="893" t="s">
        <v>23986</v>
      </c>
    </row>
    <row r="6" spans="2:18" ht="15" customHeight="1" thickBot="1">
      <c r="B6" s="2"/>
      <c r="C6" s="2"/>
      <c r="D6" s="2"/>
      <c r="E6" s="2"/>
      <c r="F6" s="42"/>
      <c r="G6" s="28"/>
      <c r="H6" s="1591"/>
      <c r="I6" s="1591"/>
      <c r="J6" s="1591"/>
      <c r="K6" s="1661"/>
      <c r="L6" s="1591"/>
      <c r="M6" s="1661"/>
      <c r="N6" s="1591"/>
      <c r="O6" s="1661"/>
      <c r="P6" s="1591"/>
      <c r="Q6" s="2"/>
      <c r="R6" s="2"/>
    </row>
    <row r="7" spans="2:18" ht="21" customHeight="1" thickBot="1">
      <c r="B7" s="328" t="s">
        <v>24335</v>
      </c>
      <c r="C7" s="11"/>
      <c r="D7" s="11"/>
      <c r="E7" s="11"/>
      <c r="F7" s="917"/>
      <c r="G7" s="40"/>
      <c r="H7" s="1591"/>
      <c r="I7" s="1591"/>
      <c r="J7" s="1591"/>
      <c r="K7" s="1661"/>
      <c r="L7" s="1591"/>
      <c r="M7" s="1661"/>
      <c r="N7" s="1591"/>
      <c r="O7" s="1661"/>
      <c r="P7" s="1591"/>
      <c r="Q7" s="328" t="s">
        <v>24335</v>
      </c>
      <c r="R7" s="11"/>
    </row>
    <row r="8" spans="2:18" ht="33" customHeight="1">
      <c r="B8" s="894" t="s">
        <v>24336</v>
      </c>
      <c r="C8" s="483" t="s">
        <v>24051</v>
      </c>
      <c r="D8" s="895">
        <v>0</v>
      </c>
      <c r="E8" s="896">
        <v>78517</v>
      </c>
      <c r="F8" s="3"/>
      <c r="G8" s="450" t="s">
        <v>24337</v>
      </c>
      <c r="H8" s="1591"/>
      <c r="I8" s="1640"/>
      <c r="J8" s="1591"/>
      <c r="K8" s="1661"/>
      <c r="L8" s="897">
        <f>IF( SUM( N8:N8 ) = 0, 0, $N$5 )</f>
        <v>0</v>
      </c>
      <c r="M8" s="1661"/>
      <c r="N8" s="273">
        <f xml:space="preserve"> IF( ISNUMBER(E8 ), 0, 1 )</f>
        <v>0</v>
      </c>
      <c r="O8" s="1661"/>
      <c r="P8" s="1591"/>
      <c r="Q8" s="894" t="s">
        <v>24336</v>
      </c>
      <c r="R8" s="1358" t="s">
        <v>24338</v>
      </c>
    </row>
    <row r="9" spans="2:18" ht="33" customHeight="1">
      <c r="B9" s="1362" t="s">
        <v>24339</v>
      </c>
      <c r="C9" s="6" t="s">
        <v>3282</v>
      </c>
      <c r="D9" s="30">
        <v>1</v>
      </c>
      <c r="E9" s="899">
        <v>1809</v>
      </c>
      <c r="F9" s="3"/>
      <c r="G9" s="453" t="s">
        <v>24340</v>
      </c>
      <c r="H9" s="1591"/>
      <c r="I9" s="1641"/>
      <c r="J9" s="1591"/>
      <c r="K9" s="1661"/>
      <c r="L9" s="897">
        <f t="shared" ref="L9:L39" si="0">IF( SUM( N9:N9 ) = 0, 0, $N$5 )</f>
        <v>0</v>
      </c>
      <c r="M9" s="1661"/>
      <c r="N9" s="273">
        <f xml:space="preserve"> IF( ISNUMBER(E9 ), 0, 1 )</f>
        <v>0</v>
      </c>
      <c r="O9" s="1661"/>
      <c r="P9" s="1591"/>
      <c r="Q9" s="1362" t="s">
        <v>24339</v>
      </c>
      <c r="R9" s="1354" t="s">
        <v>24341</v>
      </c>
    </row>
    <row r="10" spans="2:18" ht="33" customHeight="1">
      <c r="B10" s="1362" t="s">
        <v>24342</v>
      </c>
      <c r="C10" s="6" t="s">
        <v>3282</v>
      </c>
      <c r="D10" s="30">
        <v>1</v>
      </c>
      <c r="E10" s="899">
        <v>120</v>
      </c>
      <c r="F10" s="3"/>
      <c r="G10" s="453" t="s">
        <v>24343</v>
      </c>
      <c r="H10" s="1591"/>
      <c r="I10" s="1641"/>
      <c r="J10" s="1591"/>
      <c r="K10" s="1661"/>
      <c r="L10" s="897">
        <f t="shared" si="0"/>
        <v>0</v>
      </c>
      <c r="M10" s="1661"/>
      <c r="N10" s="273">
        <f t="shared" ref="N10:N14" si="1" xml:space="preserve"> IF( ISNUMBER(E10 ), 0, 1 )</f>
        <v>0</v>
      </c>
      <c r="O10" s="1661"/>
      <c r="P10" s="1591"/>
      <c r="Q10" s="1362" t="s">
        <v>24342</v>
      </c>
      <c r="R10" s="1354" t="s">
        <v>24344</v>
      </c>
    </row>
    <row r="11" spans="2:18" ht="33" customHeight="1">
      <c r="B11" s="1362" t="s">
        <v>24345</v>
      </c>
      <c r="C11" s="6" t="s">
        <v>23989</v>
      </c>
      <c r="D11" s="30">
        <v>2</v>
      </c>
      <c r="E11" s="899">
        <v>1186.1500000000001</v>
      </c>
      <c r="F11" s="3"/>
      <c r="G11" s="453" t="s">
        <v>24346</v>
      </c>
      <c r="H11" s="1591"/>
      <c r="I11" s="1641"/>
      <c r="J11" s="1591"/>
      <c r="K11" s="1661"/>
      <c r="L11" s="897">
        <f t="shared" si="0"/>
        <v>0</v>
      </c>
      <c r="M11" s="1661"/>
      <c r="N11" s="273">
        <f t="shared" si="1"/>
        <v>0</v>
      </c>
      <c r="O11" s="1661"/>
      <c r="P11" s="1591"/>
      <c r="Q11" s="1362" t="s">
        <v>24345</v>
      </c>
      <c r="R11" s="1354" t="s">
        <v>24347</v>
      </c>
    </row>
    <row r="12" spans="2:18" ht="33" customHeight="1">
      <c r="B12" s="1362" t="s">
        <v>24348</v>
      </c>
      <c r="C12" s="6" t="s">
        <v>23989</v>
      </c>
      <c r="D12" s="30">
        <v>2</v>
      </c>
      <c r="E12" s="899">
        <v>50.24</v>
      </c>
      <c r="F12" s="3"/>
      <c r="G12" s="453" t="s">
        <v>24349</v>
      </c>
      <c r="H12" s="1591"/>
      <c r="I12" s="1641"/>
      <c r="J12" s="1591"/>
      <c r="K12" s="1661"/>
      <c r="L12" s="897">
        <f t="shared" si="0"/>
        <v>0</v>
      </c>
      <c r="M12" s="1661"/>
      <c r="N12" s="273">
        <f t="shared" si="1"/>
        <v>0</v>
      </c>
      <c r="O12" s="1661"/>
      <c r="P12" s="1591"/>
      <c r="Q12" s="1362" t="s">
        <v>24348</v>
      </c>
      <c r="R12" s="1354" t="s">
        <v>24350</v>
      </c>
    </row>
    <row r="13" spans="2:18" ht="33" customHeight="1">
      <c r="B13" s="1362" t="s">
        <v>24351</v>
      </c>
      <c r="C13" s="6" t="s">
        <v>23989</v>
      </c>
      <c r="D13" s="30">
        <v>2</v>
      </c>
      <c r="E13" s="899">
        <v>1037.07</v>
      </c>
      <c r="F13" s="3"/>
      <c r="G13" s="453" t="s">
        <v>24352</v>
      </c>
      <c r="H13" s="1591"/>
      <c r="I13" s="1641"/>
      <c r="J13" s="1591"/>
      <c r="K13" s="1661"/>
      <c r="L13" s="897">
        <f t="shared" si="0"/>
        <v>0</v>
      </c>
      <c r="M13" s="1661"/>
      <c r="N13" s="273">
        <f t="shared" si="1"/>
        <v>0</v>
      </c>
      <c r="O13" s="1661"/>
      <c r="P13" s="1591"/>
      <c r="Q13" s="1362" t="s">
        <v>24351</v>
      </c>
      <c r="R13" s="1354" t="s">
        <v>24353</v>
      </c>
    </row>
    <row r="14" spans="2:18" ht="33" customHeight="1">
      <c r="B14" s="1362" t="s">
        <v>24354</v>
      </c>
      <c r="C14" s="6" t="s">
        <v>23989</v>
      </c>
      <c r="D14" s="30">
        <v>2</v>
      </c>
      <c r="E14" s="899">
        <v>736.42</v>
      </c>
      <c r="F14" s="3"/>
      <c r="G14" s="453" t="s">
        <v>24355</v>
      </c>
      <c r="H14" s="1591"/>
      <c r="I14" s="1641"/>
      <c r="J14" s="1591"/>
      <c r="K14" s="1661"/>
      <c r="L14" s="897">
        <f t="shared" si="0"/>
        <v>0</v>
      </c>
      <c r="M14" s="1661"/>
      <c r="N14" s="273">
        <f t="shared" si="1"/>
        <v>0</v>
      </c>
      <c r="O14" s="1661"/>
      <c r="P14" s="1591"/>
      <c r="Q14" s="1362" t="s">
        <v>24354</v>
      </c>
      <c r="R14" s="1354" t="s">
        <v>24356</v>
      </c>
    </row>
    <row r="15" spans="2:18" ht="33" customHeight="1">
      <c r="B15" s="1362" t="s">
        <v>24357</v>
      </c>
      <c r="C15" s="6" t="s">
        <v>23989</v>
      </c>
      <c r="D15" s="30">
        <v>2</v>
      </c>
      <c r="E15" s="899">
        <v>276.68</v>
      </c>
      <c r="F15" s="3"/>
      <c r="G15" s="453" t="s">
        <v>24358</v>
      </c>
      <c r="H15" s="1591"/>
      <c r="I15" s="1641"/>
      <c r="J15" s="1591"/>
      <c r="K15" s="1661"/>
      <c r="L15" s="897">
        <f t="shared" si="0"/>
        <v>0</v>
      </c>
      <c r="M15" s="1661"/>
      <c r="N15" s="273">
        <f xml:space="preserve"> IF( ISNUMBER(E15 ), 0, 1 )</f>
        <v>0</v>
      </c>
      <c r="O15" s="1661"/>
      <c r="P15" s="1591"/>
      <c r="Q15" s="1362" t="s">
        <v>24357</v>
      </c>
      <c r="R15" s="1354" t="s">
        <v>24359</v>
      </c>
    </row>
    <row r="16" spans="2:18" ht="33" customHeight="1">
      <c r="B16" s="1362" t="s">
        <v>24360</v>
      </c>
      <c r="C16" s="6" t="s">
        <v>23989</v>
      </c>
      <c r="D16" s="30">
        <v>2</v>
      </c>
      <c r="E16" s="899">
        <v>182.38</v>
      </c>
      <c r="F16" s="3"/>
      <c r="G16" s="453" t="s">
        <v>24361</v>
      </c>
      <c r="H16" s="1591"/>
      <c r="I16" s="1641"/>
      <c r="J16" s="1591"/>
      <c r="K16" s="1661"/>
      <c r="L16" s="897">
        <f t="shared" si="0"/>
        <v>0</v>
      </c>
      <c r="M16" s="1661"/>
      <c r="N16" s="273">
        <f t="shared" ref="N16:N38" si="2" xml:space="preserve"> IF( ISNUMBER(E16 ), 0, 1 )</f>
        <v>0</v>
      </c>
      <c r="O16" s="1661"/>
      <c r="P16" s="1591"/>
      <c r="Q16" s="1362" t="s">
        <v>24360</v>
      </c>
      <c r="R16" s="1354" t="s">
        <v>24362</v>
      </c>
    </row>
    <row r="17" spans="2:18" ht="33" customHeight="1">
      <c r="B17" s="1362" t="s">
        <v>24363</v>
      </c>
      <c r="C17" s="6" t="s">
        <v>23989</v>
      </c>
      <c r="D17" s="30">
        <v>2</v>
      </c>
      <c r="E17" s="899">
        <v>142.03</v>
      </c>
      <c r="F17" s="3"/>
      <c r="G17" s="453" t="s">
        <v>24364</v>
      </c>
      <c r="H17" s="1591"/>
      <c r="I17" s="1641"/>
      <c r="J17" s="1591"/>
      <c r="K17" s="1661"/>
      <c r="L17" s="897">
        <f t="shared" si="0"/>
        <v>0</v>
      </c>
      <c r="M17" s="1661"/>
      <c r="N17" s="273">
        <f t="shared" si="2"/>
        <v>0</v>
      </c>
      <c r="O17" s="1661"/>
      <c r="P17" s="1591"/>
      <c r="Q17" s="1362" t="s">
        <v>24363</v>
      </c>
      <c r="R17" s="1354" t="s">
        <v>24365</v>
      </c>
    </row>
    <row r="18" spans="2:18" ht="33" customHeight="1">
      <c r="B18" s="1362" t="s">
        <v>24366</v>
      </c>
      <c r="C18" s="6" t="s">
        <v>23989</v>
      </c>
      <c r="D18" s="30">
        <v>2</v>
      </c>
      <c r="E18" s="899">
        <v>23.97</v>
      </c>
      <c r="F18" s="3"/>
      <c r="G18" s="453" t="s">
        <v>24367</v>
      </c>
      <c r="H18" s="1591"/>
      <c r="I18" s="1641"/>
      <c r="J18" s="1591"/>
      <c r="K18" s="1661"/>
      <c r="L18" s="897">
        <f t="shared" si="0"/>
        <v>0</v>
      </c>
      <c r="M18" s="1661"/>
      <c r="N18" s="273">
        <f t="shared" si="2"/>
        <v>0</v>
      </c>
      <c r="O18" s="1661"/>
      <c r="P18" s="1591"/>
      <c r="Q18" s="1362" t="s">
        <v>24366</v>
      </c>
      <c r="R18" s="1354" t="s">
        <v>24368</v>
      </c>
    </row>
    <row r="19" spans="2:18" ht="33" customHeight="1">
      <c r="B19" s="1362" t="s">
        <v>24369</v>
      </c>
      <c r="C19" s="6" t="s">
        <v>24370</v>
      </c>
      <c r="D19" s="30">
        <v>3</v>
      </c>
      <c r="E19" s="899">
        <v>0.02</v>
      </c>
      <c r="F19" s="3"/>
      <c r="G19" s="453" t="s">
        <v>24371</v>
      </c>
      <c r="H19" s="1591"/>
      <c r="I19" s="1641"/>
      <c r="J19" s="1591"/>
      <c r="K19" s="1661"/>
      <c r="L19" s="897">
        <f t="shared" si="0"/>
        <v>0</v>
      </c>
      <c r="M19" s="1661"/>
      <c r="N19" s="273">
        <f t="shared" si="2"/>
        <v>0</v>
      </c>
      <c r="O19" s="1661"/>
      <c r="P19" s="1591"/>
      <c r="Q19" s="1362" t="s">
        <v>24369</v>
      </c>
      <c r="R19" s="1354" t="s">
        <v>24372</v>
      </c>
    </row>
    <row r="20" spans="2:18" ht="33" customHeight="1">
      <c r="B20" s="1362" t="s">
        <v>24373</v>
      </c>
      <c r="C20" s="6" t="s">
        <v>24370</v>
      </c>
      <c r="D20" s="30">
        <v>3</v>
      </c>
      <c r="E20" s="899">
        <v>0.40300000000000002</v>
      </c>
      <c r="F20" s="3"/>
      <c r="G20" s="453" t="s">
        <v>24374</v>
      </c>
      <c r="H20" s="1591"/>
      <c r="I20" s="1641"/>
      <c r="J20" s="1591"/>
      <c r="K20" s="1661"/>
      <c r="L20" s="897">
        <f t="shared" si="0"/>
        <v>0</v>
      </c>
      <c r="M20" s="1661"/>
      <c r="N20" s="273">
        <f t="shared" si="2"/>
        <v>0</v>
      </c>
      <c r="O20" s="1661"/>
      <c r="P20" s="1591"/>
      <c r="Q20" s="1362" t="s">
        <v>24373</v>
      </c>
      <c r="R20" s="1354" t="s">
        <v>24375</v>
      </c>
    </row>
    <row r="21" spans="2:18" ht="33" customHeight="1">
      <c r="B21" s="1362" t="s">
        <v>24376</v>
      </c>
      <c r="C21" s="6" t="s">
        <v>24370</v>
      </c>
      <c r="D21" s="30">
        <v>3</v>
      </c>
      <c r="E21" s="899">
        <v>7.2999999999999995E-2</v>
      </c>
      <c r="F21" s="3"/>
      <c r="G21" s="453" t="s">
        <v>24377</v>
      </c>
      <c r="H21" s="1591"/>
      <c r="I21" s="1641"/>
      <c r="J21" s="1591"/>
      <c r="K21" s="1661"/>
      <c r="L21" s="897">
        <f t="shared" si="0"/>
        <v>0</v>
      </c>
      <c r="M21" s="1661"/>
      <c r="N21" s="273">
        <f t="shared" si="2"/>
        <v>0</v>
      </c>
      <c r="O21" s="1661"/>
      <c r="P21" s="1591"/>
      <c r="Q21" s="1362" t="s">
        <v>24376</v>
      </c>
      <c r="R21" s="1354" t="s">
        <v>24378</v>
      </c>
    </row>
    <row r="22" spans="2:18" ht="33" customHeight="1">
      <c r="B22" s="1362" t="s">
        <v>24379</v>
      </c>
      <c r="C22" s="6" t="s">
        <v>24370</v>
      </c>
      <c r="D22" s="30">
        <v>3</v>
      </c>
      <c r="E22" s="899">
        <v>0.504</v>
      </c>
      <c r="F22" s="3"/>
      <c r="G22" s="453" t="s">
        <v>24380</v>
      </c>
      <c r="H22" s="1591"/>
      <c r="I22" s="1641"/>
      <c r="J22" s="1591"/>
      <c r="K22" s="1661"/>
      <c r="L22" s="897">
        <f t="shared" si="0"/>
        <v>0</v>
      </c>
      <c r="M22" s="1661"/>
      <c r="N22" s="273">
        <f t="shared" si="2"/>
        <v>0</v>
      </c>
      <c r="O22" s="1661"/>
      <c r="P22" s="1591"/>
      <c r="Q22" s="1362" t="s">
        <v>24379</v>
      </c>
      <c r="R22" s="1354" t="s">
        <v>24381</v>
      </c>
    </row>
    <row r="23" spans="2:18" ht="33" customHeight="1">
      <c r="B23" s="1362" t="s">
        <v>24382</v>
      </c>
      <c r="C23" s="6" t="s">
        <v>24370</v>
      </c>
      <c r="D23" s="30">
        <v>3</v>
      </c>
      <c r="E23" s="899">
        <v>0</v>
      </c>
      <c r="F23" s="3"/>
      <c r="G23" s="453" t="s">
        <v>24383</v>
      </c>
      <c r="H23" s="1591"/>
      <c r="I23" s="1641"/>
      <c r="J23" s="1591"/>
      <c r="K23" s="1661"/>
      <c r="L23" s="897">
        <f t="shared" si="0"/>
        <v>0</v>
      </c>
      <c r="M23" s="1661"/>
      <c r="N23" s="273">
        <f t="shared" si="2"/>
        <v>0</v>
      </c>
      <c r="O23" s="1661"/>
      <c r="P23" s="1591"/>
      <c r="Q23" s="1362" t="s">
        <v>24382</v>
      </c>
      <c r="R23" s="1354" t="s">
        <v>24384</v>
      </c>
    </row>
    <row r="24" spans="2:18" ht="33" customHeight="1">
      <c r="B24" s="1362" t="s">
        <v>24385</v>
      </c>
      <c r="C24" s="6" t="s">
        <v>24370</v>
      </c>
      <c r="D24" s="30">
        <v>3</v>
      </c>
      <c r="E24" s="899">
        <v>0</v>
      </c>
      <c r="F24" s="3"/>
      <c r="G24" s="453" t="s">
        <v>24386</v>
      </c>
      <c r="H24" s="1591"/>
      <c r="I24" s="1641"/>
      <c r="J24" s="1591"/>
      <c r="K24" s="1661"/>
      <c r="L24" s="897">
        <f>IF( SUM( N24:N24 ) = 0, 0, $N$5 )</f>
        <v>0</v>
      </c>
      <c r="M24" s="1661"/>
      <c r="N24" s="273">
        <f xml:space="preserve"> IF( ISNUMBER(E24 ), 0, 1 )</f>
        <v>0</v>
      </c>
      <c r="O24" s="1661"/>
      <c r="P24" s="1591"/>
      <c r="Q24" s="1362" t="s">
        <v>24385</v>
      </c>
      <c r="R24" s="1354" t="s">
        <v>24387</v>
      </c>
    </row>
    <row r="25" spans="2:18" ht="33" customHeight="1">
      <c r="B25" s="1362" t="s">
        <v>24388</v>
      </c>
      <c r="C25" s="6" t="s">
        <v>24370</v>
      </c>
      <c r="D25" s="30">
        <v>3</v>
      </c>
      <c r="E25" s="899">
        <v>0</v>
      </c>
      <c r="F25" s="3"/>
      <c r="G25" s="453" t="s">
        <v>24389</v>
      </c>
      <c r="H25" s="1591"/>
      <c r="I25" s="1641"/>
      <c r="J25" s="1591"/>
      <c r="K25" s="1661"/>
      <c r="L25" s="897">
        <f t="shared" si="0"/>
        <v>0</v>
      </c>
      <c r="M25" s="1661"/>
      <c r="N25" s="273">
        <f t="shared" si="2"/>
        <v>0</v>
      </c>
      <c r="O25" s="1661"/>
      <c r="P25" s="1591"/>
      <c r="Q25" s="1362" t="s">
        <v>24388</v>
      </c>
      <c r="R25" s="1354" t="s">
        <v>24390</v>
      </c>
    </row>
    <row r="26" spans="2:18" ht="33" customHeight="1">
      <c r="B26" s="1362" t="s">
        <v>24391</v>
      </c>
      <c r="C26" s="6" t="s">
        <v>24370</v>
      </c>
      <c r="D26" s="30">
        <v>3</v>
      </c>
      <c r="E26" s="899">
        <v>0</v>
      </c>
      <c r="F26" s="3"/>
      <c r="G26" s="453" t="s">
        <v>24392</v>
      </c>
      <c r="H26" s="1591"/>
      <c r="I26" s="1641"/>
      <c r="J26" s="1591"/>
      <c r="K26" s="1661"/>
      <c r="L26" s="897">
        <f t="shared" si="0"/>
        <v>0</v>
      </c>
      <c r="M26" s="1661"/>
      <c r="N26" s="273">
        <f t="shared" si="2"/>
        <v>0</v>
      </c>
      <c r="O26" s="1661"/>
      <c r="P26" s="1591"/>
      <c r="Q26" s="1362" t="s">
        <v>24391</v>
      </c>
      <c r="R26" s="1354" t="s">
        <v>24393</v>
      </c>
    </row>
    <row r="27" spans="2:18" s="55" customFormat="1" ht="33" customHeight="1">
      <c r="B27" s="1362" t="s">
        <v>24394</v>
      </c>
      <c r="C27" s="6" t="s">
        <v>1430</v>
      </c>
      <c r="D27" s="30">
        <v>0</v>
      </c>
      <c r="E27" s="899">
        <v>457</v>
      </c>
      <c r="F27" s="209"/>
      <c r="G27" s="453" t="s">
        <v>24395</v>
      </c>
      <c r="I27" s="949"/>
      <c r="K27" s="1661"/>
      <c r="L27" s="897">
        <f t="shared" si="0"/>
        <v>0</v>
      </c>
      <c r="M27" s="1661"/>
      <c r="N27" s="273">
        <f t="shared" si="2"/>
        <v>0</v>
      </c>
      <c r="O27" s="1661"/>
      <c r="Q27" s="1362" t="s">
        <v>24394</v>
      </c>
      <c r="R27" s="1359" t="s">
        <v>24396</v>
      </c>
    </row>
    <row r="28" spans="2:18" s="55" customFormat="1" ht="33" customHeight="1">
      <c r="B28" s="1362" t="s">
        <v>24397</v>
      </c>
      <c r="C28" s="6" t="s">
        <v>1430</v>
      </c>
      <c r="D28" s="30">
        <v>0</v>
      </c>
      <c r="E28" s="899">
        <v>137</v>
      </c>
      <c r="F28" s="209"/>
      <c r="G28" s="453" t="s">
        <v>24398</v>
      </c>
      <c r="I28" s="949"/>
      <c r="K28" s="1661"/>
      <c r="L28" s="897">
        <f t="shared" si="0"/>
        <v>0</v>
      </c>
      <c r="M28" s="1661"/>
      <c r="N28" s="273">
        <f t="shared" si="2"/>
        <v>0</v>
      </c>
      <c r="O28" s="1661"/>
      <c r="Q28" s="1362" t="s">
        <v>24397</v>
      </c>
      <c r="R28" s="1359" t="s">
        <v>24399</v>
      </c>
    </row>
    <row r="29" spans="2:18" s="55" customFormat="1" ht="33" customHeight="1">
      <c r="B29" s="1362" t="s">
        <v>24400</v>
      </c>
      <c r="C29" s="6" t="s">
        <v>1430</v>
      </c>
      <c r="D29" s="30">
        <v>0</v>
      </c>
      <c r="E29" s="899">
        <v>11</v>
      </c>
      <c r="F29" s="209"/>
      <c r="G29" s="453" t="s">
        <v>24401</v>
      </c>
      <c r="I29" s="949"/>
      <c r="K29" s="1661"/>
      <c r="L29" s="897">
        <f t="shared" si="0"/>
        <v>0</v>
      </c>
      <c r="M29" s="1661"/>
      <c r="N29" s="273">
        <f t="shared" si="2"/>
        <v>0</v>
      </c>
      <c r="O29" s="1661"/>
      <c r="Q29" s="1362" t="s">
        <v>24400</v>
      </c>
      <c r="R29" s="1359" t="s">
        <v>24402</v>
      </c>
    </row>
    <row r="30" spans="2:18" s="55" customFormat="1" ht="33" customHeight="1">
      <c r="B30" s="1362" t="s">
        <v>24403</v>
      </c>
      <c r="C30" s="6" t="s">
        <v>1430</v>
      </c>
      <c r="D30" s="30">
        <v>0</v>
      </c>
      <c r="E30" s="899">
        <v>306</v>
      </c>
      <c r="F30" s="209"/>
      <c r="G30" s="453" t="s">
        <v>24404</v>
      </c>
      <c r="I30" s="949"/>
      <c r="K30" s="1661"/>
      <c r="L30" s="897">
        <f t="shared" si="0"/>
        <v>0</v>
      </c>
      <c r="M30" s="1661"/>
      <c r="N30" s="273">
        <f t="shared" si="2"/>
        <v>0</v>
      </c>
      <c r="O30" s="1661"/>
      <c r="Q30" s="1362" t="s">
        <v>24403</v>
      </c>
      <c r="R30" s="1359" t="s">
        <v>24405</v>
      </c>
    </row>
    <row r="31" spans="2:18" s="55" customFormat="1" ht="33" customHeight="1">
      <c r="B31" s="1362" t="s">
        <v>24406</v>
      </c>
      <c r="C31" s="6" t="s">
        <v>1430</v>
      </c>
      <c r="D31" s="30">
        <v>0</v>
      </c>
      <c r="E31" s="899">
        <v>3</v>
      </c>
      <c r="F31" s="209"/>
      <c r="G31" s="453" t="s">
        <v>24407</v>
      </c>
      <c r="I31" s="949"/>
      <c r="K31" s="1661"/>
      <c r="L31" s="897">
        <f t="shared" si="0"/>
        <v>0</v>
      </c>
      <c r="M31" s="1661"/>
      <c r="N31" s="273">
        <f t="shared" si="2"/>
        <v>0</v>
      </c>
      <c r="O31" s="1661"/>
      <c r="Q31" s="1362" t="s">
        <v>24406</v>
      </c>
      <c r="R31" s="1359" t="s">
        <v>24408</v>
      </c>
    </row>
    <row r="32" spans="2:18" ht="33" customHeight="1">
      <c r="B32" s="1362" t="s">
        <v>24409</v>
      </c>
      <c r="C32" s="6" t="s">
        <v>1430</v>
      </c>
      <c r="D32" s="30">
        <v>0</v>
      </c>
      <c r="E32" s="899">
        <v>254</v>
      </c>
      <c r="F32" s="3"/>
      <c r="G32" s="453" t="s">
        <v>24410</v>
      </c>
      <c r="H32" s="1591"/>
      <c r="I32" s="1641"/>
      <c r="J32" s="1591"/>
      <c r="K32" s="1661"/>
      <c r="L32" s="897">
        <f t="shared" si="0"/>
        <v>0</v>
      </c>
      <c r="M32" s="1661"/>
      <c r="N32" s="273">
        <f t="shared" si="2"/>
        <v>0</v>
      </c>
      <c r="O32" s="1661"/>
      <c r="P32" s="1591"/>
      <c r="Q32" s="1362" t="s">
        <v>24409</v>
      </c>
      <c r="R32" s="1354" t="s">
        <v>24411</v>
      </c>
    </row>
    <row r="33" spans="2:18" ht="33" customHeight="1">
      <c r="B33" s="1362" t="s">
        <v>24412</v>
      </c>
      <c r="C33" s="6" t="s">
        <v>1430</v>
      </c>
      <c r="D33" s="30">
        <v>0</v>
      </c>
      <c r="E33" s="899">
        <v>128</v>
      </c>
      <c r="F33" s="3"/>
      <c r="G33" s="453" t="s">
        <v>24413</v>
      </c>
      <c r="H33" s="1591"/>
      <c r="I33" s="1641"/>
      <c r="J33" s="1591"/>
      <c r="K33" s="1661"/>
      <c r="L33" s="897">
        <f t="shared" si="0"/>
        <v>0</v>
      </c>
      <c r="M33" s="1661"/>
      <c r="N33" s="273">
        <f t="shared" si="2"/>
        <v>0</v>
      </c>
      <c r="O33" s="1661"/>
      <c r="P33" s="1591"/>
      <c r="Q33" s="1362" t="s">
        <v>24412</v>
      </c>
      <c r="R33" s="1355" t="s">
        <v>24414</v>
      </c>
    </row>
    <row r="34" spans="2:18" ht="33" customHeight="1">
      <c r="B34" s="1362" t="s">
        <v>24415</v>
      </c>
      <c r="C34" s="6" t="s">
        <v>24063</v>
      </c>
      <c r="D34" s="30">
        <v>3</v>
      </c>
      <c r="E34" s="1715">
        <v>156271.12400000001</v>
      </c>
      <c r="F34" s="943"/>
      <c r="G34" s="453" t="s">
        <v>24416</v>
      </c>
      <c r="H34" s="4"/>
      <c r="I34" s="809"/>
      <c r="J34" s="4"/>
      <c r="K34" s="1661"/>
      <c r="L34" s="897">
        <f t="shared" si="0"/>
        <v>0</v>
      </c>
      <c r="M34" s="1661"/>
      <c r="N34" s="273">
        <f t="shared" si="2"/>
        <v>0</v>
      </c>
      <c r="O34" s="1661"/>
      <c r="P34" s="1591"/>
      <c r="Q34" s="1362" t="s">
        <v>24417</v>
      </c>
      <c r="R34" s="1356" t="s">
        <v>24418</v>
      </c>
    </row>
    <row r="35" spans="2:18" ht="33" customHeight="1">
      <c r="B35" s="1362" t="s">
        <v>24419</v>
      </c>
      <c r="C35" s="6" t="s">
        <v>24059</v>
      </c>
      <c r="D35" s="30">
        <v>2</v>
      </c>
      <c r="E35" s="899">
        <v>67.88</v>
      </c>
      <c r="F35" s="3"/>
      <c r="G35" s="453" t="s">
        <v>24420</v>
      </c>
      <c r="H35" s="1591"/>
      <c r="I35" s="1641"/>
      <c r="J35" s="1591"/>
      <c r="K35" s="1661"/>
      <c r="L35" s="897">
        <f t="shared" si="0"/>
        <v>0</v>
      </c>
      <c r="M35" s="1661"/>
      <c r="N35" s="273">
        <f t="shared" si="2"/>
        <v>0</v>
      </c>
      <c r="O35" s="1661"/>
      <c r="P35" s="1591"/>
      <c r="Q35" s="1362" t="s">
        <v>24419</v>
      </c>
      <c r="R35" s="1355" t="s">
        <v>24421</v>
      </c>
    </row>
    <row r="36" spans="2:18" ht="33" customHeight="1">
      <c r="B36" s="1362" t="s">
        <v>24422</v>
      </c>
      <c r="C36" s="6" t="s">
        <v>1430</v>
      </c>
      <c r="D36" s="30">
        <v>0</v>
      </c>
      <c r="E36" s="899">
        <v>19</v>
      </c>
      <c r="F36" s="3"/>
      <c r="G36" s="453" t="s">
        <v>24423</v>
      </c>
      <c r="H36" s="1591"/>
      <c r="I36" s="1641"/>
      <c r="J36" s="1591"/>
      <c r="K36" s="1661"/>
      <c r="L36" s="897">
        <f t="shared" si="0"/>
        <v>0</v>
      </c>
      <c r="M36" s="1661"/>
      <c r="N36" s="273">
        <f t="shared" si="2"/>
        <v>0</v>
      </c>
      <c r="O36" s="1661"/>
      <c r="P36" s="1591"/>
      <c r="Q36" s="1362" t="s">
        <v>24422</v>
      </c>
      <c r="R36" s="1356" t="s">
        <v>24424</v>
      </c>
    </row>
    <row r="37" spans="2:18" ht="33" customHeight="1">
      <c r="B37" s="1362" t="s">
        <v>24425</v>
      </c>
      <c r="C37" s="6" t="s">
        <v>23989</v>
      </c>
      <c r="D37" s="30">
        <v>2</v>
      </c>
      <c r="E37" s="899">
        <v>4.01</v>
      </c>
      <c r="F37" s="3"/>
      <c r="G37" s="453" t="s">
        <v>24426</v>
      </c>
      <c r="H37" s="1591"/>
      <c r="I37" s="1641"/>
      <c r="J37" s="1591"/>
      <c r="K37" s="1661"/>
      <c r="L37" s="897">
        <f t="shared" si="0"/>
        <v>0</v>
      </c>
      <c r="M37" s="1661"/>
      <c r="N37" s="273">
        <f t="shared" si="2"/>
        <v>0</v>
      </c>
      <c r="O37" s="1661"/>
      <c r="P37" s="1591"/>
      <c r="Q37" s="1362" t="s">
        <v>24425</v>
      </c>
      <c r="R37" s="1356" t="s">
        <v>24427</v>
      </c>
    </row>
    <row r="38" spans="2:18" ht="33" customHeight="1">
      <c r="B38" s="1362" t="s">
        <v>24428</v>
      </c>
      <c r="C38" s="6" t="s">
        <v>1430</v>
      </c>
      <c r="D38" s="30">
        <v>0</v>
      </c>
      <c r="E38" s="899">
        <v>34</v>
      </c>
      <c r="F38" s="3"/>
      <c r="G38" s="453" t="s">
        <v>24429</v>
      </c>
      <c r="H38" s="1591"/>
      <c r="I38" s="1641"/>
      <c r="J38" s="1591"/>
      <c r="K38" s="1661"/>
      <c r="L38" s="897">
        <f t="shared" si="0"/>
        <v>0</v>
      </c>
      <c r="M38" s="1661"/>
      <c r="N38" s="273">
        <f t="shared" si="2"/>
        <v>0</v>
      </c>
      <c r="O38" s="1661"/>
      <c r="P38" s="1591"/>
      <c r="Q38" s="1362" t="s">
        <v>24428</v>
      </c>
      <c r="R38" s="1356" t="s">
        <v>24430</v>
      </c>
    </row>
    <row r="39" spans="2:18" ht="33" customHeight="1" thickBot="1">
      <c r="B39" s="1841" t="s">
        <v>24431</v>
      </c>
      <c r="C39" s="477" t="s">
        <v>23989</v>
      </c>
      <c r="D39" s="902">
        <v>2</v>
      </c>
      <c r="E39" s="855">
        <v>72.349999999999994</v>
      </c>
      <c r="F39" s="3"/>
      <c r="G39" s="478" t="s">
        <v>24432</v>
      </c>
      <c r="H39" s="1591"/>
      <c r="I39" s="1642"/>
      <c r="J39" s="1591"/>
      <c r="K39" s="1661"/>
      <c r="L39" s="897">
        <f t="shared" si="0"/>
        <v>0</v>
      </c>
      <c r="M39" s="1661"/>
      <c r="N39" s="273">
        <f xml:space="preserve"> IF( ISNUMBER(E39 ), 0, 1 )</f>
        <v>0</v>
      </c>
      <c r="O39" s="1661"/>
      <c r="P39" s="1591"/>
      <c r="Q39" s="1841" t="s">
        <v>24431</v>
      </c>
      <c r="R39" s="1357" t="s">
        <v>24433</v>
      </c>
    </row>
  </sheetData>
  <sheetProtection algorithmName="SHA-512" hashValue="KUVjSd9nOKymIR/8bQsArE1g/cGRfH7DiQQUvbHOb44bBr6xQ+H6zaL/xLXcqTbjBZvJNXurZ71yiNTtb08+Bg==" saltValue="gId7tt5K7n0mRHbYaQIrOw==" spinCount="100000" sheet="1" objects="1" scenarios="1"/>
  <mergeCells count="2">
    <mergeCell ref="B3:I3"/>
    <mergeCell ref="Q3:R3"/>
  </mergeCells>
  <conditionalFormatting sqref="L8:L39">
    <cfRule type="cellIs" dxfId="32" priority="1" operator="equal">
      <formula>0</formula>
    </cfRule>
  </conditionalFormatting>
  <dataValidations count="1">
    <dataValidation type="custom" allowBlank="1" showErrorMessage="1" errorTitle="Input Error" error="Please enter a numeric value." sqref="E8:E33 E35:E39" xr:uid="{00000000-0002-0000-33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2">
    <pageSetUpPr fitToPage="1"/>
  </sheetPr>
  <dimension ref="B1:S40"/>
  <sheetViews>
    <sheetView showGridLines="0" topLeftCell="A31" zoomScaleNormal="100" zoomScaleSheetLayoutView="100" workbookViewId="0">
      <selection activeCell="B16" sqref="B16"/>
    </sheetView>
  </sheetViews>
  <sheetFormatPr defaultColWidth="9" defaultRowHeight="15"/>
  <cols>
    <col min="1" max="1" width="1.875" style="261" customWidth="1"/>
    <col min="2" max="2" width="52.5" style="261" customWidth="1"/>
    <col min="3" max="3" width="7" style="261" customWidth="1"/>
    <col min="4" max="4" width="5.375" style="261" customWidth="1"/>
    <col min="5" max="5" width="12.5" style="261" customWidth="1"/>
    <col min="6" max="6" width="1.625" style="261" customWidth="1"/>
    <col min="7" max="7" width="12.5" style="261" customWidth="1"/>
    <col min="8" max="8" width="1.375" style="261" customWidth="1"/>
    <col min="9" max="9" width="33.625" style="261" customWidth="1"/>
    <col min="10" max="11" width="1.625" style="261" customWidth="1"/>
    <col min="12" max="12" width="25" style="261" customWidth="1"/>
    <col min="13" max="13" width="1.625" style="261" customWidth="1"/>
    <col min="14" max="14" width="24.875" style="261" hidden="1" customWidth="1"/>
    <col min="15" max="15" width="1.625" style="261" hidden="1" customWidth="1"/>
    <col min="16" max="16" width="1.625" style="261" customWidth="1"/>
    <col min="17" max="17" width="52.5" style="261" customWidth="1"/>
    <col min="18" max="18" width="12.5" style="261" customWidth="1"/>
    <col min="19" max="19" width="1.625" style="261" customWidth="1"/>
    <col min="20" max="16384" width="9" style="261"/>
  </cols>
  <sheetData>
    <row r="1" spans="2:19" ht="30.75" customHeight="1">
      <c r="B1" s="888" t="s">
        <v>761</v>
      </c>
      <c r="C1" s="888"/>
      <c r="D1" s="888"/>
      <c r="E1" s="888"/>
      <c r="F1" s="888"/>
      <c r="G1" s="28"/>
      <c r="H1" s="1591"/>
      <c r="I1" s="1591"/>
      <c r="J1" s="1591"/>
      <c r="K1" s="1661"/>
      <c r="L1" s="1591"/>
      <c r="M1" s="1661"/>
      <c r="N1" s="1591"/>
      <c r="O1" s="1661"/>
      <c r="P1" s="1591"/>
      <c r="Q1" s="888" t="s">
        <v>761</v>
      </c>
      <c r="R1" s="888"/>
      <c r="S1" s="888"/>
    </row>
    <row r="2" spans="2:19" ht="30.75" customHeight="1">
      <c r="B2" s="888" t="str">
        <f>Validation!B4</f>
        <v>Anglian Water</v>
      </c>
      <c r="C2" s="14"/>
      <c r="D2" s="14"/>
      <c r="E2" s="14"/>
      <c r="F2" s="14"/>
      <c r="G2" s="28"/>
      <c r="H2" s="1591"/>
      <c r="I2" s="1591"/>
      <c r="J2" s="1591"/>
      <c r="K2" s="1661"/>
      <c r="L2" s="1591"/>
      <c r="M2" s="1661"/>
      <c r="N2" s="1591"/>
      <c r="O2" s="1661"/>
      <c r="P2" s="1591"/>
      <c r="Q2" s="888" t="str">
        <f>Validation!B4</f>
        <v>Anglian Water</v>
      </c>
      <c r="R2" s="14"/>
      <c r="S2" s="14"/>
    </row>
    <row r="3" spans="2:19" ht="45" customHeight="1">
      <c r="B3" s="2067" t="s">
        <v>762</v>
      </c>
      <c r="C3" s="2067"/>
      <c r="D3" s="2067"/>
      <c r="E3" s="2067"/>
      <c r="F3" s="2067"/>
      <c r="G3" s="2067"/>
      <c r="H3" s="2067"/>
      <c r="I3" s="2067"/>
      <c r="J3" s="1591"/>
      <c r="K3" s="1661"/>
      <c r="L3" s="904" t="s">
        <v>798</v>
      </c>
      <c r="M3" s="1661"/>
      <c r="N3" s="1591"/>
      <c r="O3" s="1661"/>
      <c r="P3" s="1591"/>
      <c r="Q3" s="2067" t="s">
        <v>762</v>
      </c>
      <c r="R3" s="2067"/>
      <c r="S3" s="2067"/>
    </row>
    <row r="4" spans="2:19" ht="11.25" customHeight="1" thickBot="1">
      <c r="B4" s="2"/>
      <c r="C4" s="2"/>
      <c r="D4" s="2"/>
      <c r="E4" s="2"/>
      <c r="F4" s="42"/>
      <c r="G4" s="28"/>
      <c r="H4" s="1591"/>
      <c r="I4" s="1591"/>
      <c r="J4" s="1591"/>
      <c r="K4" s="1661"/>
      <c r="L4" s="1591"/>
      <c r="M4" s="1661"/>
      <c r="N4" s="1881" t="s">
        <v>799</v>
      </c>
      <c r="O4" s="1661"/>
      <c r="P4" s="1591"/>
      <c r="Q4" s="2"/>
      <c r="R4" s="2"/>
      <c r="S4" s="42"/>
    </row>
    <row r="5" spans="2:19" ht="56.25" customHeight="1" thickBot="1">
      <c r="B5" s="439" t="s">
        <v>800</v>
      </c>
      <c r="C5" s="891" t="s">
        <v>801</v>
      </c>
      <c r="D5" s="892" t="s">
        <v>802</v>
      </c>
      <c r="E5" s="893" t="s">
        <v>23986</v>
      </c>
      <c r="F5" s="42"/>
      <c r="G5" s="441" t="s">
        <v>806</v>
      </c>
      <c r="H5" s="1591"/>
      <c r="I5" s="441" t="s">
        <v>807</v>
      </c>
      <c r="J5" s="1591"/>
      <c r="K5" s="1661"/>
      <c r="L5" s="1591"/>
      <c r="M5" s="1661"/>
      <c r="N5" s="267" t="s">
        <v>808</v>
      </c>
      <c r="O5" s="1661"/>
      <c r="P5" s="1591"/>
      <c r="Q5" s="439" t="s">
        <v>800</v>
      </c>
      <c r="R5" s="440" t="s">
        <v>23986</v>
      </c>
      <c r="S5" s="42"/>
    </row>
    <row r="6" spans="2:19" ht="14.25" customHeight="1" thickBot="1">
      <c r="B6" s="35"/>
      <c r="C6" s="35"/>
      <c r="D6" s="35"/>
      <c r="E6" s="43"/>
      <c r="F6" s="3"/>
      <c r="G6" s="54"/>
      <c r="H6" s="1591"/>
      <c r="I6" s="1591"/>
      <c r="J6" s="1591"/>
      <c r="K6" s="1661"/>
      <c r="L6" s="1591"/>
      <c r="M6" s="1661"/>
      <c r="N6" s="1591"/>
      <c r="O6" s="1661"/>
      <c r="P6" s="1591"/>
      <c r="Q6" s="35"/>
      <c r="R6" s="43"/>
      <c r="S6" s="3"/>
    </row>
    <row r="7" spans="2:19" ht="21" customHeight="1" thickBot="1">
      <c r="B7" s="328" t="s">
        <v>24434</v>
      </c>
      <c r="C7" s="11"/>
      <c r="D7" s="11"/>
      <c r="E7" s="11"/>
      <c r="F7" s="917"/>
      <c r="G7" s="40"/>
      <c r="H7" s="1591"/>
      <c r="I7" s="1591"/>
      <c r="J7" s="1591"/>
      <c r="K7" s="1661"/>
      <c r="L7" s="1591"/>
      <c r="M7" s="1661"/>
      <c r="N7" s="1591"/>
      <c r="O7" s="1661"/>
      <c r="P7" s="1591"/>
      <c r="Q7" s="328" t="s">
        <v>24434</v>
      </c>
      <c r="R7" s="11"/>
      <c r="S7" s="917"/>
    </row>
    <row r="8" spans="2:19" ht="28.5" customHeight="1">
      <c r="B8" s="894" t="s">
        <v>24435</v>
      </c>
      <c r="C8" s="483" t="s">
        <v>24055</v>
      </c>
      <c r="D8" s="895">
        <v>1</v>
      </c>
      <c r="E8" s="896">
        <v>38763.800000000003</v>
      </c>
      <c r="F8" s="917"/>
      <c r="G8" s="450" t="s">
        <v>24436</v>
      </c>
      <c r="H8" s="1591"/>
      <c r="I8" s="1640"/>
      <c r="J8" s="1591"/>
      <c r="K8" s="1661"/>
      <c r="L8" s="897">
        <f>IF( SUM( N8:N8 ) = 0, 0, $N$5 )</f>
        <v>0</v>
      </c>
      <c r="M8" s="1661"/>
      <c r="N8" s="273">
        <f xml:space="preserve"> IF( ISNUMBER(E8 ), 0, 1 )</f>
        <v>0</v>
      </c>
      <c r="O8" s="1661"/>
      <c r="P8" s="1591"/>
      <c r="Q8" s="894" t="s">
        <v>24435</v>
      </c>
      <c r="R8" s="948" t="s">
        <v>24437</v>
      </c>
      <c r="S8" s="917"/>
    </row>
    <row r="9" spans="2:19" ht="28.5" customHeight="1">
      <c r="B9" s="1362" t="s">
        <v>24438</v>
      </c>
      <c r="C9" s="6" t="s">
        <v>24055</v>
      </c>
      <c r="D9" s="30">
        <v>1</v>
      </c>
      <c r="E9" s="899">
        <v>0</v>
      </c>
      <c r="F9" s="917"/>
      <c r="G9" s="453" t="s">
        <v>24439</v>
      </c>
      <c r="H9" s="1591"/>
      <c r="I9" s="1641"/>
      <c r="J9" s="1591"/>
      <c r="K9" s="1661"/>
      <c r="L9" s="897">
        <f t="shared" ref="L9:L15" si="0">IF( SUM( N9:N9 ) = 0, 0, $N$5 )</f>
        <v>0</v>
      </c>
      <c r="M9" s="1661"/>
      <c r="N9" s="273">
        <f xml:space="preserve"> IF( ISNUMBER(E9 ), 0, 1 )</f>
        <v>0</v>
      </c>
      <c r="O9" s="1661"/>
      <c r="P9" s="1591"/>
      <c r="Q9" s="1362" t="s">
        <v>24438</v>
      </c>
      <c r="R9" s="901" t="s">
        <v>24440</v>
      </c>
      <c r="S9" s="917"/>
    </row>
    <row r="10" spans="2:19" ht="28.5" customHeight="1">
      <c r="B10" s="1362" t="s">
        <v>24441</v>
      </c>
      <c r="C10" s="6" t="s">
        <v>24055</v>
      </c>
      <c r="D10" s="30">
        <v>1</v>
      </c>
      <c r="E10" s="899">
        <v>16.7</v>
      </c>
      <c r="F10" s="3"/>
      <c r="G10" s="453" t="s">
        <v>24442</v>
      </c>
      <c r="H10" s="1591"/>
      <c r="I10" s="1641"/>
      <c r="J10" s="1591"/>
      <c r="K10" s="1661"/>
      <c r="L10" s="897">
        <f t="shared" si="0"/>
        <v>0</v>
      </c>
      <c r="M10" s="1661"/>
      <c r="N10" s="273">
        <f t="shared" ref="N10:N15" si="1" xml:space="preserve"> IF( ISNUMBER(E10 ), 0, 1 )</f>
        <v>0</v>
      </c>
      <c r="O10" s="1661"/>
      <c r="P10" s="1591"/>
      <c r="Q10" s="1362" t="s">
        <v>24441</v>
      </c>
      <c r="R10" s="901" t="s">
        <v>24443</v>
      </c>
      <c r="S10" s="3"/>
    </row>
    <row r="11" spans="2:19" ht="28.5" customHeight="1">
      <c r="B11" s="1362" t="s">
        <v>24444</v>
      </c>
      <c r="C11" s="6" t="s">
        <v>24055</v>
      </c>
      <c r="D11" s="30">
        <v>1</v>
      </c>
      <c r="E11" s="899">
        <v>142</v>
      </c>
      <c r="F11" s="3"/>
      <c r="G11" s="453" t="s">
        <v>24445</v>
      </c>
      <c r="H11" s="1591"/>
      <c r="I11" s="1641"/>
      <c r="J11" s="1591"/>
      <c r="K11" s="1661"/>
      <c r="L11" s="897">
        <f t="shared" si="0"/>
        <v>0</v>
      </c>
      <c r="M11" s="1661"/>
      <c r="N11" s="273">
        <f t="shared" si="1"/>
        <v>0</v>
      </c>
      <c r="O11" s="1661"/>
      <c r="P11" s="1591"/>
      <c r="Q11" s="1362" t="s">
        <v>24444</v>
      </c>
      <c r="R11" s="901" t="s">
        <v>24446</v>
      </c>
      <c r="S11" s="3"/>
    </row>
    <row r="12" spans="2:19" ht="28.5" customHeight="1">
      <c r="B12" s="1362" t="s">
        <v>24447</v>
      </c>
      <c r="C12" s="6" t="s">
        <v>24055</v>
      </c>
      <c r="D12" s="30">
        <v>1</v>
      </c>
      <c r="E12" s="899">
        <v>35793.599999999999</v>
      </c>
      <c r="F12" s="3"/>
      <c r="G12" s="453" t="s">
        <v>24448</v>
      </c>
      <c r="H12" s="1591"/>
      <c r="I12" s="1641"/>
      <c r="J12" s="1591"/>
      <c r="K12" s="1661"/>
      <c r="L12" s="897">
        <f t="shared" si="0"/>
        <v>0</v>
      </c>
      <c r="M12" s="1661"/>
      <c r="N12" s="273">
        <f t="shared" si="1"/>
        <v>0</v>
      </c>
      <c r="O12" s="1661"/>
      <c r="P12" s="1591"/>
      <c r="Q12" s="1362" t="s">
        <v>24447</v>
      </c>
      <c r="R12" s="901" t="s">
        <v>24449</v>
      </c>
      <c r="S12" s="3"/>
    </row>
    <row r="13" spans="2:19" ht="28.5" customHeight="1">
      <c r="B13" s="1362" t="s">
        <v>24450</v>
      </c>
      <c r="C13" s="6" t="s">
        <v>24055</v>
      </c>
      <c r="D13" s="30">
        <v>1</v>
      </c>
      <c r="E13" s="899">
        <v>1738.2</v>
      </c>
      <c r="F13" s="3"/>
      <c r="G13" s="453" t="s">
        <v>24451</v>
      </c>
      <c r="H13" s="1591"/>
      <c r="I13" s="1641"/>
      <c r="J13" s="1591"/>
      <c r="K13" s="1661"/>
      <c r="L13" s="897">
        <f t="shared" si="0"/>
        <v>0</v>
      </c>
      <c r="M13" s="1661"/>
      <c r="N13" s="273">
        <f t="shared" si="1"/>
        <v>0</v>
      </c>
      <c r="O13" s="1661"/>
      <c r="P13" s="1591"/>
      <c r="Q13" s="1362" t="s">
        <v>24450</v>
      </c>
      <c r="R13" s="901" t="s">
        <v>24452</v>
      </c>
      <c r="S13" s="3"/>
    </row>
    <row r="14" spans="2:19" ht="28.5" customHeight="1">
      <c r="B14" s="1362" t="s">
        <v>24453</v>
      </c>
      <c r="C14" s="6" t="s">
        <v>24055</v>
      </c>
      <c r="D14" s="30">
        <v>1</v>
      </c>
      <c r="E14" s="899">
        <v>623</v>
      </c>
      <c r="F14" s="3"/>
      <c r="G14" s="453" t="s">
        <v>24454</v>
      </c>
      <c r="H14" s="1591"/>
      <c r="I14" s="1641"/>
      <c r="J14" s="1591"/>
      <c r="K14" s="1661"/>
      <c r="L14" s="897">
        <f t="shared" si="0"/>
        <v>0</v>
      </c>
      <c r="M14" s="1661"/>
      <c r="N14" s="273">
        <f t="shared" si="1"/>
        <v>0</v>
      </c>
      <c r="O14" s="1661"/>
      <c r="P14" s="1591"/>
      <c r="Q14" s="1362" t="s">
        <v>24453</v>
      </c>
      <c r="R14" s="901" t="s">
        <v>24455</v>
      </c>
      <c r="S14" s="3"/>
    </row>
    <row r="15" spans="2:19" ht="28.5" customHeight="1" thickBot="1">
      <c r="B15" s="1841" t="s">
        <v>24456</v>
      </c>
      <c r="C15" s="477" t="s">
        <v>24055</v>
      </c>
      <c r="D15" s="902">
        <v>1</v>
      </c>
      <c r="E15" s="855">
        <v>609.1</v>
      </c>
      <c r="F15" s="3"/>
      <c r="G15" s="478" t="s">
        <v>24457</v>
      </c>
      <c r="H15" s="1591"/>
      <c r="I15" s="1642"/>
      <c r="J15" s="1591"/>
      <c r="K15" s="1661"/>
      <c r="L15" s="897">
        <f t="shared" si="0"/>
        <v>0</v>
      </c>
      <c r="M15" s="1661"/>
      <c r="N15" s="273">
        <f t="shared" si="1"/>
        <v>0</v>
      </c>
      <c r="O15" s="1661"/>
      <c r="P15" s="1591"/>
      <c r="Q15" s="1841" t="s">
        <v>24456</v>
      </c>
      <c r="R15" s="515" t="s">
        <v>24458</v>
      </c>
      <c r="S15" s="3"/>
    </row>
    <row r="16" spans="2:19" ht="15" customHeight="1" thickBot="1">
      <c r="B16" s="1591"/>
      <c r="C16" s="1591"/>
      <c r="D16" s="1591"/>
      <c r="E16" s="1591"/>
      <c r="F16" s="1591"/>
      <c r="G16" s="1591"/>
      <c r="H16" s="1591"/>
      <c r="I16" s="1591"/>
      <c r="J16" s="1591"/>
      <c r="K16" s="1661"/>
      <c r="L16" s="1591"/>
      <c r="M16" s="1661"/>
      <c r="N16" s="1591"/>
      <c r="O16" s="1661"/>
      <c r="P16" s="1591"/>
      <c r="Q16" s="1591"/>
      <c r="R16" s="1591"/>
      <c r="S16" s="1591"/>
    </row>
    <row r="17" spans="2:18" ht="21" customHeight="1" thickBot="1">
      <c r="B17" s="328" t="s">
        <v>24459</v>
      </c>
      <c r="C17" s="11"/>
      <c r="D17" s="11"/>
      <c r="E17" s="11"/>
      <c r="F17" s="917"/>
      <c r="G17" s="40"/>
      <c r="H17" s="1591"/>
      <c r="I17" s="1591"/>
      <c r="J17" s="1591"/>
      <c r="K17" s="1661"/>
      <c r="L17" s="1591"/>
      <c r="M17" s="1661"/>
      <c r="N17" s="1591"/>
      <c r="O17" s="1661"/>
      <c r="P17" s="1591"/>
      <c r="Q17" s="328" t="s">
        <v>24459</v>
      </c>
      <c r="R17" s="11"/>
    </row>
    <row r="18" spans="2:18" ht="28.5" customHeight="1">
      <c r="B18" s="894" t="s">
        <v>24460</v>
      </c>
      <c r="C18" s="483" t="s">
        <v>1430</v>
      </c>
      <c r="D18" s="895">
        <v>0</v>
      </c>
      <c r="E18" s="896">
        <v>515685</v>
      </c>
      <c r="F18" s="3"/>
      <c r="G18" s="450" t="s">
        <v>24461</v>
      </c>
      <c r="H18" s="1591"/>
      <c r="I18" s="1640"/>
      <c r="J18" s="1591"/>
      <c r="K18" s="1661"/>
      <c r="L18" s="897">
        <f t="shared" ref="L18:L20" si="2">IF( SUM( N18:N18 ) = 0, 0, $N$5 )</f>
        <v>0</v>
      </c>
      <c r="M18" s="1661"/>
      <c r="N18" s="273">
        <f t="shared" ref="N18:N20" si="3" xml:space="preserve"> IF( ISNUMBER(E18 ), 0, 1 )</f>
        <v>0</v>
      </c>
      <c r="O18" s="1661"/>
      <c r="P18" s="1591"/>
      <c r="Q18" s="894" t="s">
        <v>24460</v>
      </c>
      <c r="R18" s="948" t="s">
        <v>24462</v>
      </c>
    </row>
    <row r="19" spans="2:18" ht="28.5" customHeight="1">
      <c r="B19" s="1362" t="s">
        <v>24463</v>
      </c>
      <c r="C19" s="6" t="s">
        <v>1430</v>
      </c>
      <c r="D19" s="30">
        <v>0</v>
      </c>
      <c r="E19" s="899">
        <v>184548</v>
      </c>
      <c r="F19" s="3"/>
      <c r="G19" s="453" t="s">
        <v>24464</v>
      </c>
      <c r="H19" s="1591"/>
      <c r="I19" s="1641"/>
      <c r="J19" s="1591"/>
      <c r="K19" s="1661"/>
      <c r="L19" s="897">
        <f t="shared" si="2"/>
        <v>0</v>
      </c>
      <c r="M19" s="1661"/>
      <c r="N19" s="273">
        <f t="shared" si="3"/>
        <v>0</v>
      </c>
      <c r="O19" s="1661"/>
      <c r="P19" s="1591"/>
      <c r="Q19" s="1362" t="s">
        <v>24463</v>
      </c>
      <c r="R19" s="901" t="s">
        <v>24465</v>
      </c>
    </row>
    <row r="20" spans="2:18" ht="28.5" customHeight="1" thickBot="1">
      <c r="B20" s="1841" t="s">
        <v>24466</v>
      </c>
      <c r="C20" s="477" t="s">
        <v>1430</v>
      </c>
      <c r="D20" s="902">
        <v>0</v>
      </c>
      <c r="E20" s="855">
        <v>1545493</v>
      </c>
      <c r="F20" s="3"/>
      <c r="G20" s="478" t="s">
        <v>24467</v>
      </c>
      <c r="H20" s="1591"/>
      <c r="I20" s="1642"/>
      <c r="J20" s="1591"/>
      <c r="K20" s="1661"/>
      <c r="L20" s="897">
        <f t="shared" si="2"/>
        <v>0</v>
      </c>
      <c r="M20" s="1661"/>
      <c r="N20" s="273">
        <f t="shared" si="3"/>
        <v>0</v>
      </c>
      <c r="O20" s="1661"/>
      <c r="P20" s="1591"/>
      <c r="Q20" s="1841" t="s">
        <v>24466</v>
      </c>
      <c r="R20" s="515" t="s">
        <v>24468</v>
      </c>
    </row>
    <row r="21" spans="2:18" ht="15" customHeight="1" thickBot="1">
      <c r="B21" s="1591"/>
      <c r="C21" s="1591"/>
      <c r="D21" s="1591"/>
      <c r="E21" s="1591"/>
      <c r="F21" s="1591"/>
      <c r="G21" s="1591"/>
      <c r="H21" s="1591"/>
      <c r="I21" s="1591"/>
      <c r="J21" s="1591"/>
      <c r="K21" s="1661"/>
      <c r="L21" s="1591"/>
      <c r="M21" s="1661"/>
      <c r="N21" s="1591"/>
      <c r="O21" s="1661"/>
      <c r="P21" s="1591"/>
      <c r="Q21" s="1591"/>
      <c r="R21" s="1591"/>
    </row>
    <row r="22" spans="2:18" ht="21" customHeight="1" thickBot="1">
      <c r="B22" s="328" t="s">
        <v>24469</v>
      </c>
      <c r="C22" s="11"/>
      <c r="D22" s="11"/>
      <c r="E22" s="11"/>
      <c r="F22" s="917"/>
      <c r="G22" s="40"/>
      <c r="H22" s="1591"/>
      <c r="I22" s="1591"/>
      <c r="J22" s="1591"/>
      <c r="K22" s="1661"/>
      <c r="L22" s="1591"/>
      <c r="M22" s="1661"/>
      <c r="N22" s="1591"/>
      <c r="O22" s="1661"/>
      <c r="P22" s="1591"/>
      <c r="Q22" s="328" t="s">
        <v>24469</v>
      </c>
      <c r="R22" s="11"/>
    </row>
    <row r="23" spans="2:18" ht="28.5" customHeight="1">
      <c r="B23" s="894" t="s">
        <v>24470</v>
      </c>
      <c r="C23" s="483" t="s">
        <v>24055</v>
      </c>
      <c r="D23" s="895">
        <v>1</v>
      </c>
      <c r="E23" s="1698">
        <v>5</v>
      </c>
      <c r="F23" s="3"/>
      <c r="G23" s="450" t="s">
        <v>24471</v>
      </c>
      <c r="H23" s="1591"/>
      <c r="I23" s="1640"/>
      <c r="J23" s="1591"/>
      <c r="K23" s="1661"/>
      <c r="L23" s="897">
        <f t="shared" ref="L23:L39" si="4">IF( SUM( N23:N23 ) = 0, 0, $N$5 )</f>
        <v>0</v>
      </c>
      <c r="M23" s="1661"/>
      <c r="N23" s="273">
        <f t="shared" ref="N23:N38" si="5" xml:space="preserve"> IF( ISNUMBER(E23 ), 0, 1 )</f>
        <v>0</v>
      </c>
      <c r="O23" s="1661"/>
      <c r="P23" s="1591"/>
      <c r="Q23" s="894" t="s">
        <v>24470</v>
      </c>
      <c r="R23" s="948" t="s">
        <v>24472</v>
      </c>
    </row>
    <row r="24" spans="2:18" ht="28.5" customHeight="1">
      <c r="B24" s="1362" t="s">
        <v>24473</v>
      </c>
      <c r="C24" s="6" t="s">
        <v>24055</v>
      </c>
      <c r="D24" s="30">
        <v>1</v>
      </c>
      <c r="E24" s="1699">
        <v>6020.8</v>
      </c>
      <c r="F24" s="3"/>
      <c r="G24" s="453" t="s">
        <v>24474</v>
      </c>
      <c r="H24" s="1591"/>
      <c r="I24" s="1641"/>
      <c r="J24" s="1591"/>
      <c r="K24" s="1661"/>
      <c r="L24" s="897">
        <f>IF( SUM( N24:N24 ) = 0, 0, $N$5 )</f>
        <v>0</v>
      </c>
      <c r="M24" s="1661"/>
      <c r="N24" s="273">
        <f xml:space="preserve"> IF( ISNUMBER(E24 ), 0, 1 )</f>
        <v>0</v>
      </c>
      <c r="O24" s="1661"/>
      <c r="P24" s="1591"/>
      <c r="Q24" s="1362" t="s">
        <v>24473</v>
      </c>
      <c r="R24" s="901" t="s">
        <v>24475</v>
      </c>
    </row>
    <row r="25" spans="2:18" ht="28.5" customHeight="1">
      <c r="B25" s="1362" t="s">
        <v>24476</v>
      </c>
      <c r="C25" s="6" t="s">
        <v>24055</v>
      </c>
      <c r="D25" s="30">
        <v>1</v>
      </c>
      <c r="E25" s="1699">
        <v>3455.7</v>
      </c>
      <c r="F25" s="3"/>
      <c r="G25" s="453" t="s">
        <v>24477</v>
      </c>
      <c r="H25" s="1591"/>
      <c r="I25" s="1641"/>
      <c r="J25" s="1591"/>
      <c r="K25" s="1661"/>
      <c r="L25" s="897">
        <f t="shared" si="4"/>
        <v>0</v>
      </c>
      <c r="M25" s="1661"/>
      <c r="N25" s="273">
        <f t="shared" si="5"/>
        <v>0</v>
      </c>
      <c r="O25" s="1661"/>
      <c r="P25" s="1591"/>
      <c r="Q25" s="1362" t="s">
        <v>24476</v>
      </c>
      <c r="R25" s="901" t="s">
        <v>24478</v>
      </c>
    </row>
    <row r="26" spans="2:18" ht="28.5" customHeight="1">
      <c r="B26" s="1362" t="s">
        <v>24479</v>
      </c>
      <c r="C26" s="6" t="s">
        <v>24055</v>
      </c>
      <c r="D26" s="30">
        <v>1</v>
      </c>
      <c r="E26" s="1699">
        <v>1103.8</v>
      </c>
      <c r="F26" s="3"/>
      <c r="G26" s="453" t="s">
        <v>24480</v>
      </c>
      <c r="H26" s="1591"/>
      <c r="I26" s="1641"/>
      <c r="J26" s="1591"/>
      <c r="K26" s="1661"/>
      <c r="L26" s="897">
        <f t="shared" si="4"/>
        <v>0</v>
      </c>
      <c r="M26" s="1661"/>
      <c r="N26" s="273">
        <f t="shared" si="5"/>
        <v>0</v>
      </c>
      <c r="O26" s="1661"/>
      <c r="P26" s="1591"/>
      <c r="Q26" s="1362" t="s">
        <v>24479</v>
      </c>
      <c r="R26" s="901" t="s">
        <v>24481</v>
      </c>
    </row>
    <row r="27" spans="2:18" ht="28.5" customHeight="1">
      <c r="B27" s="1362" t="s">
        <v>24482</v>
      </c>
      <c r="C27" s="6" t="s">
        <v>24055</v>
      </c>
      <c r="D27" s="30">
        <v>1</v>
      </c>
      <c r="E27" s="1699">
        <v>6650.9</v>
      </c>
      <c r="F27" s="3"/>
      <c r="G27" s="453" t="s">
        <v>24483</v>
      </c>
      <c r="H27" s="1591"/>
      <c r="I27" s="1641"/>
      <c r="J27" s="1591"/>
      <c r="K27" s="1661"/>
      <c r="L27" s="897">
        <f t="shared" si="4"/>
        <v>0</v>
      </c>
      <c r="M27" s="1661"/>
      <c r="N27" s="273">
        <f t="shared" si="5"/>
        <v>0</v>
      </c>
      <c r="O27" s="1661"/>
      <c r="P27" s="1591"/>
      <c r="Q27" s="1362" t="s">
        <v>24482</v>
      </c>
      <c r="R27" s="901" t="s">
        <v>24484</v>
      </c>
    </row>
    <row r="28" spans="2:18" ht="28.5" customHeight="1">
      <c r="B28" s="1362" t="s">
        <v>24485</v>
      </c>
      <c r="C28" s="6" t="s">
        <v>24055</v>
      </c>
      <c r="D28" s="30">
        <v>1</v>
      </c>
      <c r="E28" s="1699">
        <v>5067.8</v>
      </c>
      <c r="F28" s="3"/>
      <c r="G28" s="453" t="s">
        <v>24486</v>
      </c>
      <c r="H28" s="1591"/>
      <c r="I28" s="1641"/>
      <c r="J28" s="1591"/>
      <c r="K28" s="1661"/>
      <c r="L28" s="897">
        <f t="shared" si="4"/>
        <v>0</v>
      </c>
      <c r="M28" s="1661"/>
      <c r="N28" s="273">
        <f t="shared" si="5"/>
        <v>0</v>
      </c>
      <c r="O28" s="1661"/>
      <c r="P28" s="1591"/>
      <c r="Q28" s="1362" t="s">
        <v>24485</v>
      </c>
      <c r="R28" s="901" t="s">
        <v>24487</v>
      </c>
    </row>
    <row r="29" spans="2:18" ht="28.5" customHeight="1">
      <c r="B29" s="1362" t="s">
        <v>24488</v>
      </c>
      <c r="C29" s="6" t="s">
        <v>24055</v>
      </c>
      <c r="D29" s="30">
        <v>1</v>
      </c>
      <c r="E29" s="1699">
        <v>12514.7</v>
      </c>
      <c r="F29" s="3"/>
      <c r="G29" s="453" t="s">
        <v>24489</v>
      </c>
      <c r="H29" s="1591"/>
      <c r="I29" s="1641"/>
      <c r="J29" s="1591"/>
      <c r="K29" s="1661"/>
      <c r="L29" s="897">
        <f t="shared" si="4"/>
        <v>0</v>
      </c>
      <c r="M29" s="1661"/>
      <c r="N29" s="273">
        <f t="shared" si="5"/>
        <v>0</v>
      </c>
      <c r="O29" s="1661"/>
      <c r="P29" s="1591"/>
      <c r="Q29" s="1362" t="s">
        <v>24488</v>
      </c>
      <c r="R29" s="901" t="s">
        <v>24490</v>
      </c>
    </row>
    <row r="30" spans="2:18" ht="28.5" customHeight="1" thickBot="1">
      <c r="B30" s="1841" t="s">
        <v>24491</v>
      </c>
      <c r="C30" s="477" t="s">
        <v>24055</v>
      </c>
      <c r="D30" s="902">
        <v>1</v>
      </c>
      <c r="E30" s="1697">
        <v>3945.1</v>
      </c>
      <c r="F30" s="3"/>
      <c r="G30" s="478" t="s">
        <v>24492</v>
      </c>
      <c r="H30" s="1591"/>
      <c r="I30" s="1642"/>
      <c r="J30" s="1591"/>
      <c r="K30" s="1661"/>
      <c r="L30" s="897">
        <f t="shared" si="4"/>
        <v>0</v>
      </c>
      <c r="M30" s="1661"/>
      <c r="N30" s="273">
        <f t="shared" si="5"/>
        <v>0</v>
      </c>
      <c r="O30" s="1661"/>
      <c r="P30" s="1591"/>
      <c r="Q30" s="1841" t="s">
        <v>24491</v>
      </c>
      <c r="R30" s="515" t="s">
        <v>24493</v>
      </c>
    </row>
    <row r="31" spans="2:18" ht="15" customHeight="1" thickBot="1">
      <c r="B31" s="950"/>
      <c r="C31" s="951"/>
      <c r="D31" s="951"/>
      <c r="E31" s="43"/>
      <c r="F31" s="3"/>
      <c r="G31" s="22"/>
      <c r="H31" s="1591"/>
      <c r="I31" s="1591"/>
      <c r="J31" s="1591"/>
      <c r="K31" s="1661"/>
      <c r="L31" s="897"/>
      <c r="M31" s="1661"/>
      <c r="N31" s="270"/>
      <c r="O31" s="1661"/>
      <c r="P31" s="1591"/>
      <c r="Q31" s="950"/>
      <c r="R31" s="43"/>
    </row>
    <row r="32" spans="2:18" ht="21" customHeight="1" thickBot="1">
      <c r="B32" s="328" t="s">
        <v>1307</v>
      </c>
      <c r="C32" s="11"/>
      <c r="D32" s="11"/>
      <c r="E32" s="11"/>
      <c r="F32" s="917"/>
      <c r="G32" s="40"/>
      <c r="H32" s="1591"/>
      <c r="I32" s="1591"/>
      <c r="J32" s="1591"/>
      <c r="K32" s="1661"/>
      <c r="L32" s="897"/>
      <c r="M32" s="1661"/>
      <c r="N32" s="270"/>
      <c r="O32" s="1661"/>
      <c r="P32" s="1591"/>
      <c r="Q32" s="328" t="s">
        <v>1307</v>
      </c>
      <c r="R32" s="11"/>
    </row>
    <row r="33" spans="2:18" ht="28.5" customHeight="1">
      <c r="B33" s="918" t="s">
        <v>24494</v>
      </c>
      <c r="C33" s="919" t="s">
        <v>24495</v>
      </c>
      <c r="D33" s="952">
        <v>0</v>
      </c>
      <c r="E33" s="1725">
        <v>22626</v>
      </c>
      <c r="F33" s="4"/>
      <c r="G33" s="921" t="s">
        <v>24496</v>
      </c>
      <c r="H33" s="1591"/>
      <c r="I33" s="1640"/>
      <c r="J33" s="1591"/>
      <c r="K33" s="1661"/>
      <c r="L33" s="897">
        <f t="shared" si="4"/>
        <v>0</v>
      </c>
      <c r="M33" s="1661"/>
      <c r="N33" s="273">
        <f t="shared" si="5"/>
        <v>0</v>
      </c>
      <c r="O33" s="1661"/>
      <c r="P33" s="1591"/>
      <c r="Q33" s="918" t="s">
        <v>24494</v>
      </c>
      <c r="R33" s="953" t="s">
        <v>24497</v>
      </c>
    </row>
    <row r="34" spans="2:18" ht="28.5" customHeight="1">
      <c r="B34" s="923" t="s">
        <v>24498</v>
      </c>
      <c r="C34" s="213" t="s">
        <v>1430</v>
      </c>
      <c r="D34" s="260">
        <v>0</v>
      </c>
      <c r="E34" s="924">
        <v>209</v>
      </c>
      <c r="F34" s="109"/>
      <c r="G34" s="925" t="s">
        <v>24499</v>
      </c>
      <c r="H34" s="1591"/>
      <c r="I34" s="1641"/>
      <c r="J34" s="1591"/>
      <c r="K34" s="1661"/>
      <c r="L34" s="897">
        <f t="shared" si="4"/>
        <v>0</v>
      </c>
      <c r="M34" s="1661"/>
      <c r="N34" s="273">
        <f t="shared" si="5"/>
        <v>0</v>
      </c>
      <c r="O34" s="1661"/>
      <c r="P34" s="1591"/>
      <c r="Q34" s="923" t="s">
        <v>24498</v>
      </c>
      <c r="R34" s="927" t="s">
        <v>24500</v>
      </c>
    </row>
    <row r="35" spans="2:18" ht="28.5" customHeight="1">
      <c r="B35" s="923" t="s">
        <v>24501</v>
      </c>
      <c r="C35" s="213" t="s">
        <v>23989</v>
      </c>
      <c r="D35" s="260">
        <v>2</v>
      </c>
      <c r="E35" s="924">
        <v>0</v>
      </c>
      <c r="F35" s="109"/>
      <c r="G35" s="925" t="s">
        <v>24502</v>
      </c>
      <c r="H35" s="1591"/>
      <c r="I35" s="1641"/>
      <c r="J35" s="1591"/>
      <c r="K35" s="1661"/>
      <c r="L35" s="897">
        <f t="shared" si="4"/>
        <v>0</v>
      </c>
      <c r="M35" s="1661"/>
      <c r="N35" s="273">
        <f t="shared" si="5"/>
        <v>0</v>
      </c>
      <c r="O35" s="1661"/>
      <c r="P35" s="1591"/>
      <c r="Q35" s="923" t="s">
        <v>24501</v>
      </c>
      <c r="R35" s="926" t="s">
        <v>24503</v>
      </c>
    </row>
    <row r="36" spans="2:18" ht="28.5" customHeight="1">
      <c r="B36" s="923" t="s">
        <v>24504</v>
      </c>
      <c r="C36" s="213" t="s">
        <v>23989</v>
      </c>
      <c r="D36" s="260">
        <v>2</v>
      </c>
      <c r="E36" s="924">
        <v>0.09</v>
      </c>
      <c r="F36" s="109"/>
      <c r="G36" s="925" t="s">
        <v>24505</v>
      </c>
      <c r="H36" s="1591"/>
      <c r="I36" s="1641"/>
      <c r="J36" s="1591"/>
      <c r="K36" s="1661"/>
      <c r="L36" s="897">
        <f t="shared" si="4"/>
        <v>0</v>
      </c>
      <c r="M36" s="1661"/>
      <c r="N36" s="273">
        <f t="shared" si="5"/>
        <v>0</v>
      </c>
      <c r="O36" s="1661"/>
      <c r="P36" s="1591"/>
      <c r="Q36" s="923" t="s">
        <v>24504</v>
      </c>
      <c r="R36" s="926" t="s">
        <v>24506</v>
      </c>
    </row>
    <row r="37" spans="2:18" ht="28.5" customHeight="1">
      <c r="B37" s="923" t="s">
        <v>24507</v>
      </c>
      <c r="C37" s="213" t="s">
        <v>23989</v>
      </c>
      <c r="D37" s="260">
        <v>2</v>
      </c>
      <c r="E37" s="924">
        <v>8.6300000000000008</v>
      </c>
      <c r="F37" s="109"/>
      <c r="G37" s="925" t="s">
        <v>24508</v>
      </c>
      <c r="H37" s="1591"/>
      <c r="I37" s="1641"/>
      <c r="J37" s="1591"/>
      <c r="K37" s="1661"/>
      <c r="L37" s="897">
        <f t="shared" si="4"/>
        <v>0</v>
      </c>
      <c r="M37" s="1661"/>
      <c r="N37" s="273">
        <f t="shared" si="5"/>
        <v>0</v>
      </c>
      <c r="O37" s="1661"/>
      <c r="P37" s="1591"/>
      <c r="Q37" s="923" t="s">
        <v>24507</v>
      </c>
      <c r="R37" s="926" t="s">
        <v>24509</v>
      </c>
    </row>
    <row r="38" spans="2:18" ht="28.5" customHeight="1">
      <c r="B38" s="923" t="s">
        <v>24510</v>
      </c>
      <c r="C38" s="213" t="s">
        <v>23989</v>
      </c>
      <c r="D38" s="260">
        <v>2</v>
      </c>
      <c r="E38" s="1715">
        <v>1.53</v>
      </c>
      <c r="F38" s="109"/>
      <c r="G38" s="925" t="s">
        <v>24511</v>
      </c>
      <c r="H38" s="1591"/>
      <c r="I38" s="1641"/>
      <c r="J38" s="1591"/>
      <c r="K38" s="1661"/>
      <c r="L38" s="897">
        <f t="shared" si="4"/>
        <v>0</v>
      </c>
      <c r="M38" s="1661"/>
      <c r="N38" s="273">
        <f t="shared" si="5"/>
        <v>0</v>
      </c>
      <c r="O38" s="1661"/>
      <c r="P38" s="1591"/>
      <c r="Q38" s="923" t="s">
        <v>24510</v>
      </c>
      <c r="R38" s="926" t="s">
        <v>24512</v>
      </c>
    </row>
    <row r="39" spans="2:18" ht="28.5" customHeight="1" thickBot="1">
      <c r="B39" s="928" t="s">
        <v>24513</v>
      </c>
      <c r="C39" s="929" t="s">
        <v>1430</v>
      </c>
      <c r="D39" s="954">
        <v>0</v>
      </c>
      <c r="E39" s="1717">
        <v>6.16</v>
      </c>
      <c r="F39" s="4"/>
      <c r="G39" s="931" t="s">
        <v>24514</v>
      </c>
      <c r="H39" s="1591"/>
      <c r="I39" s="1642"/>
      <c r="J39" s="1591"/>
      <c r="K39" s="1661"/>
      <c r="L39" s="897">
        <f t="shared" si="4"/>
        <v>0</v>
      </c>
      <c r="M39" s="1661"/>
      <c r="N39" s="273">
        <f xml:space="preserve"> IF( ISNUMBER(E39 ), 0, 1 )</f>
        <v>0</v>
      </c>
      <c r="O39" s="1661"/>
      <c r="P39" s="1591"/>
      <c r="Q39" s="928" t="s">
        <v>24513</v>
      </c>
      <c r="R39" s="955" t="s">
        <v>24515</v>
      </c>
    </row>
    <row r="40" spans="2:18" ht="10.5" customHeight="1">
      <c r="B40" s="627"/>
      <c r="C40" s="274"/>
      <c r="D40" s="274"/>
      <c r="E40" s="43"/>
      <c r="F40" s="5"/>
      <c r="G40" s="54"/>
      <c r="H40" s="1591"/>
      <c r="I40" s="1591"/>
      <c r="J40" s="1591"/>
      <c r="K40" s="1591"/>
      <c r="L40" s="1591"/>
      <c r="M40" s="1591"/>
      <c r="N40" s="1591"/>
      <c r="O40" s="1591"/>
      <c r="P40" s="1591"/>
      <c r="Q40" s="1591"/>
      <c r="R40" s="1591"/>
    </row>
  </sheetData>
  <mergeCells count="2">
    <mergeCell ref="B3:I3"/>
    <mergeCell ref="Q3:S3"/>
  </mergeCells>
  <conditionalFormatting sqref="L8:L15">
    <cfRule type="cellIs" dxfId="31" priority="3" operator="equal">
      <formula>0</formula>
    </cfRule>
  </conditionalFormatting>
  <conditionalFormatting sqref="L18:L20">
    <cfRule type="cellIs" dxfId="30" priority="2" operator="equal">
      <formula>0</formula>
    </cfRule>
  </conditionalFormatting>
  <conditionalFormatting sqref="L23:L39">
    <cfRule type="cellIs" dxfId="29" priority="1" operator="equal">
      <formula>0</formula>
    </cfRule>
  </conditionalFormatting>
  <dataValidations count="1">
    <dataValidation type="custom" allowBlank="1" showErrorMessage="1" errorTitle="Input Error" error="Please enter a numeric value." sqref="E8:E15 E18:E20 E23:E30 E33:E37" xr:uid="{00000000-0002-0000-34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3">
    <pageSetUpPr fitToPage="1"/>
  </sheetPr>
  <dimension ref="B1:X31"/>
  <sheetViews>
    <sheetView showFormulas="1" showGridLines="0" topLeftCell="A19" zoomScaleNormal="100" zoomScaleSheetLayoutView="100" workbookViewId="0">
      <selection activeCell="G10" sqref="G10"/>
    </sheetView>
  </sheetViews>
  <sheetFormatPr defaultColWidth="9" defaultRowHeight="15"/>
  <cols>
    <col min="1" max="1" width="1.625" style="261" customWidth="1"/>
    <col min="2" max="2" width="40" style="261" customWidth="1"/>
    <col min="3" max="3" width="7" style="261" customWidth="1"/>
    <col min="4" max="4" width="5.375" style="261" customWidth="1"/>
    <col min="5" max="7" width="12.5" style="261" customWidth="1"/>
    <col min="8" max="8" width="1.625" style="261" customWidth="1"/>
    <col min="9" max="9" width="12.5" style="261" customWidth="1"/>
    <col min="10" max="10" width="1.875" style="261" customWidth="1"/>
    <col min="11" max="11" width="33.625" style="1390" customWidth="1"/>
    <col min="12" max="13" width="1.625" style="261" customWidth="1"/>
    <col min="14" max="14" width="25" style="261" customWidth="1"/>
    <col min="15" max="15" width="1.625" style="261" customWidth="1"/>
    <col min="16" max="17" width="12.5" style="261" hidden="1" customWidth="1"/>
    <col min="18" max="18" width="1.625" style="261" hidden="1" customWidth="1"/>
    <col min="19" max="19" width="1.625" style="261" customWidth="1"/>
    <col min="20" max="20" width="49.375" style="261" bestFit="1" customWidth="1"/>
    <col min="21" max="23" width="17.5" style="261" customWidth="1"/>
    <col min="24" max="24" width="1.625" style="261" customWidth="1"/>
    <col min="25" max="16384" width="9" style="261"/>
  </cols>
  <sheetData>
    <row r="1" spans="2:24" ht="30.75" customHeight="1">
      <c r="B1" s="888" t="s">
        <v>763</v>
      </c>
      <c r="C1" s="888"/>
      <c r="D1" s="888"/>
      <c r="E1" s="888"/>
      <c r="F1" s="888"/>
      <c r="G1" s="888"/>
      <c r="H1" s="888"/>
      <c r="I1" s="888"/>
      <c r="J1" s="1591"/>
      <c r="K1" s="1590"/>
      <c r="L1" s="1591"/>
      <c r="M1" s="1661"/>
      <c r="N1" s="1591"/>
      <c r="O1" s="1661"/>
      <c r="P1" s="1591"/>
      <c r="Q1" s="1591"/>
      <c r="R1" s="1661"/>
      <c r="S1" s="1591"/>
      <c r="T1" s="888" t="s">
        <v>763</v>
      </c>
      <c r="U1" s="888"/>
      <c r="V1" s="888"/>
      <c r="W1" s="888"/>
      <c r="X1" s="888"/>
    </row>
    <row r="2" spans="2:24" ht="30.75" customHeight="1">
      <c r="B2" s="888" t="str">
        <f>Validation!B4</f>
        <v>Anglian Water</v>
      </c>
      <c r="C2" s="14"/>
      <c r="D2" s="14"/>
      <c r="E2" s="14"/>
      <c r="F2" s="14"/>
      <c r="G2" s="14"/>
      <c r="H2" s="1591"/>
      <c r="I2" s="1591"/>
      <c r="J2" s="1591"/>
      <c r="K2" s="1590"/>
      <c r="L2" s="1591"/>
      <c r="M2" s="1661"/>
      <c r="N2" s="1591"/>
      <c r="O2" s="1661"/>
      <c r="P2" s="1591"/>
      <c r="Q2" s="1591"/>
      <c r="R2" s="1661"/>
      <c r="S2" s="1591"/>
      <c r="T2" s="888" t="str">
        <f>Validation!B4</f>
        <v>Anglian Water</v>
      </c>
      <c r="U2" s="14"/>
      <c r="V2" s="14"/>
      <c r="W2" s="14"/>
      <c r="X2" s="1591"/>
    </row>
    <row r="3" spans="2:24" ht="45" customHeight="1">
      <c r="B3" s="2067" t="s">
        <v>764</v>
      </c>
      <c r="C3" s="2067"/>
      <c r="D3" s="2067"/>
      <c r="E3" s="2067"/>
      <c r="F3" s="2067"/>
      <c r="G3" s="2067"/>
      <c r="H3" s="2067"/>
      <c r="I3" s="2067"/>
      <c r="J3" s="2067"/>
      <c r="K3" s="2067"/>
      <c r="L3" s="28"/>
      <c r="M3" s="1661"/>
      <c r="N3" s="904" t="s">
        <v>798</v>
      </c>
      <c r="O3" s="1661"/>
      <c r="P3" s="1591"/>
      <c r="Q3" s="1591"/>
      <c r="R3" s="1661"/>
      <c r="S3" s="1591"/>
      <c r="T3" s="2067" t="s">
        <v>24516</v>
      </c>
      <c r="U3" s="2067"/>
      <c r="V3" s="2067"/>
      <c r="W3" s="2067"/>
      <c r="X3" s="2067"/>
    </row>
    <row r="4" spans="2:24" ht="14.25" customHeight="1" thickBot="1">
      <c r="B4" s="1676"/>
      <c r="C4" s="1676"/>
      <c r="D4" s="1676"/>
      <c r="E4" s="1676"/>
      <c r="F4" s="1676"/>
      <c r="G4" s="1676"/>
      <c r="H4" s="1676"/>
      <c r="I4" s="1676"/>
      <c r="J4" s="1676"/>
      <c r="K4" s="1677"/>
      <c r="L4" s="52"/>
      <c r="M4" s="1661"/>
      <c r="N4" s="1591"/>
      <c r="O4" s="1661"/>
      <c r="P4" s="2153" t="s">
        <v>799</v>
      </c>
      <c r="Q4" s="2153"/>
      <c r="R4" s="1661"/>
      <c r="S4" s="1591"/>
      <c r="T4" s="1676"/>
      <c r="U4" s="1676"/>
      <c r="V4" s="1676"/>
      <c r="W4" s="1676"/>
      <c r="X4" s="1676"/>
    </row>
    <row r="5" spans="2:24" ht="57" customHeight="1" thickBot="1">
      <c r="B5" s="439" t="s">
        <v>800</v>
      </c>
      <c r="C5" s="891" t="s">
        <v>801</v>
      </c>
      <c r="D5" s="891" t="s">
        <v>802</v>
      </c>
      <c r="E5" s="891" t="s">
        <v>23907</v>
      </c>
      <c r="F5" s="893" t="s">
        <v>23908</v>
      </c>
      <c r="G5" s="1591"/>
      <c r="H5" s="28"/>
      <c r="I5" s="441" t="s">
        <v>806</v>
      </c>
      <c r="J5" s="28"/>
      <c r="K5" s="316" t="s">
        <v>807</v>
      </c>
      <c r="L5" s="28"/>
      <c r="M5" s="1661"/>
      <c r="N5" s="1591"/>
      <c r="O5" s="1661"/>
      <c r="P5" s="267" t="s">
        <v>808</v>
      </c>
      <c r="Q5" s="1591"/>
      <c r="R5" s="1661"/>
      <c r="S5" s="1591"/>
      <c r="T5" s="439" t="s">
        <v>800</v>
      </c>
      <c r="U5" s="891" t="s">
        <v>23907</v>
      </c>
      <c r="V5" s="893" t="s">
        <v>23908</v>
      </c>
      <c r="W5" s="1591"/>
      <c r="X5" s="28"/>
    </row>
    <row r="6" spans="2:24" ht="14.25" customHeight="1" thickBot="1">
      <c r="B6" s="35"/>
      <c r="C6" s="35"/>
      <c r="D6" s="35"/>
      <c r="E6" s="1591"/>
      <c r="F6" s="1591"/>
      <c r="G6" s="1591"/>
      <c r="H6" s="28"/>
      <c r="I6" s="52"/>
      <c r="J6" s="28"/>
      <c r="K6" s="159"/>
      <c r="L6" s="28"/>
      <c r="M6" s="1661"/>
      <c r="N6" s="1591"/>
      <c r="O6" s="1661"/>
      <c r="P6" s="1591"/>
      <c r="Q6" s="1591"/>
      <c r="R6" s="1661"/>
      <c r="S6" s="1591"/>
      <c r="T6" s="35"/>
      <c r="U6" s="1591"/>
      <c r="V6" s="1591"/>
      <c r="W6" s="1591"/>
      <c r="X6" s="28"/>
    </row>
    <row r="7" spans="2:24" ht="21" customHeight="1" thickBot="1">
      <c r="B7" s="352" t="s">
        <v>24517</v>
      </c>
      <c r="C7" s="11"/>
      <c r="D7" s="11"/>
      <c r="E7" s="38"/>
      <c r="F7" s="38"/>
      <c r="G7" s="38"/>
      <c r="H7" s="28"/>
      <c r="I7" s="52"/>
      <c r="J7" s="28"/>
      <c r="K7" s="159"/>
      <c r="L7" s="28"/>
      <c r="M7" s="1661"/>
      <c r="N7" s="1591"/>
      <c r="O7" s="1661"/>
      <c r="P7" s="1591"/>
      <c r="Q7" s="1591"/>
      <c r="R7" s="1661"/>
      <c r="S7" s="1591"/>
      <c r="T7" s="352" t="s">
        <v>24517</v>
      </c>
      <c r="U7" s="38"/>
      <c r="V7" s="38"/>
      <c r="W7" s="38"/>
      <c r="X7" s="28"/>
    </row>
    <row r="8" spans="2:24" ht="33" customHeight="1">
      <c r="B8" s="894" t="s">
        <v>24518</v>
      </c>
      <c r="C8" s="483" t="s">
        <v>813</v>
      </c>
      <c r="D8" s="483">
        <v>3</v>
      </c>
      <c r="E8" s="848">
        <v>0.82199999999999995</v>
      </c>
      <c r="F8" s="896">
        <v>0.22700000000000001</v>
      </c>
      <c r="G8" s="8"/>
      <c r="H8" s="28"/>
      <c r="I8" s="957" t="s">
        <v>24519</v>
      </c>
      <c r="J8" s="28"/>
      <c r="K8" s="1576">
        <v>1</v>
      </c>
      <c r="L8" s="28"/>
      <c r="M8" s="1661"/>
      <c r="N8" s="897">
        <f>IF( SUM( P8:Q8 ) = 0, 0, $P$5 )</f>
        <v>0</v>
      </c>
      <c r="O8" s="1661"/>
      <c r="P8" s="273">
        <f t="shared" ref="P8:Q12" si="0" xml:space="preserve"> IF( ISNUMBER(E8 ), 0, 1 )</f>
        <v>0</v>
      </c>
      <c r="Q8" s="273">
        <f t="shared" si="0"/>
        <v>0</v>
      </c>
      <c r="R8" s="1661"/>
      <c r="S8" s="1591"/>
      <c r="T8" s="894" t="s">
        <v>24518</v>
      </c>
      <c r="U8" s="517" t="s">
        <v>24520</v>
      </c>
      <c r="V8" s="898" t="s">
        <v>24521</v>
      </c>
      <c r="W8" s="8"/>
      <c r="X8" s="28"/>
    </row>
    <row r="9" spans="2:24" ht="33" customHeight="1">
      <c r="B9" s="1362" t="s">
        <v>24522</v>
      </c>
      <c r="C9" s="6" t="s">
        <v>813</v>
      </c>
      <c r="D9" s="6">
        <v>3</v>
      </c>
      <c r="E9" s="849">
        <v>0</v>
      </c>
      <c r="F9" s="899">
        <v>0</v>
      </c>
      <c r="G9" s="8"/>
      <c r="H9" s="28"/>
      <c r="I9" s="958" t="s">
        <v>24523</v>
      </c>
      <c r="J9" s="28"/>
      <c r="K9" s="1577">
        <v>1</v>
      </c>
      <c r="L9" s="28"/>
      <c r="M9" s="1661"/>
      <c r="N9" s="897">
        <f t="shared" ref="N9:N11" si="1">IF( SUM( P9:Q9 ) = 0, 0, $P$5 )</f>
        <v>0</v>
      </c>
      <c r="O9" s="1661"/>
      <c r="P9" s="273">
        <f t="shared" si="0"/>
        <v>0</v>
      </c>
      <c r="Q9" s="273">
        <f t="shared" si="0"/>
        <v>0</v>
      </c>
      <c r="R9" s="1661"/>
      <c r="S9" s="1591"/>
      <c r="T9" s="1362" t="s">
        <v>24522</v>
      </c>
      <c r="U9" s="239" t="s">
        <v>24524</v>
      </c>
      <c r="V9" s="900" t="s">
        <v>24525</v>
      </c>
      <c r="W9" s="8"/>
      <c r="X9" s="28"/>
    </row>
    <row r="10" spans="2:24" ht="33" customHeight="1">
      <c r="B10" s="1362" t="s">
        <v>24526</v>
      </c>
      <c r="C10" s="6" t="s">
        <v>813</v>
      </c>
      <c r="D10" s="6">
        <v>3</v>
      </c>
      <c r="E10" s="849">
        <v>8.7999999999999995E-2</v>
      </c>
      <c r="F10" s="899">
        <v>1.4E-2</v>
      </c>
      <c r="G10" s="8"/>
      <c r="H10" s="28"/>
      <c r="I10" s="958" t="s">
        <v>24527</v>
      </c>
      <c r="J10" s="28"/>
      <c r="K10" s="1577">
        <v>1</v>
      </c>
      <c r="L10" s="28"/>
      <c r="M10" s="1661"/>
      <c r="N10" s="897">
        <f t="shared" si="1"/>
        <v>0</v>
      </c>
      <c r="O10" s="1661"/>
      <c r="P10" s="273">
        <f t="shared" si="0"/>
        <v>0</v>
      </c>
      <c r="Q10" s="273">
        <f t="shared" si="0"/>
        <v>0</v>
      </c>
      <c r="R10" s="1661"/>
      <c r="S10" s="1591"/>
      <c r="T10" s="1362" t="s">
        <v>24526</v>
      </c>
      <c r="U10" s="239" t="s">
        <v>24528</v>
      </c>
      <c r="V10" s="900" t="s">
        <v>24529</v>
      </c>
      <c r="W10" s="8"/>
      <c r="X10" s="28"/>
    </row>
    <row r="11" spans="2:24" ht="33" customHeight="1">
      <c r="B11" s="1362" t="s">
        <v>24530</v>
      </c>
      <c r="C11" s="6" t="s">
        <v>813</v>
      </c>
      <c r="D11" s="6">
        <v>3</v>
      </c>
      <c r="E11" s="849">
        <v>5.3029999999999999</v>
      </c>
      <c r="F11" s="899">
        <v>18.952999999999999</v>
      </c>
      <c r="G11" s="8"/>
      <c r="H11" s="28"/>
      <c r="I11" s="958" t="s">
        <v>24531</v>
      </c>
      <c r="J11" s="28"/>
      <c r="K11" s="1577">
        <v>1</v>
      </c>
      <c r="L11" s="28"/>
      <c r="M11" s="1661"/>
      <c r="N11" s="897">
        <f t="shared" si="1"/>
        <v>0</v>
      </c>
      <c r="O11" s="1661"/>
      <c r="P11" s="273">
        <f t="shared" si="0"/>
        <v>0</v>
      </c>
      <c r="Q11" s="273">
        <f t="shared" si="0"/>
        <v>0</v>
      </c>
      <c r="R11" s="1661"/>
      <c r="S11" s="1591"/>
      <c r="T11" s="1362" t="s">
        <v>24530</v>
      </c>
      <c r="U11" s="239" t="s">
        <v>24532</v>
      </c>
      <c r="V11" s="900" t="s">
        <v>24533</v>
      </c>
      <c r="W11" s="8"/>
      <c r="X11" s="28"/>
    </row>
    <row r="12" spans="2:24" ht="33" customHeight="1" thickBot="1">
      <c r="B12" s="1841" t="s">
        <v>24534</v>
      </c>
      <c r="C12" s="477" t="s">
        <v>813</v>
      </c>
      <c r="D12" s="477">
        <v>3</v>
      </c>
      <c r="E12" s="850">
        <v>1.036</v>
      </c>
      <c r="F12" s="855">
        <v>0.128</v>
      </c>
      <c r="G12" s="8"/>
      <c r="H12" s="28"/>
      <c r="I12" s="959" t="s">
        <v>24535</v>
      </c>
      <c r="J12" s="28"/>
      <c r="K12" s="1578">
        <v>1</v>
      </c>
      <c r="L12" s="28"/>
      <c r="M12" s="1661"/>
      <c r="N12" s="897">
        <f>IF( SUM( P12:Q12 ) = 0, 0, $P$5 )</f>
        <v>0</v>
      </c>
      <c r="O12" s="1661"/>
      <c r="P12" s="273">
        <f t="shared" si="0"/>
        <v>0</v>
      </c>
      <c r="Q12" s="273">
        <f t="shared" si="0"/>
        <v>0</v>
      </c>
      <c r="R12" s="1661"/>
      <c r="S12" s="1591"/>
      <c r="T12" s="1841" t="s">
        <v>24534</v>
      </c>
      <c r="U12" s="519" t="s">
        <v>24536</v>
      </c>
      <c r="V12" s="960" t="s">
        <v>24537</v>
      </c>
      <c r="W12" s="8"/>
      <c r="X12" s="28"/>
    </row>
    <row r="13" spans="2:24" ht="14.25" customHeight="1" thickBot="1">
      <c r="B13" s="961"/>
      <c r="C13" s="121"/>
      <c r="D13" s="121"/>
      <c r="E13" s="10"/>
      <c r="F13" s="10"/>
      <c r="G13" s="10"/>
      <c r="H13" s="28"/>
      <c r="I13" s="28"/>
      <c r="J13" s="28"/>
      <c r="K13" s="159"/>
      <c r="L13" s="28"/>
      <c r="M13" s="1661"/>
      <c r="N13" s="897"/>
      <c r="O13" s="1661"/>
      <c r="P13" s="1591"/>
      <c r="Q13" s="1591"/>
      <c r="R13" s="1661"/>
      <c r="S13" s="1591"/>
      <c r="T13" s="961"/>
      <c r="U13" s="10"/>
      <c r="V13" s="10"/>
      <c r="W13" s="10"/>
      <c r="X13" s="28"/>
    </row>
    <row r="14" spans="2:24" ht="21" customHeight="1" thickBot="1">
      <c r="B14" s="328" t="s">
        <v>24538</v>
      </c>
      <c r="C14" s="11"/>
      <c r="D14" s="11"/>
      <c r="E14" s="38"/>
      <c r="F14" s="38"/>
      <c r="G14" s="38"/>
      <c r="H14" s="1591"/>
      <c r="I14" s="52"/>
      <c r="J14" s="52"/>
      <c r="K14" s="1575"/>
      <c r="L14" s="52"/>
      <c r="M14" s="1661"/>
      <c r="N14" s="897"/>
      <c r="O14" s="1661"/>
      <c r="P14" s="1591"/>
      <c r="Q14" s="1591"/>
      <c r="R14" s="1661"/>
      <c r="S14" s="1591"/>
      <c r="T14" s="328" t="s">
        <v>24538</v>
      </c>
      <c r="U14" s="38"/>
      <c r="V14" s="38"/>
      <c r="W14" s="38"/>
      <c r="X14" s="1591"/>
    </row>
    <row r="15" spans="2:24" ht="33" customHeight="1">
      <c r="B15" s="894" t="s">
        <v>24539</v>
      </c>
      <c r="C15" s="483" t="s">
        <v>2544</v>
      </c>
      <c r="D15" s="483">
        <v>3</v>
      </c>
      <c r="E15" s="1712">
        <v>2.6669999999999998</v>
      </c>
      <c r="F15" s="1713">
        <v>0.72799999999999998</v>
      </c>
      <c r="G15" s="8"/>
      <c r="H15" s="1591"/>
      <c r="I15" s="957" t="s">
        <v>24540</v>
      </c>
      <c r="J15" s="962"/>
      <c r="K15" s="1579">
        <v>1</v>
      </c>
      <c r="L15" s="962"/>
      <c r="M15" s="1661"/>
      <c r="N15" s="897">
        <f>IF( SUM( P15:Q15 ) = 0, 0, $P$5 )</f>
        <v>0</v>
      </c>
      <c r="O15" s="1661"/>
      <c r="P15" s="273">
        <f t="shared" ref="P15:Q21" si="2" xml:space="preserve"> IF( ISNUMBER(E15 ), 0, 1 )</f>
        <v>0</v>
      </c>
      <c r="Q15" s="273">
        <f t="shared" si="2"/>
        <v>0</v>
      </c>
      <c r="R15" s="1661"/>
      <c r="S15" s="1591"/>
      <c r="T15" s="894" t="s">
        <v>24539</v>
      </c>
      <c r="U15" s="517" t="s">
        <v>24541</v>
      </c>
      <c r="V15" s="898" t="s">
        <v>24542</v>
      </c>
      <c r="W15" s="8"/>
      <c r="X15" s="1591"/>
    </row>
    <row r="16" spans="2:24" ht="33" customHeight="1">
      <c r="B16" s="1362" t="s">
        <v>24543</v>
      </c>
      <c r="C16" s="6" t="s">
        <v>2544</v>
      </c>
      <c r="D16" s="6">
        <v>3</v>
      </c>
      <c r="E16" s="1714">
        <v>0.33</v>
      </c>
      <c r="F16" s="1715">
        <v>3.5999999999999997E-2</v>
      </c>
      <c r="G16" s="8"/>
      <c r="H16" s="1591"/>
      <c r="I16" s="958" t="s">
        <v>24544</v>
      </c>
      <c r="J16" s="962"/>
      <c r="K16" s="1580">
        <v>1</v>
      </c>
      <c r="L16" s="962"/>
      <c r="M16" s="1661"/>
      <c r="N16" s="897">
        <f t="shared" ref="N16:N23" si="3">IF( SUM( P16:Q16 ) = 0, 0, $P$5 )</f>
        <v>0</v>
      </c>
      <c r="O16" s="1661"/>
      <c r="P16" s="273">
        <f t="shared" si="2"/>
        <v>0</v>
      </c>
      <c r="Q16" s="273">
        <f t="shared" si="2"/>
        <v>0</v>
      </c>
      <c r="R16" s="1661"/>
      <c r="S16" s="1591"/>
      <c r="T16" s="1362" t="s">
        <v>24543</v>
      </c>
      <c r="U16" s="239" t="s">
        <v>24545</v>
      </c>
      <c r="V16" s="900" t="s">
        <v>24546</v>
      </c>
      <c r="W16" s="8"/>
      <c r="X16" s="1591"/>
    </row>
    <row r="17" spans="2:24" ht="33" customHeight="1">
      <c r="B17" s="1362" t="s">
        <v>24547</v>
      </c>
      <c r="C17" s="6" t="s">
        <v>2544</v>
      </c>
      <c r="D17" s="6">
        <v>3</v>
      </c>
      <c r="E17" s="1714">
        <v>9.9000000000000005E-2</v>
      </c>
      <c r="F17" s="1715">
        <v>6.0000000000000001E-3</v>
      </c>
      <c r="G17" s="8"/>
      <c r="H17" s="1591"/>
      <c r="I17" s="958" t="s">
        <v>24548</v>
      </c>
      <c r="J17" s="962"/>
      <c r="K17" s="1580">
        <v>1</v>
      </c>
      <c r="L17" s="962"/>
      <c r="M17" s="1661"/>
      <c r="N17" s="897">
        <f t="shared" si="3"/>
        <v>0</v>
      </c>
      <c r="O17" s="1661"/>
      <c r="P17" s="273">
        <f t="shared" si="2"/>
        <v>0</v>
      </c>
      <c r="Q17" s="273">
        <f t="shared" si="2"/>
        <v>0</v>
      </c>
      <c r="R17" s="1661"/>
      <c r="S17" s="1591"/>
      <c r="T17" s="1362" t="s">
        <v>24547</v>
      </c>
      <c r="U17" s="239" t="s">
        <v>24549</v>
      </c>
      <c r="V17" s="900" t="s">
        <v>24550</v>
      </c>
      <c r="W17" s="8"/>
      <c r="X17" s="1591"/>
    </row>
    <row r="18" spans="2:24" ht="33" customHeight="1">
      <c r="B18" s="1362" t="s">
        <v>24551</v>
      </c>
      <c r="C18" s="6" t="s">
        <v>2544</v>
      </c>
      <c r="D18" s="6">
        <v>3</v>
      </c>
      <c r="E18" s="1714">
        <v>43.161999999999999</v>
      </c>
      <c r="F18" s="1715">
        <v>158.42599999999999</v>
      </c>
      <c r="G18" s="8"/>
      <c r="H18" s="1591"/>
      <c r="I18" s="958" t="s">
        <v>24552</v>
      </c>
      <c r="J18" s="962"/>
      <c r="K18" s="1580">
        <v>1</v>
      </c>
      <c r="L18" s="962"/>
      <c r="M18" s="1661"/>
      <c r="N18" s="897">
        <f t="shared" si="3"/>
        <v>0</v>
      </c>
      <c r="O18" s="1661"/>
      <c r="P18" s="273">
        <f t="shared" si="2"/>
        <v>0</v>
      </c>
      <c r="Q18" s="273">
        <f t="shared" si="2"/>
        <v>0</v>
      </c>
      <c r="R18" s="1661"/>
      <c r="S18" s="1591"/>
      <c r="T18" s="1362" t="s">
        <v>24551</v>
      </c>
      <c r="U18" s="239" t="s">
        <v>24553</v>
      </c>
      <c r="V18" s="900" t="s">
        <v>24554</v>
      </c>
      <c r="W18" s="8"/>
      <c r="X18" s="1591"/>
    </row>
    <row r="19" spans="2:24" ht="33" customHeight="1">
      <c r="B19" s="1362" t="s">
        <v>24555</v>
      </c>
      <c r="C19" s="6" t="s">
        <v>2544</v>
      </c>
      <c r="D19" s="6">
        <v>3</v>
      </c>
      <c r="E19" s="1714">
        <v>4.0670000000000002</v>
      </c>
      <c r="F19" s="1715">
        <v>0.873</v>
      </c>
      <c r="G19" s="8"/>
      <c r="H19" s="1591"/>
      <c r="I19" s="958" t="s">
        <v>24556</v>
      </c>
      <c r="J19" s="962"/>
      <c r="K19" s="1580">
        <v>1</v>
      </c>
      <c r="L19" s="962"/>
      <c r="M19" s="1661"/>
      <c r="N19" s="897">
        <f t="shared" si="3"/>
        <v>0</v>
      </c>
      <c r="O19" s="1661"/>
      <c r="P19" s="273">
        <f t="shared" si="2"/>
        <v>0</v>
      </c>
      <c r="Q19" s="273">
        <f t="shared" si="2"/>
        <v>0</v>
      </c>
      <c r="R19" s="1661"/>
      <c r="S19" s="1591"/>
      <c r="T19" s="1362" t="s">
        <v>24555</v>
      </c>
      <c r="U19" s="239" t="s">
        <v>24557</v>
      </c>
      <c r="V19" s="900" t="s">
        <v>24558</v>
      </c>
      <c r="W19" s="8"/>
      <c r="X19" s="1591"/>
    </row>
    <row r="20" spans="2:24" ht="33" customHeight="1">
      <c r="B20" s="1362" t="s">
        <v>24559</v>
      </c>
      <c r="C20" s="6" t="s">
        <v>23989</v>
      </c>
      <c r="D20" s="6">
        <v>2</v>
      </c>
      <c r="E20" s="849">
        <v>0.69</v>
      </c>
      <c r="F20" s="899">
        <v>0.02</v>
      </c>
      <c r="G20" s="8"/>
      <c r="H20" s="1591"/>
      <c r="I20" s="958" t="s">
        <v>24560</v>
      </c>
      <c r="J20" s="962"/>
      <c r="K20" s="1580">
        <v>1</v>
      </c>
      <c r="L20" s="962"/>
      <c r="M20" s="1661"/>
      <c r="N20" s="897">
        <f t="shared" si="3"/>
        <v>0</v>
      </c>
      <c r="O20" s="1661"/>
      <c r="P20" s="273">
        <f t="shared" si="2"/>
        <v>0</v>
      </c>
      <c r="Q20" s="273">
        <f t="shared" si="2"/>
        <v>0</v>
      </c>
      <c r="R20" s="1661"/>
      <c r="S20" s="1591"/>
      <c r="T20" s="1362" t="s">
        <v>24559</v>
      </c>
      <c r="U20" s="239" t="s">
        <v>24561</v>
      </c>
      <c r="V20" s="900" t="s">
        <v>24562</v>
      </c>
      <c r="W20" s="8"/>
      <c r="X20" s="1591"/>
    </row>
    <row r="21" spans="2:24" ht="33" customHeight="1">
      <c r="B21" s="1362" t="s">
        <v>24563</v>
      </c>
      <c r="C21" s="6" t="s">
        <v>23989</v>
      </c>
      <c r="D21" s="6">
        <v>2</v>
      </c>
      <c r="E21" s="849">
        <v>0</v>
      </c>
      <c r="F21" s="899">
        <v>0</v>
      </c>
      <c r="G21" s="8"/>
      <c r="H21" s="1591"/>
      <c r="I21" s="958" t="s">
        <v>24564</v>
      </c>
      <c r="J21" s="962"/>
      <c r="K21" s="1580">
        <v>1</v>
      </c>
      <c r="L21" s="962"/>
      <c r="M21" s="1661"/>
      <c r="N21" s="897">
        <f t="shared" si="3"/>
        <v>0</v>
      </c>
      <c r="O21" s="1661"/>
      <c r="P21" s="273">
        <f t="shared" si="2"/>
        <v>0</v>
      </c>
      <c r="Q21" s="273">
        <f t="shared" si="2"/>
        <v>0</v>
      </c>
      <c r="R21" s="1661"/>
      <c r="S21" s="1591"/>
      <c r="T21" s="1362" t="s">
        <v>24563</v>
      </c>
      <c r="U21" s="239" t="s">
        <v>24565</v>
      </c>
      <c r="V21" s="900" t="s">
        <v>24566</v>
      </c>
      <c r="W21" s="8"/>
      <c r="X21" s="1591"/>
    </row>
    <row r="22" spans="2:24" ht="33" customHeight="1">
      <c r="B22" s="1362" t="s">
        <v>24567</v>
      </c>
      <c r="C22" s="6" t="s">
        <v>23989</v>
      </c>
      <c r="D22" s="6">
        <v>2</v>
      </c>
      <c r="E22" s="963"/>
      <c r="F22" s="899">
        <v>0.78</v>
      </c>
      <c r="G22" s="8"/>
      <c r="H22" s="1591"/>
      <c r="I22" s="958" t="s">
        <v>24568</v>
      </c>
      <c r="J22" s="962"/>
      <c r="K22" s="1580">
        <v>1</v>
      </c>
      <c r="L22" s="962"/>
      <c r="M22" s="1661"/>
      <c r="N22" s="897">
        <f t="shared" si="3"/>
        <v>0</v>
      </c>
      <c r="O22" s="1661"/>
      <c r="P22" s="1591"/>
      <c r="Q22" s="273">
        <f xml:space="preserve"> IF( ISNUMBER(F22 ), 0, 1 )</f>
        <v>0</v>
      </c>
      <c r="R22" s="1661"/>
      <c r="S22" s="1591"/>
      <c r="T22" s="1362" t="s">
        <v>24567</v>
      </c>
      <c r="U22" s="53"/>
      <c r="V22" s="900" t="s">
        <v>24569</v>
      </c>
      <c r="W22" s="8"/>
      <c r="X22" s="1591"/>
    </row>
    <row r="23" spans="2:24" ht="33" customHeight="1">
      <c r="B23" s="1362" t="s">
        <v>24570</v>
      </c>
      <c r="C23" s="6" t="s">
        <v>23989</v>
      </c>
      <c r="D23" s="6">
        <v>2</v>
      </c>
      <c r="E23" s="963"/>
      <c r="F23" s="899">
        <v>0</v>
      </c>
      <c r="G23" s="8"/>
      <c r="H23" s="1591"/>
      <c r="I23" s="958" t="s">
        <v>24571</v>
      </c>
      <c r="J23" s="962"/>
      <c r="K23" s="1580">
        <v>1</v>
      </c>
      <c r="L23" s="962"/>
      <c r="M23" s="1661"/>
      <c r="N23" s="897">
        <f t="shared" si="3"/>
        <v>0</v>
      </c>
      <c r="O23" s="1661"/>
      <c r="P23" s="1591"/>
      <c r="Q23" s="273">
        <f xml:space="preserve"> IF( ISNUMBER(F23 ), 0, 1 )</f>
        <v>0</v>
      </c>
      <c r="R23" s="1661"/>
      <c r="S23" s="1591"/>
      <c r="T23" s="1362" t="s">
        <v>24570</v>
      </c>
      <c r="U23" s="53"/>
      <c r="V23" s="900" t="s">
        <v>24572</v>
      </c>
      <c r="W23" s="8"/>
      <c r="X23" s="1591"/>
    </row>
    <row r="24" spans="2:24" ht="33" customHeight="1" thickBot="1">
      <c r="B24" s="1841" t="s">
        <v>24573</v>
      </c>
      <c r="C24" s="477" t="s">
        <v>1392</v>
      </c>
      <c r="D24" s="477">
        <v>1</v>
      </c>
      <c r="E24" s="1716">
        <v>84.15</v>
      </c>
      <c r="F24" s="1717">
        <v>8.41</v>
      </c>
      <c r="G24" s="8"/>
      <c r="H24" s="1591"/>
      <c r="I24" s="959" t="s">
        <v>24574</v>
      </c>
      <c r="J24" s="962"/>
      <c r="K24" s="1581">
        <v>1</v>
      </c>
      <c r="L24" s="962"/>
      <c r="M24" s="1661"/>
      <c r="N24" s="897">
        <f>IF( SUM( P24:Q24 ) = 0, 0, $P$5 )</f>
        <v>0</v>
      </c>
      <c r="O24" s="1661"/>
      <c r="P24" s="273">
        <f xml:space="preserve"> IF( ISNUMBER(E24 ), 0, 1 )</f>
        <v>0</v>
      </c>
      <c r="Q24" s="273">
        <f xml:space="preserve"> IF( ISNUMBER(F24 ), 0, 1 )</f>
        <v>0</v>
      </c>
      <c r="R24" s="1661"/>
      <c r="S24" s="1591"/>
      <c r="T24" s="1841" t="s">
        <v>24573</v>
      </c>
      <c r="U24" s="519" t="s">
        <v>24575</v>
      </c>
      <c r="V24" s="960" t="s">
        <v>24576</v>
      </c>
      <c r="W24" s="8"/>
      <c r="X24" s="1591"/>
    </row>
    <row r="25" spans="2:24" ht="14.25" customHeight="1" thickBot="1">
      <c r="B25" s="961"/>
      <c r="C25" s="121"/>
      <c r="D25" s="121"/>
      <c r="E25" s="10"/>
      <c r="F25" s="10"/>
      <c r="G25" s="10"/>
      <c r="H25" s="1591"/>
      <c r="I25" s="962"/>
      <c r="J25" s="962"/>
      <c r="K25" s="1582"/>
      <c r="L25" s="962"/>
      <c r="M25" s="1661"/>
      <c r="N25" s="897"/>
      <c r="O25" s="1661"/>
      <c r="P25" s="1591"/>
      <c r="Q25" s="1591"/>
      <c r="R25" s="1661"/>
      <c r="S25" s="1591"/>
      <c r="T25" s="961"/>
      <c r="U25" s="10"/>
      <c r="V25" s="10"/>
      <c r="W25" s="10"/>
      <c r="X25" s="1591"/>
    </row>
    <row r="26" spans="2:24" ht="30" customHeight="1" thickBot="1">
      <c r="B26" s="964" t="s">
        <v>24577</v>
      </c>
      <c r="C26" s="891" t="s">
        <v>801</v>
      </c>
      <c r="D26" s="891" t="s">
        <v>802</v>
      </c>
      <c r="E26" s="891" t="s">
        <v>24578</v>
      </c>
      <c r="F26" s="891" t="s">
        <v>24579</v>
      </c>
      <c r="G26" s="893" t="s">
        <v>1016</v>
      </c>
      <c r="H26" s="1591"/>
      <c r="I26" s="52"/>
      <c r="J26" s="1591"/>
      <c r="K26" s="1590"/>
      <c r="L26" s="1591"/>
      <c r="M26" s="1661"/>
      <c r="N26" s="897"/>
      <c r="O26" s="1661"/>
      <c r="P26" s="1591"/>
      <c r="Q26" s="1591"/>
      <c r="R26" s="1661"/>
      <c r="S26" s="1591"/>
      <c r="T26" s="1347" t="s">
        <v>24577</v>
      </c>
      <c r="U26" s="1348" t="s">
        <v>24578</v>
      </c>
      <c r="V26" s="1348" t="s">
        <v>24579</v>
      </c>
      <c r="W26" s="1349" t="s">
        <v>1016</v>
      </c>
      <c r="X26" s="1591"/>
    </row>
    <row r="27" spans="2:24" ht="33" customHeight="1" thickBot="1">
      <c r="B27" s="965" t="s">
        <v>24580</v>
      </c>
      <c r="C27" s="966" t="s">
        <v>813</v>
      </c>
      <c r="D27" s="966">
        <v>3</v>
      </c>
      <c r="E27" s="967">
        <v>55.502000000000002</v>
      </c>
      <c r="F27" s="967">
        <v>12.625999999999999</v>
      </c>
      <c r="G27" s="968">
        <f>SUM(E27:F27)</f>
        <v>68.128</v>
      </c>
      <c r="H27" s="969"/>
      <c r="I27" s="970" t="s">
        <v>24581</v>
      </c>
      <c r="J27" s="1591"/>
      <c r="K27" s="1678">
        <v>1</v>
      </c>
      <c r="L27" s="1591"/>
      <c r="M27" s="1661"/>
      <c r="N27" s="897">
        <f>IF( SUM( P27:Q27 ) = 0, 0, $P$5 )</f>
        <v>0</v>
      </c>
      <c r="O27" s="1661"/>
      <c r="P27" s="273">
        <f t="shared" ref="P27" si="4" xml:space="preserve"> IF( ISNUMBER(E27 ), 0, 1 )</f>
        <v>0</v>
      </c>
      <c r="Q27" s="273">
        <f xml:space="preserve"> IF( ISNUMBER(F27 ), 0, 1 )</f>
        <v>0</v>
      </c>
      <c r="R27" s="1661"/>
      <c r="S27" s="1591"/>
      <c r="T27" s="1350" t="s">
        <v>24580</v>
      </c>
      <c r="U27" s="1351" t="s">
        <v>24582</v>
      </c>
      <c r="V27" s="1351" t="s">
        <v>24583</v>
      </c>
      <c r="W27" s="1352" t="s">
        <v>24584</v>
      </c>
      <c r="X27" s="969"/>
    </row>
    <row r="28" spans="2:24" ht="14.25" customHeight="1" thickBot="1">
      <c r="B28" s="961"/>
      <c r="C28" s="121"/>
      <c r="D28" s="121"/>
      <c r="E28" s="10"/>
      <c r="F28" s="1591"/>
      <c r="G28" s="1591"/>
      <c r="H28" s="969"/>
      <c r="I28" s="962"/>
      <c r="J28" s="1591"/>
      <c r="K28" s="1590"/>
      <c r="L28" s="1591"/>
      <c r="M28" s="1661"/>
      <c r="N28" s="897"/>
      <c r="O28" s="1661"/>
      <c r="P28" s="1591"/>
      <c r="Q28" s="1591"/>
      <c r="R28" s="1661"/>
      <c r="S28" s="1591"/>
      <c r="T28" s="961"/>
      <c r="U28" s="10"/>
      <c r="V28" s="1591"/>
      <c r="W28" s="1591"/>
      <c r="X28" s="969"/>
    </row>
    <row r="29" spans="2:24" ht="30" customHeight="1" thickBot="1">
      <c r="B29" s="328" t="s">
        <v>24585</v>
      </c>
      <c r="C29" s="11"/>
      <c r="D29" s="11"/>
      <c r="E29" s="38"/>
      <c r="F29" s="38"/>
      <c r="G29" s="38"/>
      <c r="H29" s="1591"/>
      <c r="I29" s="52"/>
      <c r="J29" s="1591"/>
      <c r="K29" s="1590"/>
      <c r="L29" s="1591"/>
      <c r="M29" s="1661"/>
      <c r="N29" s="897"/>
      <c r="O29" s="1661"/>
      <c r="P29" s="1591"/>
      <c r="Q29" s="1591"/>
      <c r="R29" s="1661"/>
      <c r="S29" s="1591"/>
      <c r="T29" s="328" t="s">
        <v>24585</v>
      </c>
      <c r="U29" s="38"/>
      <c r="V29" s="38"/>
      <c r="W29" s="38"/>
      <c r="X29" s="1591"/>
    </row>
    <row r="30" spans="2:24" ht="33" customHeight="1">
      <c r="B30" s="894" t="s">
        <v>24586</v>
      </c>
      <c r="C30" s="483" t="s">
        <v>24587</v>
      </c>
      <c r="D30" s="895">
        <v>2</v>
      </c>
      <c r="E30" s="896">
        <v>138</v>
      </c>
      <c r="F30" s="8"/>
      <c r="G30" s="8"/>
      <c r="H30" s="1591"/>
      <c r="I30" s="957" t="s">
        <v>24588</v>
      </c>
      <c r="J30" s="1591"/>
      <c r="K30" s="1679">
        <v>1</v>
      </c>
      <c r="L30" s="1591"/>
      <c r="M30" s="1661"/>
      <c r="N30" s="897">
        <f>IF( SUM( P30:Q30 ) = 0, 0, $P$5 )</f>
        <v>0</v>
      </c>
      <c r="O30" s="1661"/>
      <c r="P30" s="273">
        <f t="shared" ref="P30:P31" si="5" xml:space="preserve"> IF( ISNUMBER(E30 ), 0, 1 )</f>
        <v>0</v>
      </c>
      <c r="Q30" s="1591"/>
      <c r="R30" s="1661"/>
      <c r="S30" s="1591"/>
      <c r="T30" s="894" t="s">
        <v>24586</v>
      </c>
      <c r="U30" s="898" t="s">
        <v>24589</v>
      </c>
      <c r="V30" s="8"/>
      <c r="W30" s="8"/>
      <c r="X30" s="1591"/>
    </row>
    <row r="31" spans="2:24" ht="33" customHeight="1" thickBot="1">
      <c r="B31" s="1841" t="s">
        <v>24590</v>
      </c>
      <c r="C31" s="477" t="s">
        <v>24587</v>
      </c>
      <c r="D31" s="902">
        <v>2</v>
      </c>
      <c r="E31" s="855">
        <v>187.33</v>
      </c>
      <c r="F31" s="8"/>
      <c r="G31" s="8"/>
      <c r="H31" s="1591"/>
      <c r="I31" s="959" t="s">
        <v>24591</v>
      </c>
      <c r="J31" s="1591"/>
      <c r="K31" s="1680">
        <v>1</v>
      </c>
      <c r="L31" s="1591"/>
      <c r="M31" s="1661"/>
      <c r="N31" s="897">
        <f t="shared" ref="N31" si="6">IF( SUM( P31:Q31 ) = 0, 0, $P$5 )</f>
        <v>0</v>
      </c>
      <c r="O31" s="1661"/>
      <c r="P31" s="273">
        <f t="shared" si="5"/>
        <v>0</v>
      </c>
      <c r="Q31" s="1591"/>
      <c r="R31" s="1661"/>
      <c r="S31" s="1591"/>
      <c r="T31" s="1841" t="s">
        <v>24590</v>
      </c>
      <c r="U31" s="960" t="s">
        <v>24592</v>
      </c>
      <c r="V31" s="8"/>
      <c r="W31" s="8"/>
      <c r="X31" s="1591"/>
    </row>
  </sheetData>
  <sheetProtection algorithmName="SHA-512" hashValue="oEvXkZ1f4jupW4frb9iJ0N+BVb4ywO6fUlF3q51LZohKxqT9XR1oErIhu8xCVaWsiZVw37GNcE1jQYO13/Fkzw==" saltValue="a/WCaMd+9FNzNuDW5W89GA==" spinCount="100000" sheet="1" objects="1" scenarios="1"/>
  <mergeCells count="3">
    <mergeCell ref="B3:K3"/>
    <mergeCell ref="T3:X3"/>
    <mergeCell ref="P4:Q4"/>
  </mergeCells>
  <conditionalFormatting sqref="N8:N31">
    <cfRule type="cellIs" dxfId="28" priority="1" operator="equal">
      <formula>0</formula>
    </cfRule>
  </conditionalFormatting>
  <dataValidations count="1">
    <dataValidation type="custom" allowBlank="1" showErrorMessage="1" errorTitle="Input Error" error="Please enter a numeric value" sqref="E8:F12 E30:E31 E27:F27 E20:F23" xr:uid="{00000000-0002-0000-35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QddFj85V4mEWBcgn98ye5ufaeOGXw6Fcq7S61VaRUr+jZL+RuMSbJb14ExVQAQCRKUs/sJJwfoIh/KV81t90zg==" saltValue="Eyo9DwK9BLLgxkTELd2YLQ=="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7">
    <pageSetUpPr fitToPage="1"/>
  </sheetPr>
  <dimension ref="A1:T26"/>
  <sheetViews>
    <sheetView showFormulas="1" showGridLines="0" topLeftCell="A10" zoomScaleNormal="100" zoomScaleSheetLayoutView="100" workbookViewId="0">
      <selection activeCell="E8" sqref="E8"/>
    </sheetView>
  </sheetViews>
  <sheetFormatPr defaultColWidth="9" defaultRowHeight="15.75"/>
  <cols>
    <col min="1" max="1" width="1.875" style="264" customWidth="1"/>
    <col min="2" max="2" width="36.125" style="264" customWidth="1"/>
    <col min="3" max="3" width="7" style="264" customWidth="1"/>
    <col min="4" max="4" width="5.5" style="264" customWidth="1"/>
    <col min="5" max="5" width="12.5" style="980" customWidth="1"/>
    <col min="6" max="6" width="1.875" style="264" customWidth="1"/>
    <col min="7" max="7" width="12.5" style="264" customWidth="1"/>
    <col min="8" max="8" width="1.875" style="13" customWidth="1"/>
    <col min="9" max="9" width="33.625" style="13" customWidth="1"/>
    <col min="10" max="10" width="1.875" style="13" customWidth="1"/>
    <col min="11" max="11" width="1.875" style="261" customWidth="1"/>
    <col min="12" max="12" width="25" style="261" customWidth="1"/>
    <col min="13" max="13" width="1.875" style="261" customWidth="1"/>
    <col min="14" max="14" width="25" style="261" hidden="1" customWidth="1"/>
    <col min="15" max="15" width="1.875" style="261" hidden="1" customWidth="1"/>
    <col min="16" max="16" width="1.875" style="264" customWidth="1"/>
    <col min="17" max="17" width="36.125" style="264" customWidth="1"/>
    <col min="18" max="18" width="17.5" style="264" customWidth="1"/>
    <col min="19" max="19" width="1.875" style="264" customWidth="1"/>
    <col min="20" max="16384" width="9" style="264"/>
  </cols>
  <sheetData>
    <row r="1" spans="1:20" s="109" customFormat="1" ht="30" customHeight="1">
      <c r="B1" s="888" t="s">
        <v>766</v>
      </c>
      <c r="C1" s="888"/>
      <c r="D1" s="888"/>
      <c r="E1" s="888"/>
      <c r="F1" s="888"/>
      <c r="G1" s="888"/>
      <c r="H1" s="48"/>
      <c r="I1" s="48"/>
      <c r="J1" s="48"/>
      <c r="K1" s="1661"/>
      <c r="L1" s="1591"/>
      <c r="M1" s="1661"/>
      <c r="N1" s="1591"/>
      <c r="O1" s="1661"/>
      <c r="Q1" s="888" t="s">
        <v>766</v>
      </c>
      <c r="R1" s="888"/>
      <c r="T1" s="1591"/>
    </row>
    <row r="2" spans="1:20" s="109" customFormat="1" ht="30" customHeight="1">
      <c r="B2" s="888" t="str">
        <f>Validation!B4</f>
        <v>Anglian Water</v>
      </c>
      <c r="C2" s="14"/>
      <c r="D2" s="14"/>
      <c r="E2" s="14"/>
      <c r="F2" s="14"/>
      <c r="G2" s="971"/>
      <c r="H2" s="48"/>
      <c r="I2" s="48"/>
      <c r="J2" s="48"/>
      <c r="K2" s="1661"/>
      <c r="L2" s="1591"/>
      <c r="M2" s="1661"/>
      <c r="N2" s="1591"/>
      <c r="O2" s="1661"/>
      <c r="Q2" s="888" t="str">
        <f>Validation!B4</f>
        <v>Anglian Water</v>
      </c>
      <c r="R2" s="14"/>
      <c r="T2" s="1591"/>
    </row>
    <row r="3" spans="1:20" ht="45" customHeight="1">
      <c r="A3" s="1592"/>
      <c r="B3" s="2067" t="s">
        <v>767</v>
      </c>
      <c r="C3" s="2067"/>
      <c r="D3" s="2067"/>
      <c r="E3" s="2067"/>
      <c r="F3" s="2067"/>
      <c r="G3" s="2067"/>
      <c r="H3" s="2067"/>
      <c r="I3" s="2067"/>
      <c r="K3" s="1661"/>
      <c r="L3" s="889" t="s">
        <v>798</v>
      </c>
      <c r="M3" s="1661"/>
      <c r="N3" s="1591"/>
      <c r="O3" s="1661"/>
      <c r="P3" s="1592"/>
      <c r="Q3" s="2067" t="s">
        <v>767</v>
      </c>
      <c r="R3" s="2067"/>
      <c r="S3" s="1592"/>
      <c r="T3" s="1591"/>
    </row>
    <row r="4" spans="1:20" ht="15" customHeight="1" thickBot="1">
      <c r="A4" s="1592"/>
      <c r="B4" s="2"/>
      <c r="C4" s="2"/>
      <c r="D4" s="2"/>
      <c r="E4" s="2"/>
      <c r="F4" s="1662"/>
      <c r="G4" s="972"/>
      <c r="K4" s="1661"/>
      <c r="L4" s="1591"/>
      <c r="M4" s="1661"/>
      <c r="N4" s="1881" t="s">
        <v>799</v>
      </c>
      <c r="O4" s="1661"/>
      <c r="P4" s="1592"/>
      <c r="Q4" s="2"/>
      <c r="R4" s="2"/>
      <c r="S4" s="1592"/>
      <c r="T4" s="1591"/>
    </row>
    <row r="5" spans="1:20" s="4" customFormat="1" ht="56.25" customHeight="1" thickBot="1">
      <c r="B5" s="439" t="s">
        <v>800</v>
      </c>
      <c r="C5" s="419" t="s">
        <v>801</v>
      </c>
      <c r="D5" s="419" t="s">
        <v>802</v>
      </c>
      <c r="E5" s="440" t="s">
        <v>24593</v>
      </c>
      <c r="F5" s="42"/>
      <c r="G5" s="441" t="s">
        <v>806</v>
      </c>
      <c r="I5" s="441" t="s">
        <v>807</v>
      </c>
      <c r="K5" s="1661"/>
      <c r="L5" s="1591"/>
      <c r="M5" s="1661"/>
      <c r="N5" s="267" t="s">
        <v>808</v>
      </c>
      <c r="O5" s="1661"/>
      <c r="Q5" s="439" t="s">
        <v>800</v>
      </c>
      <c r="R5" s="440" t="s">
        <v>24593</v>
      </c>
      <c r="T5" s="1591"/>
    </row>
    <row r="6" spans="1:20" s="4" customFormat="1" ht="15" customHeight="1" thickBot="1">
      <c r="B6" s="35"/>
      <c r="C6" s="35"/>
      <c r="D6" s="35"/>
      <c r="E6" s="43"/>
      <c r="F6" s="3"/>
      <c r="G6" s="48"/>
      <c r="K6" s="1661"/>
      <c r="L6" s="1591"/>
      <c r="M6" s="1661"/>
      <c r="N6" s="1591"/>
      <c r="O6" s="1661"/>
      <c r="Q6" s="35"/>
      <c r="R6" s="43"/>
      <c r="T6" s="1591"/>
    </row>
    <row r="7" spans="1:20" s="4" customFormat="1" ht="20.25" customHeight="1" thickBot="1">
      <c r="B7" s="316" t="s">
        <v>24594</v>
      </c>
      <c r="C7" s="1591"/>
      <c r="D7" s="1591"/>
      <c r="E7" s="11"/>
      <c r="F7" s="3"/>
      <c r="G7" s="48"/>
      <c r="K7" s="1661"/>
      <c r="L7" s="1591"/>
      <c r="M7" s="1661"/>
      <c r="N7" s="1591"/>
      <c r="O7" s="1661"/>
      <c r="Q7" s="316" t="s">
        <v>24594</v>
      </c>
      <c r="R7" s="11"/>
      <c r="T7" s="1591"/>
    </row>
    <row r="8" spans="1:20" s="4" customFormat="1" ht="32.25" customHeight="1">
      <c r="B8" s="326" t="s">
        <v>24595</v>
      </c>
      <c r="C8" s="317" t="s">
        <v>2544</v>
      </c>
      <c r="D8" s="317">
        <v>3</v>
      </c>
      <c r="E8" s="802">
        <v>3492</v>
      </c>
      <c r="F8" s="3"/>
      <c r="G8" s="973" t="s">
        <v>24596</v>
      </c>
      <c r="I8" s="808"/>
      <c r="K8" s="1661"/>
      <c r="L8" s="897">
        <f t="shared" ref="L8:L13" si="0">IF( SUM( N8:N8 ) = 0, 0, $N$5 )</f>
        <v>0</v>
      </c>
      <c r="M8" s="1661"/>
      <c r="N8" s="273">
        <f xml:space="preserve"> IF( ISNUMBER(E8 ), 0, 1 )</f>
        <v>0</v>
      </c>
      <c r="O8" s="1661"/>
      <c r="Q8" s="326" t="s">
        <v>24595</v>
      </c>
      <c r="R8" s="974" t="s">
        <v>24597</v>
      </c>
      <c r="T8" s="1591"/>
    </row>
    <row r="9" spans="1:20" s="4" customFormat="1" ht="32.25" customHeight="1">
      <c r="B9" s="327" t="s">
        <v>24598</v>
      </c>
      <c r="C9" s="313" t="s">
        <v>2544</v>
      </c>
      <c r="D9" s="313">
        <v>3</v>
      </c>
      <c r="E9" s="804">
        <v>2875</v>
      </c>
      <c r="F9" s="3"/>
      <c r="G9" s="975" t="s">
        <v>24599</v>
      </c>
      <c r="I9" s="809"/>
      <c r="K9" s="1661"/>
      <c r="L9" s="897">
        <f t="shared" si="0"/>
        <v>0</v>
      </c>
      <c r="M9" s="1661"/>
      <c r="N9" s="273">
        <f t="shared" ref="N9:N13" si="1" xml:space="preserve"> IF( ISNUMBER(E9 ), 0, 1 )</f>
        <v>0</v>
      </c>
      <c r="O9" s="1661"/>
      <c r="Q9" s="327" t="s">
        <v>24598</v>
      </c>
      <c r="R9" s="319" t="s">
        <v>24600</v>
      </c>
      <c r="T9" s="1591"/>
    </row>
    <row r="10" spans="1:20" s="4" customFormat="1" ht="32.25" customHeight="1">
      <c r="B10" s="327" t="s">
        <v>24601</v>
      </c>
      <c r="C10" s="313" t="s">
        <v>2544</v>
      </c>
      <c r="D10" s="313">
        <v>3</v>
      </c>
      <c r="E10" s="804">
        <v>10089</v>
      </c>
      <c r="F10" s="3"/>
      <c r="G10" s="975" t="s">
        <v>24602</v>
      </c>
      <c r="I10" s="809"/>
      <c r="K10" s="1661"/>
      <c r="L10" s="897">
        <f t="shared" si="0"/>
        <v>0</v>
      </c>
      <c r="M10" s="1661"/>
      <c r="N10" s="273">
        <f t="shared" si="1"/>
        <v>0</v>
      </c>
      <c r="O10" s="1661"/>
      <c r="Q10" s="327" t="s">
        <v>24601</v>
      </c>
      <c r="R10" s="319" t="s">
        <v>24603</v>
      </c>
      <c r="T10" s="1591"/>
    </row>
    <row r="11" spans="1:20" s="4" customFormat="1" ht="32.25" customHeight="1">
      <c r="B11" s="327" t="s">
        <v>24604</v>
      </c>
      <c r="C11" s="313" t="s">
        <v>2544</v>
      </c>
      <c r="D11" s="313">
        <v>3</v>
      </c>
      <c r="E11" s="804">
        <v>18146</v>
      </c>
      <c r="F11" s="3"/>
      <c r="G11" s="975" t="s">
        <v>24605</v>
      </c>
      <c r="I11" s="809"/>
      <c r="K11" s="1661"/>
      <c r="L11" s="897">
        <f t="shared" si="0"/>
        <v>0</v>
      </c>
      <c r="M11" s="1661"/>
      <c r="N11" s="273">
        <f t="shared" si="1"/>
        <v>0</v>
      </c>
      <c r="O11" s="1661"/>
      <c r="Q11" s="327" t="s">
        <v>24604</v>
      </c>
      <c r="R11" s="319" t="s">
        <v>24606</v>
      </c>
      <c r="T11" s="1591"/>
    </row>
    <row r="12" spans="1:20" s="4" customFormat="1" ht="32.25" customHeight="1">
      <c r="B12" s="327" t="s">
        <v>24607</v>
      </c>
      <c r="C12" s="313" t="s">
        <v>2544</v>
      </c>
      <c r="D12" s="313">
        <v>3</v>
      </c>
      <c r="E12" s="804">
        <v>13538</v>
      </c>
      <c r="F12" s="3"/>
      <c r="G12" s="975" t="s">
        <v>24608</v>
      </c>
      <c r="I12" s="809"/>
      <c r="K12" s="1661"/>
      <c r="L12" s="897">
        <f t="shared" si="0"/>
        <v>0</v>
      </c>
      <c r="M12" s="1661"/>
      <c r="N12" s="273">
        <f t="shared" si="1"/>
        <v>0</v>
      </c>
      <c r="O12" s="1661"/>
      <c r="Q12" s="327" t="s">
        <v>24607</v>
      </c>
      <c r="R12" s="319" t="s">
        <v>24609</v>
      </c>
      <c r="T12" s="1591"/>
    </row>
    <row r="13" spans="1:20" s="4" customFormat="1" ht="32.25" customHeight="1">
      <c r="B13" s="327" t="s">
        <v>24610</v>
      </c>
      <c r="C13" s="313" t="s">
        <v>2544</v>
      </c>
      <c r="D13" s="313">
        <v>3</v>
      </c>
      <c r="E13" s="804">
        <v>8943</v>
      </c>
      <c r="F13" s="3"/>
      <c r="G13" s="975" t="s">
        <v>24611</v>
      </c>
      <c r="I13" s="809"/>
      <c r="K13" s="1661"/>
      <c r="L13" s="897">
        <f t="shared" si="0"/>
        <v>0</v>
      </c>
      <c r="M13" s="1661"/>
      <c r="N13" s="273">
        <f t="shared" si="1"/>
        <v>0</v>
      </c>
      <c r="O13" s="1661"/>
      <c r="Q13" s="327" t="s">
        <v>24610</v>
      </c>
      <c r="R13" s="319" t="s">
        <v>24612</v>
      </c>
      <c r="T13" s="1591"/>
    </row>
    <row r="14" spans="1:20" s="4" customFormat="1" ht="32.25" customHeight="1" thickBot="1">
      <c r="B14" s="1850" t="s">
        <v>24613</v>
      </c>
      <c r="C14" s="320" t="s">
        <v>2544</v>
      </c>
      <c r="D14" s="320">
        <v>3</v>
      </c>
      <c r="E14" s="329">
        <f>IFERROR(SUM(E8:E13),0)</f>
        <v>57083</v>
      </c>
      <c r="F14" s="3"/>
      <c r="G14" s="976" t="s">
        <v>24614</v>
      </c>
      <c r="I14" s="810"/>
      <c r="K14" s="1661"/>
      <c r="L14" s="1591"/>
      <c r="M14" s="1661"/>
      <c r="N14" s="1591"/>
      <c r="O14" s="1661"/>
      <c r="Q14" s="1850" t="s">
        <v>24613</v>
      </c>
      <c r="R14" s="322" t="s">
        <v>24615</v>
      </c>
      <c r="T14" s="1591"/>
    </row>
    <row r="15" spans="1:20" s="4" customFormat="1" ht="15" customHeight="1" thickBot="1">
      <c r="B15" s="950"/>
      <c r="C15" s="977"/>
      <c r="D15" s="977"/>
      <c r="E15" s="43"/>
      <c r="F15" s="3"/>
      <c r="G15" s="40"/>
      <c r="K15" s="1661"/>
      <c r="L15" s="1591"/>
      <c r="M15" s="1661"/>
      <c r="N15" s="1591"/>
      <c r="O15" s="1661"/>
      <c r="Q15" s="950"/>
      <c r="R15" s="43"/>
      <c r="T15" s="1591"/>
    </row>
    <row r="16" spans="1:20" s="4" customFormat="1" ht="20.25" customHeight="1" thickBot="1">
      <c r="B16" s="328" t="s">
        <v>24616</v>
      </c>
      <c r="C16" s="1681"/>
      <c r="D16" s="1681"/>
      <c r="E16" s="11"/>
      <c r="F16" s="3"/>
      <c r="G16" s="48"/>
      <c r="K16" s="1661"/>
      <c r="L16" s="1591"/>
      <c r="M16" s="1661"/>
      <c r="N16" s="1591"/>
      <c r="O16" s="1661"/>
      <c r="Q16" s="316" t="s">
        <v>24616</v>
      </c>
      <c r="R16" s="11"/>
      <c r="T16" s="1591"/>
    </row>
    <row r="17" spans="2:20" s="4" customFormat="1" ht="32.25" customHeight="1">
      <c r="B17" s="326" t="s">
        <v>24617</v>
      </c>
      <c r="C17" s="317" t="s">
        <v>2544</v>
      </c>
      <c r="D17" s="317">
        <v>3</v>
      </c>
      <c r="E17" s="978">
        <f>IFERROR('7B'!CG22,0)</f>
        <v>1233</v>
      </c>
      <c r="F17" s="3"/>
      <c r="G17" s="973" t="s">
        <v>24618</v>
      </c>
      <c r="I17" s="808"/>
      <c r="K17" s="1661"/>
      <c r="L17" s="1591"/>
      <c r="M17" s="1661"/>
      <c r="N17" s="1591"/>
      <c r="O17" s="1661"/>
      <c r="Q17" s="326" t="s">
        <v>24617</v>
      </c>
      <c r="R17" s="978" t="s">
        <v>24619</v>
      </c>
      <c r="T17" s="1591"/>
    </row>
    <row r="18" spans="2:20" s="4" customFormat="1" ht="32.25" customHeight="1">
      <c r="B18" s="327" t="s">
        <v>24620</v>
      </c>
      <c r="C18" s="313" t="s">
        <v>2544</v>
      </c>
      <c r="D18" s="313">
        <v>3</v>
      </c>
      <c r="E18" s="505">
        <f>IFERROR('7B'!CG23,0)</f>
        <v>3249</v>
      </c>
      <c r="F18" s="3"/>
      <c r="G18" s="975" t="s">
        <v>24621</v>
      </c>
      <c r="I18" s="809"/>
      <c r="K18" s="1661"/>
      <c r="L18" s="1591"/>
      <c r="M18" s="1661"/>
      <c r="N18" s="1591"/>
      <c r="O18" s="1661"/>
      <c r="Q18" s="327" t="s">
        <v>24620</v>
      </c>
      <c r="R18" s="505" t="s">
        <v>24622</v>
      </c>
      <c r="T18" s="1591"/>
    </row>
    <row r="19" spans="2:20" s="4" customFormat="1" ht="32.25" customHeight="1">
      <c r="B19" s="327" t="s">
        <v>24623</v>
      </c>
      <c r="C19" s="313" t="s">
        <v>2544</v>
      </c>
      <c r="D19" s="313">
        <v>3</v>
      </c>
      <c r="E19" s="505">
        <f>IFERROR('7B'!CG24,0)</f>
        <v>39191</v>
      </c>
      <c r="F19" s="3"/>
      <c r="G19" s="975" t="s">
        <v>24624</v>
      </c>
      <c r="I19" s="809"/>
      <c r="K19" s="1661"/>
      <c r="L19" s="1591"/>
      <c r="M19" s="1661"/>
      <c r="N19" s="1591"/>
      <c r="O19" s="1661"/>
      <c r="Q19" s="327" t="s">
        <v>24623</v>
      </c>
      <c r="R19" s="505" t="s">
        <v>24625</v>
      </c>
      <c r="T19" s="1591"/>
    </row>
    <row r="20" spans="2:20" s="4" customFormat="1" ht="32.25" customHeight="1">
      <c r="B20" s="327" t="s">
        <v>24626</v>
      </c>
      <c r="C20" s="313" t="s">
        <v>2544</v>
      </c>
      <c r="D20" s="313">
        <v>3</v>
      </c>
      <c r="E20" s="505">
        <f>IFERROR('7B'!CG25,0)</f>
        <v>43673</v>
      </c>
      <c r="F20" s="3"/>
      <c r="G20" s="975" t="s">
        <v>24627</v>
      </c>
      <c r="I20" s="809"/>
      <c r="K20" s="1661"/>
      <c r="L20" s="1591"/>
      <c r="M20" s="1661"/>
      <c r="N20" s="1591"/>
      <c r="O20" s="1661"/>
      <c r="Q20" s="327" t="s">
        <v>24626</v>
      </c>
      <c r="R20" s="505" t="s">
        <v>24628</v>
      </c>
      <c r="T20" s="1591"/>
    </row>
    <row r="21" spans="2:20" s="4" customFormat="1" ht="32.25" customHeight="1">
      <c r="B21" s="327" t="s">
        <v>24629</v>
      </c>
      <c r="C21" s="313" t="s">
        <v>2544</v>
      </c>
      <c r="D21" s="313">
        <v>3</v>
      </c>
      <c r="E21" s="505">
        <f>IFERROR('7B'!CG26,0)</f>
        <v>8511</v>
      </c>
      <c r="F21" s="3"/>
      <c r="G21" s="975" t="s">
        <v>24630</v>
      </c>
      <c r="I21" s="809"/>
      <c r="K21" s="1661"/>
      <c r="L21" s="1591"/>
      <c r="M21" s="1661"/>
      <c r="N21" s="1591"/>
      <c r="O21" s="1661"/>
      <c r="Q21" s="327" t="s">
        <v>24629</v>
      </c>
      <c r="R21" s="505" t="s">
        <v>24631</v>
      </c>
      <c r="T21" s="1591"/>
    </row>
    <row r="22" spans="2:20" s="4" customFormat="1" ht="32.25" customHeight="1" thickBot="1">
      <c r="B22" s="1850" t="s">
        <v>24632</v>
      </c>
      <c r="C22" s="320" t="s">
        <v>2544</v>
      </c>
      <c r="D22" s="320">
        <v>3</v>
      </c>
      <c r="E22" s="979">
        <f>IFERROR('7B'!CG27,0)</f>
        <v>52184</v>
      </c>
      <c r="F22" s="3"/>
      <c r="G22" s="976" t="s">
        <v>24633</v>
      </c>
      <c r="I22" s="810"/>
      <c r="K22" s="1661"/>
      <c r="L22" s="1591"/>
      <c r="M22" s="1661"/>
      <c r="N22" s="1591"/>
      <c r="O22" s="1661"/>
      <c r="Q22" s="1850" t="s">
        <v>24632</v>
      </c>
      <c r="R22" s="979" t="s">
        <v>24634</v>
      </c>
      <c r="T22" s="1591"/>
    </row>
    <row r="23" spans="2:20" s="4" customFormat="1" ht="15" customHeight="1" thickBot="1">
      <c r="B23" s="950"/>
      <c r="C23" s="950"/>
      <c r="D23" s="950"/>
      <c r="E23" s="43"/>
      <c r="F23" s="3"/>
      <c r="G23" s="40"/>
      <c r="K23" s="1661"/>
      <c r="L23" s="1591"/>
      <c r="M23" s="1661"/>
      <c r="N23" s="1591"/>
      <c r="O23" s="1661"/>
      <c r="Q23" s="950"/>
      <c r="R23" s="43"/>
    </row>
    <row r="24" spans="2:20" s="4" customFormat="1" ht="20.25" customHeight="1" thickBot="1">
      <c r="B24" s="316" t="s">
        <v>24635</v>
      </c>
      <c r="C24" s="1591"/>
      <c r="D24" s="1591"/>
      <c r="E24" s="11"/>
      <c r="F24" s="3"/>
      <c r="G24" s="48"/>
      <c r="K24" s="1661"/>
      <c r="L24" s="1591"/>
      <c r="M24" s="1661"/>
      <c r="N24" s="1591"/>
      <c r="O24" s="1661"/>
      <c r="Q24" s="316" t="s">
        <v>24636</v>
      </c>
      <c r="R24" s="11"/>
    </row>
    <row r="25" spans="2:20" ht="32.25" customHeight="1" thickBot="1">
      <c r="B25" s="1866" t="s">
        <v>24637</v>
      </c>
      <c r="C25" s="389" t="s">
        <v>2544</v>
      </c>
      <c r="D25" s="389">
        <v>3</v>
      </c>
      <c r="E25" s="405">
        <f>IFERROR(E14+E22,0)</f>
        <v>109267</v>
      </c>
      <c r="F25" s="3"/>
      <c r="G25" s="970" t="s">
        <v>24638</v>
      </c>
      <c r="H25" s="1592"/>
      <c r="I25" s="1637"/>
      <c r="J25" s="1592"/>
      <c r="K25" s="1661"/>
      <c r="L25" s="1591"/>
      <c r="M25" s="1661"/>
      <c r="N25" s="1591"/>
      <c r="O25" s="1661"/>
      <c r="P25" s="1592"/>
      <c r="Q25" s="1866" t="s">
        <v>24637</v>
      </c>
      <c r="R25" s="391" t="s">
        <v>24639</v>
      </c>
      <c r="S25" s="1592"/>
      <c r="T25" s="1592"/>
    </row>
    <row r="26" spans="2:20" ht="8.25" customHeight="1">
      <c r="B26" s="1592"/>
      <c r="C26" s="1592"/>
      <c r="D26" s="1592"/>
      <c r="F26" s="1592"/>
      <c r="G26" s="1592"/>
      <c r="K26" s="1591"/>
      <c r="L26" s="1591"/>
      <c r="M26" s="1591"/>
      <c r="N26" s="1591"/>
      <c r="O26" s="1591"/>
      <c r="P26" s="1592"/>
      <c r="Q26" s="1592"/>
      <c r="R26" s="1592"/>
      <c r="S26" s="1592"/>
      <c r="T26" s="1592"/>
    </row>
  </sheetData>
  <sheetProtection algorithmName="SHA-512" hashValue="21tkHjijK32t1POc+Hdu13z18PF58EHAYf6YSIaNgXEh7TxsB/2VGBAMjP0HCRqOAr1A5/GAaXmGa4JrC4PtVg==" saltValue="aK1NVG8YcX5jj2LLQBSvzQ==" spinCount="100000" sheet="1" objects="1" scenarios="1"/>
  <mergeCells count="2">
    <mergeCell ref="B3:I3"/>
    <mergeCell ref="Q3:R3"/>
  </mergeCells>
  <conditionalFormatting sqref="L8:L13">
    <cfRule type="cellIs" dxfId="27" priority="1" operator="equal">
      <formula>0</formula>
    </cfRule>
  </conditionalFormatting>
  <dataValidations count="1">
    <dataValidation type="custom" allowBlank="1" showErrorMessage="1" errorTitle="Input Error" error="Please input a numeric value." sqref="E8:E13" xr:uid="{00000000-0002-0000-37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8">
    <pageSetUpPr fitToPage="1"/>
  </sheetPr>
  <dimension ref="B1:CQ28"/>
  <sheetViews>
    <sheetView showFormulas="1" showGridLines="0" zoomScale="55" zoomScaleNormal="55" zoomScaleSheetLayoutView="100" workbookViewId="0">
      <selection activeCell="J12" sqref="J12"/>
    </sheetView>
  </sheetViews>
  <sheetFormatPr defaultColWidth="9.125" defaultRowHeight="15.75"/>
  <cols>
    <col min="1" max="1" width="1.625" style="264" customWidth="1"/>
    <col min="2" max="2" width="31.5" style="264" customWidth="1"/>
    <col min="3" max="3" width="9.5" style="264" customWidth="1"/>
    <col min="4" max="4" width="7.125" style="264" customWidth="1"/>
    <col min="5" max="85" width="12.625" style="264" customWidth="1"/>
    <col min="86" max="86" width="1.625" style="264" customWidth="1"/>
    <col min="87" max="87" width="12.625" style="13" customWidth="1"/>
    <col min="88" max="88" width="1.625" style="264" customWidth="1"/>
    <col min="89" max="89" width="33.625" style="264" customWidth="1"/>
    <col min="90" max="90" width="1.625" style="264" customWidth="1"/>
    <col min="91" max="91" width="1.625" style="264" hidden="1" customWidth="1"/>
    <col min="92" max="92" width="25.125" style="264" hidden="1" customWidth="1"/>
    <col min="93" max="93" width="1.625" style="264" hidden="1" customWidth="1"/>
    <col min="94" max="94" width="25.125" style="264" hidden="1" customWidth="1"/>
    <col min="95" max="95" width="1.625" style="264" hidden="1" customWidth="1"/>
    <col min="96" max="16384" width="9.125" style="264"/>
  </cols>
  <sheetData>
    <row r="1" spans="2:94" s="176" customFormat="1" ht="30" customHeight="1">
      <c r="B1" s="888" t="s">
        <v>768</v>
      </c>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c r="AZ1" s="888"/>
      <c r="BA1" s="888"/>
      <c r="BB1" s="888"/>
      <c r="BC1" s="888"/>
      <c r="BD1" s="888"/>
      <c r="BE1" s="888"/>
      <c r="BF1" s="888"/>
      <c r="BG1" s="888"/>
      <c r="BH1" s="888"/>
      <c r="BI1" s="888"/>
      <c r="BJ1" s="888"/>
      <c r="BK1" s="888"/>
      <c r="BL1" s="888"/>
      <c r="BM1" s="888"/>
      <c r="BN1" s="888"/>
      <c r="BO1" s="888"/>
      <c r="BP1" s="888"/>
      <c r="BQ1" s="888"/>
      <c r="BR1" s="888"/>
      <c r="BS1" s="888"/>
      <c r="BT1" s="888"/>
      <c r="BU1" s="888"/>
      <c r="BV1" s="888"/>
      <c r="BW1" s="888"/>
      <c r="BX1" s="888"/>
      <c r="BY1" s="888"/>
      <c r="BZ1" s="888"/>
      <c r="CA1" s="888"/>
      <c r="CB1" s="888"/>
      <c r="CC1" s="888"/>
      <c r="CD1" s="888"/>
      <c r="CE1" s="888"/>
      <c r="CF1" s="888"/>
      <c r="CG1" s="888"/>
      <c r="CI1" s="13"/>
      <c r="CM1" s="1661"/>
      <c r="CN1" s="1591"/>
      <c r="CO1" s="1661"/>
      <c r="CP1" s="1591"/>
    </row>
    <row r="2" spans="2:94" s="176" customFormat="1" ht="30" customHeight="1">
      <c r="B2" s="888" t="str">
        <f>Validation!B4</f>
        <v>Anglian Water</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I2" s="13"/>
      <c r="CM2" s="1661"/>
      <c r="CN2" s="981"/>
      <c r="CO2" s="1661"/>
      <c r="CP2" s="1591"/>
    </row>
    <row r="3" spans="2:94" s="44" customFormat="1" ht="47.25" customHeight="1">
      <c r="B3" s="2156" t="s">
        <v>769</v>
      </c>
      <c r="C3" s="2156"/>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2156"/>
      <c r="AZ3" s="2156"/>
      <c r="BA3" s="2156"/>
      <c r="BB3" s="2156"/>
      <c r="BC3" s="2156"/>
      <c r="BD3" s="2156"/>
      <c r="BE3" s="2156"/>
      <c r="BF3" s="2156"/>
      <c r="BG3" s="2156"/>
      <c r="BH3" s="2156"/>
      <c r="BI3" s="2156"/>
      <c r="BJ3" s="2156"/>
      <c r="BK3" s="2156"/>
      <c r="BL3" s="2156"/>
      <c r="BM3" s="2156"/>
      <c r="BN3" s="2156"/>
      <c r="BO3" s="2156"/>
      <c r="BP3" s="2156"/>
      <c r="BQ3" s="2156"/>
      <c r="BR3" s="2156"/>
      <c r="BS3" s="2156"/>
      <c r="BT3" s="2156"/>
      <c r="BU3" s="2156"/>
      <c r="BV3" s="2156"/>
      <c r="BW3" s="2156"/>
      <c r="BX3" s="2156"/>
      <c r="BY3" s="2156"/>
      <c r="BZ3" s="2156"/>
      <c r="CA3" s="2156"/>
      <c r="CB3" s="2156"/>
      <c r="CC3" s="2156"/>
      <c r="CD3" s="2156"/>
      <c r="CE3" s="2156"/>
      <c r="CF3" s="2156"/>
      <c r="CG3" s="2156"/>
      <c r="CH3" s="2156"/>
      <c r="CI3" s="2156"/>
      <c r="CJ3" s="2156"/>
      <c r="CK3" s="2156"/>
      <c r="CM3" s="1661"/>
      <c r="CN3" s="889" t="s">
        <v>798</v>
      </c>
      <c r="CO3" s="1661"/>
      <c r="CP3" s="1884" t="s">
        <v>24640</v>
      </c>
    </row>
    <row r="4" spans="2:94" ht="18" thickBot="1">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1592"/>
      <c r="CG4" s="1592"/>
      <c r="CH4" s="1592"/>
      <c r="CJ4" s="1592"/>
      <c r="CK4" s="1592"/>
      <c r="CL4" s="1592"/>
      <c r="CM4" s="1661"/>
      <c r="CN4" s="1591"/>
      <c r="CO4" s="1661"/>
      <c r="CP4" s="267" t="s">
        <v>808</v>
      </c>
    </row>
    <row r="5" spans="2:94" s="4" customFormat="1" ht="53.45" customHeight="1" thickBot="1">
      <c r="B5" s="439" t="s">
        <v>800</v>
      </c>
      <c r="C5" s="419" t="s">
        <v>801</v>
      </c>
      <c r="D5" s="419" t="s">
        <v>802</v>
      </c>
      <c r="E5" s="419" t="s">
        <v>18</v>
      </c>
      <c r="F5" s="419" t="s">
        <v>32</v>
      </c>
      <c r="G5" s="419" t="s">
        <v>45</v>
      </c>
      <c r="H5" s="419" t="s">
        <v>58</v>
      </c>
      <c r="I5" s="419" t="s">
        <v>71</v>
      </c>
      <c r="J5" s="419" t="s">
        <v>85</v>
      </c>
      <c r="K5" s="419" t="s">
        <v>99</v>
      </c>
      <c r="L5" s="419" t="s">
        <v>112</v>
      </c>
      <c r="M5" s="419" t="s">
        <v>125</v>
      </c>
      <c r="N5" s="419" t="s">
        <v>139</v>
      </c>
      <c r="O5" s="419" t="s">
        <v>152</v>
      </c>
      <c r="P5" s="419" t="s">
        <v>165</v>
      </c>
      <c r="Q5" s="419" t="s">
        <v>178</v>
      </c>
      <c r="R5" s="419" t="s">
        <v>191</v>
      </c>
      <c r="S5" s="419" t="s">
        <v>205</v>
      </c>
      <c r="T5" s="419" t="s">
        <v>218</v>
      </c>
      <c r="U5" s="419" t="s">
        <v>231</v>
      </c>
      <c r="V5" s="419" t="s">
        <v>244</v>
      </c>
      <c r="W5" s="419" t="s">
        <v>258</v>
      </c>
      <c r="X5" s="419" t="s">
        <v>272</v>
      </c>
      <c r="Y5" s="419" t="s">
        <v>285</v>
      </c>
      <c r="Z5" s="419" t="s">
        <v>298</v>
      </c>
      <c r="AA5" s="419" t="s">
        <v>310</v>
      </c>
      <c r="AB5" s="419" t="s">
        <v>323</v>
      </c>
      <c r="AC5" s="419" t="s">
        <v>336</v>
      </c>
      <c r="AD5" s="419" t="s">
        <v>348</v>
      </c>
      <c r="AE5" s="419" t="s">
        <v>359</v>
      </c>
      <c r="AF5" s="419" t="s">
        <v>370</v>
      </c>
      <c r="AG5" s="419" t="s">
        <v>381</v>
      </c>
      <c r="AH5" s="419" t="s">
        <v>391</v>
      </c>
      <c r="AI5" s="419" t="s">
        <v>398</v>
      </c>
      <c r="AJ5" s="419" t="s">
        <v>405</v>
      </c>
      <c r="AK5" s="419" t="s">
        <v>412</v>
      </c>
      <c r="AL5" s="419" t="s">
        <v>419</v>
      </c>
      <c r="AM5" s="419" t="s">
        <v>426</v>
      </c>
      <c r="AN5" s="419" t="s">
        <v>433</v>
      </c>
      <c r="AO5" s="419" t="s">
        <v>440</v>
      </c>
      <c r="AP5" s="419" t="s">
        <v>447</v>
      </c>
      <c r="AQ5" s="419" t="s">
        <v>454</v>
      </c>
      <c r="AR5" s="419" t="s">
        <v>461</v>
      </c>
      <c r="AS5" s="419" t="s">
        <v>468</v>
      </c>
      <c r="AT5" s="419" t="s">
        <v>475</v>
      </c>
      <c r="AU5" s="419" t="s">
        <v>482</v>
      </c>
      <c r="AV5" s="419" t="s">
        <v>489</v>
      </c>
      <c r="AW5" s="419" t="s">
        <v>496</v>
      </c>
      <c r="AX5" s="419" t="s">
        <v>503</v>
      </c>
      <c r="AY5" s="419" t="s">
        <v>509</v>
      </c>
      <c r="AZ5" s="419" t="s">
        <v>515</v>
      </c>
      <c r="BA5" s="419" t="s">
        <v>521</v>
      </c>
      <c r="BB5" s="419" t="s">
        <v>527</v>
      </c>
      <c r="BC5" s="419" t="s">
        <v>532</v>
      </c>
      <c r="BD5" s="419" t="s">
        <v>537</v>
      </c>
      <c r="BE5" s="419" t="s">
        <v>542</v>
      </c>
      <c r="BF5" s="419" t="s">
        <v>547</v>
      </c>
      <c r="BG5" s="419" t="s">
        <v>552</v>
      </c>
      <c r="BH5" s="419" t="s">
        <v>557</v>
      </c>
      <c r="BI5" s="419" t="s">
        <v>562</v>
      </c>
      <c r="BJ5" s="419" t="s">
        <v>566</v>
      </c>
      <c r="BK5" s="419" t="s">
        <v>569</v>
      </c>
      <c r="BL5" s="419" t="s">
        <v>572</v>
      </c>
      <c r="BM5" s="419" t="s">
        <v>575</v>
      </c>
      <c r="BN5" s="419" t="s">
        <v>578</v>
      </c>
      <c r="BO5" s="419" t="s">
        <v>581</v>
      </c>
      <c r="BP5" s="419" t="s">
        <v>584</v>
      </c>
      <c r="BQ5" s="419" t="s">
        <v>587</v>
      </c>
      <c r="BR5" s="419" t="s">
        <v>590</v>
      </c>
      <c r="BS5" s="419" t="s">
        <v>593</v>
      </c>
      <c r="BT5" s="419" t="s">
        <v>595</v>
      </c>
      <c r="BU5" s="419" t="s">
        <v>597</v>
      </c>
      <c r="BV5" s="419" t="s">
        <v>599</v>
      </c>
      <c r="BW5" s="419" t="s">
        <v>601</v>
      </c>
      <c r="BX5" s="419" t="s">
        <v>603</v>
      </c>
      <c r="BY5" s="419" t="s">
        <v>605</v>
      </c>
      <c r="BZ5" s="419" t="s">
        <v>607</v>
      </c>
      <c r="CA5" s="419" t="s">
        <v>609</v>
      </c>
      <c r="CB5" s="419" t="s">
        <v>611</v>
      </c>
      <c r="CC5" s="419" t="s">
        <v>613</v>
      </c>
      <c r="CD5" s="419" t="s">
        <v>614</v>
      </c>
      <c r="CE5" s="419" t="s">
        <v>615</v>
      </c>
      <c r="CF5" s="419" t="s">
        <v>616</v>
      </c>
      <c r="CG5" s="440" t="s">
        <v>24641</v>
      </c>
      <c r="CH5" s="982"/>
      <c r="CI5" s="441" t="s">
        <v>806</v>
      </c>
      <c r="CK5" s="441" t="s">
        <v>807</v>
      </c>
      <c r="CM5" s="1661"/>
      <c r="CN5" s="1591"/>
      <c r="CO5" s="1661"/>
      <c r="CP5" s="1591"/>
    </row>
    <row r="6" spans="2:94" s="4" customFormat="1" ht="21" customHeight="1" thickBot="1">
      <c r="B6" s="46"/>
      <c r="C6" s="982"/>
      <c r="D6" s="982"/>
      <c r="E6" s="982"/>
      <c r="F6" s="982"/>
      <c r="G6" s="982"/>
      <c r="H6" s="982"/>
      <c r="I6" s="982"/>
      <c r="J6" s="982"/>
      <c r="K6" s="982"/>
      <c r="L6" s="982"/>
      <c r="M6" s="982"/>
      <c r="N6" s="982"/>
      <c r="O6" s="982"/>
      <c r="P6" s="982"/>
      <c r="Q6" s="982"/>
      <c r="R6" s="982"/>
      <c r="S6" s="982"/>
      <c r="T6" s="982"/>
      <c r="U6" s="982"/>
      <c r="V6" s="982"/>
      <c r="W6" s="982"/>
      <c r="X6" s="982"/>
      <c r="Y6" s="982"/>
      <c r="Z6" s="982"/>
      <c r="AA6" s="982"/>
      <c r="AB6" s="982"/>
      <c r="AC6" s="982"/>
      <c r="AD6" s="982"/>
      <c r="AE6" s="982"/>
      <c r="AF6" s="982"/>
      <c r="AG6" s="982"/>
      <c r="AH6" s="982"/>
      <c r="AI6" s="982"/>
      <c r="AJ6" s="982"/>
      <c r="AK6" s="982"/>
      <c r="AL6" s="982"/>
      <c r="AM6" s="982"/>
      <c r="AN6" s="982"/>
      <c r="AO6" s="982"/>
      <c r="AP6" s="982"/>
      <c r="AQ6" s="982"/>
      <c r="AR6" s="982"/>
      <c r="AS6" s="982"/>
      <c r="AT6" s="982"/>
      <c r="AU6" s="982"/>
      <c r="AV6" s="982"/>
      <c r="AW6" s="982"/>
      <c r="AX6" s="982"/>
      <c r="AY6" s="982"/>
      <c r="AZ6" s="982"/>
      <c r="BA6" s="982"/>
      <c r="BB6" s="982"/>
      <c r="BC6" s="982"/>
      <c r="BD6" s="982"/>
      <c r="BE6" s="982"/>
      <c r="BF6" s="982"/>
      <c r="BG6" s="982"/>
      <c r="BH6" s="982"/>
      <c r="BI6" s="982"/>
      <c r="BJ6" s="982"/>
      <c r="BK6" s="982"/>
      <c r="BL6" s="982"/>
      <c r="BM6" s="982"/>
      <c r="BN6" s="982"/>
      <c r="BO6" s="982"/>
      <c r="BP6" s="982"/>
      <c r="BQ6" s="982"/>
      <c r="BR6" s="982"/>
      <c r="BS6" s="982"/>
      <c r="BT6" s="982"/>
      <c r="BU6" s="982"/>
      <c r="BV6" s="982"/>
      <c r="BW6" s="982"/>
      <c r="BX6" s="982"/>
      <c r="BY6" s="982"/>
      <c r="BZ6" s="982"/>
      <c r="CA6" s="982"/>
      <c r="CB6" s="982"/>
      <c r="CC6" s="982"/>
      <c r="CD6" s="982"/>
      <c r="CE6" s="982"/>
      <c r="CF6" s="982"/>
      <c r="CG6" s="982"/>
      <c r="CH6" s="982"/>
      <c r="CI6" s="13"/>
      <c r="CM6" s="1661"/>
      <c r="CN6" s="1591"/>
      <c r="CO6" s="1661"/>
      <c r="CP6" s="1591"/>
    </row>
    <row r="7" spans="2:94" s="4" customFormat="1" ht="30.75" customHeight="1" thickBot="1">
      <c r="B7" s="328" t="s">
        <v>24642</v>
      </c>
      <c r="C7" s="11"/>
      <c r="D7" s="11"/>
      <c r="E7" s="47"/>
      <c r="F7" s="47"/>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8"/>
      <c r="CI7" s="13"/>
      <c r="CM7" s="1661"/>
      <c r="CN7" s="897"/>
      <c r="CO7" s="1661"/>
      <c r="CP7" s="270"/>
    </row>
    <row r="8" spans="2:94" s="4" customFormat="1" ht="33" customHeight="1">
      <c r="B8" s="1279" t="s">
        <v>24643</v>
      </c>
      <c r="C8" s="1252" t="s">
        <v>24644</v>
      </c>
      <c r="D8" s="1252">
        <v>0</v>
      </c>
      <c r="E8" s="1726" t="s">
        <v>19</v>
      </c>
      <c r="F8" s="1726" t="s">
        <v>33</v>
      </c>
      <c r="G8" s="1726" t="s">
        <v>46</v>
      </c>
      <c r="H8" s="1726" t="s">
        <v>59</v>
      </c>
      <c r="I8" s="1726" t="s">
        <v>72</v>
      </c>
      <c r="J8" s="1726" t="s">
        <v>86</v>
      </c>
      <c r="K8" s="1726" t="s">
        <v>100</v>
      </c>
      <c r="L8" s="1726" t="s">
        <v>113</v>
      </c>
      <c r="M8" s="1726" t="s">
        <v>126</v>
      </c>
      <c r="N8" s="1726" t="s">
        <v>140</v>
      </c>
      <c r="O8" s="1726" t="s">
        <v>153</v>
      </c>
      <c r="P8" s="1726" t="s">
        <v>166</v>
      </c>
      <c r="Q8" s="1726" t="s">
        <v>179</v>
      </c>
      <c r="R8" s="1726" t="s">
        <v>192</v>
      </c>
      <c r="S8" s="1726" t="s">
        <v>206</v>
      </c>
      <c r="T8" s="1726" t="s">
        <v>219</v>
      </c>
      <c r="U8" s="1726" t="s">
        <v>232</v>
      </c>
      <c r="V8" s="1726" t="s">
        <v>245</v>
      </c>
      <c r="W8" s="1726" t="s">
        <v>273</v>
      </c>
      <c r="X8" s="1726" t="s">
        <v>286</v>
      </c>
      <c r="Y8" s="1726" t="s">
        <v>299</v>
      </c>
      <c r="Z8" s="1726" t="s">
        <v>311</v>
      </c>
      <c r="AA8" s="1726" t="s">
        <v>324</v>
      </c>
      <c r="AB8" s="1726" t="s">
        <v>337</v>
      </c>
      <c r="AC8" s="1726" t="s">
        <v>360</v>
      </c>
      <c r="AD8" s="1726" t="s">
        <v>371</v>
      </c>
      <c r="AE8" s="1726" t="s">
        <v>382</v>
      </c>
      <c r="AF8" s="1726" t="s">
        <v>392</v>
      </c>
      <c r="AG8" s="1726" t="s">
        <v>399</v>
      </c>
      <c r="AH8" s="1726" t="s">
        <v>413</v>
      </c>
      <c r="AI8" s="1726" t="s">
        <v>420</v>
      </c>
      <c r="AJ8" s="1726" t="s">
        <v>427</v>
      </c>
      <c r="AK8" s="1726" t="s">
        <v>434</v>
      </c>
      <c r="AL8" s="1726" t="s">
        <v>455</v>
      </c>
      <c r="AM8" s="1726" t="s">
        <v>462</v>
      </c>
      <c r="AN8" s="1726" t="s">
        <v>469</v>
      </c>
      <c r="AO8" s="1726" t="s">
        <v>490</v>
      </c>
      <c r="AP8" s="1726" t="s">
        <v>497</v>
      </c>
      <c r="AQ8" s="1726" t="s">
        <v>504</v>
      </c>
      <c r="AR8" s="1726" t="s">
        <v>510</v>
      </c>
      <c r="AS8" s="1726" t="s">
        <v>516</v>
      </c>
      <c r="AT8" s="1726" t="s">
        <v>522</v>
      </c>
      <c r="AU8" s="1726" t="s">
        <v>528</v>
      </c>
      <c r="AV8" s="1726" t="s">
        <v>533</v>
      </c>
      <c r="AW8" s="1726" t="s">
        <v>538</v>
      </c>
      <c r="AX8" s="1726" t="s">
        <v>543</v>
      </c>
      <c r="AY8" s="1726" t="s">
        <v>548</v>
      </c>
      <c r="AZ8" s="1726" t="s">
        <v>553</v>
      </c>
      <c r="BA8" s="1726" t="s">
        <v>558</v>
      </c>
      <c r="BB8" s="1257"/>
      <c r="BC8" s="1257"/>
      <c r="BD8" s="1257"/>
      <c r="BE8" s="1257"/>
      <c r="BF8" s="1257"/>
      <c r="BG8" s="1257"/>
      <c r="BH8" s="1257"/>
      <c r="BI8" s="1257"/>
      <c r="BJ8" s="1257"/>
      <c r="BK8" s="1257"/>
      <c r="BL8" s="1257"/>
      <c r="BM8" s="1257"/>
      <c r="BN8" s="1257"/>
      <c r="BO8" s="1257"/>
      <c r="BP8" s="1257"/>
      <c r="BQ8" s="1257"/>
      <c r="BR8" s="1257"/>
      <c r="BS8" s="1257"/>
      <c r="BT8" s="1257"/>
      <c r="BU8" s="1257"/>
      <c r="BV8" s="1257"/>
      <c r="BW8" s="1257"/>
      <c r="BX8" s="1257"/>
      <c r="BY8" s="1257"/>
      <c r="BZ8" s="1257"/>
      <c r="CA8" s="1257"/>
      <c r="CB8" s="1257"/>
      <c r="CC8" s="1257"/>
      <c r="CD8" s="1257"/>
      <c r="CE8" s="1257"/>
      <c r="CF8" s="1257"/>
      <c r="CG8" s="1434"/>
      <c r="CH8" s="13"/>
      <c r="CI8" s="2157" t="s">
        <v>24645</v>
      </c>
      <c r="CK8" s="2160"/>
      <c r="CM8" s="1661"/>
      <c r="CN8" s="897"/>
      <c r="CO8" s="1661"/>
      <c r="CP8" s="270" t="s">
        <v>24646</v>
      </c>
    </row>
    <row r="9" spans="2:94" s="4" customFormat="1" ht="33" customHeight="1">
      <c r="B9" s="1284" t="s">
        <v>24647</v>
      </c>
      <c r="C9" s="1395" t="s">
        <v>24644</v>
      </c>
      <c r="D9" s="1395">
        <v>0</v>
      </c>
      <c r="E9" s="1438" t="s">
        <v>19</v>
      </c>
      <c r="F9" s="1438" t="s">
        <v>33</v>
      </c>
      <c r="G9" s="1438" t="s">
        <v>46</v>
      </c>
      <c r="H9" s="1438" t="s">
        <v>59</v>
      </c>
      <c r="I9" s="1438" t="s">
        <v>72</v>
      </c>
      <c r="J9" s="1438" t="s">
        <v>86</v>
      </c>
      <c r="K9" s="1438" t="s">
        <v>100</v>
      </c>
      <c r="L9" s="1438" t="s">
        <v>113</v>
      </c>
      <c r="M9" s="1438" t="s">
        <v>126</v>
      </c>
      <c r="N9" s="1438" t="s">
        <v>140</v>
      </c>
      <c r="O9" s="1438" t="s">
        <v>153</v>
      </c>
      <c r="P9" s="1438" t="s">
        <v>166</v>
      </c>
      <c r="Q9" s="1438" t="s">
        <v>179</v>
      </c>
      <c r="R9" s="1438" t="s">
        <v>192</v>
      </c>
      <c r="S9" s="1438" t="s">
        <v>206</v>
      </c>
      <c r="T9" s="1438" t="s">
        <v>219</v>
      </c>
      <c r="U9" s="1438" t="s">
        <v>232</v>
      </c>
      <c r="V9" s="1438" t="s">
        <v>245</v>
      </c>
      <c r="W9" s="1438" t="s">
        <v>273</v>
      </c>
      <c r="X9" s="1438" t="s">
        <v>286</v>
      </c>
      <c r="Y9" s="1438" t="s">
        <v>299</v>
      </c>
      <c r="Z9" s="1438" t="s">
        <v>311</v>
      </c>
      <c r="AA9" s="1438" t="s">
        <v>324</v>
      </c>
      <c r="AB9" s="1438" t="s">
        <v>337</v>
      </c>
      <c r="AC9" s="1438" t="s">
        <v>360</v>
      </c>
      <c r="AD9" s="1438" t="s">
        <v>371</v>
      </c>
      <c r="AE9" s="1438" t="s">
        <v>382</v>
      </c>
      <c r="AF9" s="1438" t="s">
        <v>392</v>
      </c>
      <c r="AG9" s="1438" t="s">
        <v>399</v>
      </c>
      <c r="AH9" s="1438" t="s">
        <v>413</v>
      </c>
      <c r="AI9" s="1438" t="s">
        <v>420</v>
      </c>
      <c r="AJ9" s="1438" t="s">
        <v>427</v>
      </c>
      <c r="AK9" s="1438" t="s">
        <v>434</v>
      </c>
      <c r="AL9" s="1438" t="s">
        <v>455</v>
      </c>
      <c r="AM9" s="1438" t="s">
        <v>462</v>
      </c>
      <c r="AN9" s="1438" t="s">
        <v>469</v>
      </c>
      <c r="AO9" s="1438" t="s">
        <v>490</v>
      </c>
      <c r="AP9" s="1438" t="s">
        <v>497</v>
      </c>
      <c r="AQ9" s="1438" t="s">
        <v>504</v>
      </c>
      <c r="AR9" s="1438" t="s">
        <v>510</v>
      </c>
      <c r="AS9" s="1438" t="s">
        <v>516</v>
      </c>
      <c r="AT9" s="1438" t="s">
        <v>522</v>
      </c>
      <c r="AU9" s="1438" t="s">
        <v>528</v>
      </c>
      <c r="AV9" s="1438" t="s">
        <v>533</v>
      </c>
      <c r="AW9" s="1438" t="s">
        <v>538</v>
      </c>
      <c r="AX9" s="1438" t="s">
        <v>543</v>
      </c>
      <c r="AY9" s="1438" t="s">
        <v>548</v>
      </c>
      <c r="AZ9" s="1438" t="s">
        <v>553</v>
      </c>
      <c r="BA9" s="1438" t="s">
        <v>558</v>
      </c>
      <c r="BB9" s="1438"/>
      <c r="BC9" s="1438"/>
      <c r="BD9" s="1438"/>
      <c r="BE9" s="1438"/>
      <c r="BF9" s="1438"/>
      <c r="BG9" s="1438"/>
      <c r="BH9" s="1438"/>
      <c r="BI9" s="1438"/>
      <c r="BJ9" s="1438"/>
      <c r="BK9" s="1438"/>
      <c r="BL9" s="1438"/>
      <c r="BM9" s="1438"/>
      <c r="BN9" s="1438"/>
      <c r="BO9" s="1438"/>
      <c r="BP9" s="1438"/>
      <c r="BQ9" s="1438"/>
      <c r="BR9" s="1438"/>
      <c r="BS9" s="1438"/>
      <c r="BT9" s="1438"/>
      <c r="BU9" s="1438"/>
      <c r="BV9" s="1438"/>
      <c r="BW9" s="1438"/>
      <c r="BX9" s="1438"/>
      <c r="BY9" s="1438"/>
      <c r="BZ9" s="1438"/>
      <c r="CA9" s="1438"/>
      <c r="CB9" s="1438"/>
      <c r="CC9" s="1438"/>
      <c r="CD9" s="1438"/>
      <c r="CE9" s="1438"/>
      <c r="CF9" s="1438"/>
      <c r="CG9" s="1435"/>
      <c r="CH9" s="13"/>
      <c r="CI9" s="2158"/>
      <c r="CK9" s="2161"/>
      <c r="CM9" s="1661"/>
      <c r="CN9" s="897"/>
      <c r="CO9" s="1661"/>
      <c r="CP9" s="270" t="s">
        <v>24648</v>
      </c>
    </row>
    <row r="10" spans="2:94" s="4" customFormat="1" ht="33" customHeight="1">
      <c r="B10" s="1284" t="s">
        <v>24649</v>
      </c>
      <c r="C10" s="1395" t="s">
        <v>24644</v>
      </c>
      <c r="D10" s="1395">
        <v>0</v>
      </c>
      <c r="E10" s="1432" t="str">
        <f>IFERROR(IF(IF(E8="Other (Specify Below)",E9,E8)=0,"",IF(E8="Other (Specify Below)",E9,E8)),"")</f>
        <v>ANWICK STW</v>
      </c>
      <c r="F10" s="1432" t="str">
        <f t="shared" ref="F10:BQ10" si="0">IFERROR(IF(IF(F8="Other",F9,F8)=0,"",IF(F8="Other",F9,F8)),"")</f>
        <v>BASILDON STW</v>
      </c>
      <c r="G10" s="1432" t="str">
        <f t="shared" si="0"/>
        <v>BEDFORD STW</v>
      </c>
      <c r="H10" s="1432" t="str">
        <f t="shared" si="0"/>
        <v>BENFLEET STW</v>
      </c>
      <c r="I10" s="1432" t="str">
        <f t="shared" si="0"/>
        <v>BOSTON STW</v>
      </c>
      <c r="J10" s="1432" t="str">
        <f t="shared" si="0"/>
        <v>BOURNE STW</v>
      </c>
      <c r="K10" s="1432" t="str">
        <f t="shared" si="0"/>
        <v>BRACKLEY STW (NEW)</v>
      </c>
      <c r="L10" s="1432" t="str">
        <f t="shared" si="0"/>
        <v>BRAINTREE</v>
      </c>
      <c r="M10" s="1432" t="str">
        <f t="shared" si="0"/>
        <v>BROADHOLME STW</v>
      </c>
      <c r="N10" s="1432" t="str">
        <f t="shared" si="0"/>
        <v>CAISTER - PUMP LANE STW</v>
      </c>
      <c r="O10" s="1432" t="str">
        <f t="shared" si="0"/>
        <v>CAMBRIDGE STW</v>
      </c>
      <c r="P10" s="1432" t="str">
        <f t="shared" si="0"/>
        <v>CANVEY ISLAND STW</v>
      </c>
      <c r="Q10" s="1432" t="str">
        <f t="shared" si="0"/>
        <v>CANWICK STW</v>
      </c>
      <c r="R10" s="1432" t="str">
        <f t="shared" si="0"/>
        <v>CHELMSFORD STW</v>
      </c>
      <c r="S10" s="1432" t="str">
        <f t="shared" si="0"/>
        <v>CLACTON-HOLLAND HAVEN STW</v>
      </c>
      <c r="T10" s="1432" t="str">
        <f t="shared" si="0"/>
        <v>COLCHESTER STW</v>
      </c>
      <c r="U10" s="1432" t="str">
        <f t="shared" si="0"/>
        <v>CORBY STW</v>
      </c>
      <c r="V10" s="1432" t="str">
        <f t="shared" si="0"/>
        <v>COTTON VALLEY STW</v>
      </c>
      <c r="W10" s="1432" t="str">
        <f t="shared" si="0"/>
        <v>DUNSTABLE STW</v>
      </c>
      <c r="X10" s="1432" t="str">
        <f t="shared" si="0"/>
        <v>FELIXSTOWE STW</v>
      </c>
      <c r="Y10" s="1432" t="str">
        <f t="shared" si="0"/>
        <v>FLITWICK STW</v>
      </c>
      <c r="Z10" s="1432" t="str">
        <f t="shared" si="0"/>
        <v>FORNHAM ALL SAINTS STW</v>
      </c>
      <c r="AA10" s="1432" t="str">
        <f t="shared" si="0"/>
        <v>GREAT BILLING STW</v>
      </c>
      <c r="AB10" s="1432" t="str">
        <f t="shared" si="0"/>
        <v>GRIMSBY-PYEWIPE STW</v>
      </c>
      <c r="AC10" s="1432" t="str">
        <f t="shared" si="0"/>
        <v>HAVERHILL STW</v>
      </c>
      <c r="AD10" s="1432" t="str">
        <f t="shared" si="0"/>
        <v>HITCHIN STW</v>
      </c>
      <c r="AE10" s="1432" t="str">
        <f t="shared" si="0"/>
        <v>HUNTINGDON (GODMANCHESTER) STW</v>
      </c>
      <c r="AF10" s="1432" t="str">
        <f t="shared" si="0"/>
        <v>INGOLDMELLS STW</v>
      </c>
      <c r="AG10" s="1432" t="str">
        <f t="shared" si="0"/>
        <v>IPSWICH CLIFF QUAY RAEBURN STW</v>
      </c>
      <c r="AH10" s="1432" t="str">
        <f t="shared" si="0"/>
        <v>KINGS LYNN STW</v>
      </c>
      <c r="AI10" s="1432" t="str">
        <f t="shared" si="0"/>
        <v>LEIGHTON LINSLADE STW</v>
      </c>
      <c r="AJ10" s="1432" t="str">
        <f t="shared" si="0"/>
        <v>LETCHWORTH STW</v>
      </c>
      <c r="AK10" s="1432" t="str">
        <f t="shared" si="0"/>
        <v>LOWESTOFT STW</v>
      </c>
      <c r="AL10" s="1432" t="str">
        <f t="shared" si="0"/>
        <v>MARSTON STW (LINCS)</v>
      </c>
      <c r="AM10" s="1432" t="str">
        <f t="shared" si="0"/>
        <v>NEWMARKET STW</v>
      </c>
      <c r="AN10" s="1432" t="str">
        <f t="shared" si="0"/>
        <v>PETERBOROUGH (FLAG FEN) STW</v>
      </c>
      <c r="AO10" s="1432" t="str">
        <f t="shared" si="0"/>
        <v>ROCHFORD STW</v>
      </c>
      <c r="AP10" s="1432" t="str">
        <f t="shared" si="0"/>
        <v>SHENFIELD AND HUTTON STW</v>
      </c>
      <c r="AQ10" s="1432" t="str">
        <f t="shared" si="0"/>
        <v>SOUTHEND STW</v>
      </c>
      <c r="AR10" s="1432" t="str">
        <f t="shared" si="0"/>
        <v>SPALDING STW</v>
      </c>
      <c r="AS10" s="1432" t="str">
        <f t="shared" si="0"/>
        <v>ST NEOTS STW</v>
      </c>
      <c r="AT10" s="1432" t="str">
        <f t="shared" si="0"/>
        <v>TETNEY-NEWTON MARSH STW</v>
      </c>
      <c r="AU10" s="1432" t="str">
        <f t="shared" si="0"/>
        <v>THETFORD STW</v>
      </c>
      <c r="AV10" s="1432" t="str">
        <f t="shared" si="0"/>
        <v>TILBURY STW</v>
      </c>
      <c r="AW10" s="1432" t="str">
        <f t="shared" si="0"/>
        <v>WEST WALTON STW</v>
      </c>
      <c r="AX10" s="1432" t="str">
        <f t="shared" si="0"/>
        <v>WHILTON STW</v>
      </c>
      <c r="AY10" s="1432" t="str">
        <f t="shared" si="0"/>
        <v>WHITLINGHAM TROWSE STW</v>
      </c>
      <c r="AZ10" s="1432" t="str">
        <f t="shared" si="0"/>
        <v>WICKFORD STW</v>
      </c>
      <c r="BA10" s="1432" t="str">
        <f t="shared" si="0"/>
        <v>WITHAM STW</v>
      </c>
      <c r="BB10" s="1432" t="str">
        <f t="shared" si="0"/>
        <v/>
      </c>
      <c r="BC10" s="1432" t="str">
        <f t="shared" si="0"/>
        <v/>
      </c>
      <c r="BD10" s="1432" t="str">
        <f t="shared" si="0"/>
        <v/>
      </c>
      <c r="BE10" s="1432" t="str">
        <f t="shared" si="0"/>
        <v/>
      </c>
      <c r="BF10" s="1432" t="str">
        <f t="shared" si="0"/>
        <v/>
      </c>
      <c r="BG10" s="1432" t="str">
        <f t="shared" si="0"/>
        <v/>
      </c>
      <c r="BH10" s="1432" t="str">
        <f t="shared" si="0"/>
        <v/>
      </c>
      <c r="BI10" s="1432" t="str">
        <f t="shared" si="0"/>
        <v/>
      </c>
      <c r="BJ10" s="1432" t="str">
        <f t="shared" si="0"/>
        <v/>
      </c>
      <c r="BK10" s="1432" t="str">
        <f t="shared" si="0"/>
        <v/>
      </c>
      <c r="BL10" s="1432" t="str">
        <f t="shared" si="0"/>
        <v/>
      </c>
      <c r="BM10" s="1432" t="str">
        <f t="shared" si="0"/>
        <v/>
      </c>
      <c r="BN10" s="1432" t="str">
        <f t="shared" si="0"/>
        <v/>
      </c>
      <c r="BO10" s="1432" t="str">
        <f t="shared" si="0"/>
        <v/>
      </c>
      <c r="BP10" s="1432" t="str">
        <f t="shared" si="0"/>
        <v/>
      </c>
      <c r="BQ10" s="1432" t="str">
        <f t="shared" si="0"/>
        <v/>
      </c>
      <c r="BR10" s="1432" t="str">
        <f t="shared" ref="BR10:CF10" si="1">IFERROR(IF(IF(BR8="Other",BR9,BR8)=0,"",IF(BR8="Other",BR9,BR8)),"")</f>
        <v/>
      </c>
      <c r="BS10" s="1432" t="str">
        <f t="shared" si="1"/>
        <v/>
      </c>
      <c r="BT10" s="1432" t="str">
        <f t="shared" si="1"/>
        <v/>
      </c>
      <c r="BU10" s="1432" t="str">
        <f t="shared" si="1"/>
        <v/>
      </c>
      <c r="BV10" s="1432" t="str">
        <f t="shared" si="1"/>
        <v/>
      </c>
      <c r="BW10" s="1432" t="str">
        <f t="shared" si="1"/>
        <v/>
      </c>
      <c r="BX10" s="1432" t="str">
        <f t="shared" si="1"/>
        <v/>
      </c>
      <c r="BY10" s="1432" t="str">
        <f t="shared" si="1"/>
        <v/>
      </c>
      <c r="BZ10" s="1432" t="str">
        <f t="shared" si="1"/>
        <v/>
      </c>
      <c r="CA10" s="1432" t="str">
        <f t="shared" si="1"/>
        <v/>
      </c>
      <c r="CB10" s="1432" t="str">
        <f t="shared" si="1"/>
        <v/>
      </c>
      <c r="CC10" s="1432" t="str">
        <f t="shared" si="1"/>
        <v/>
      </c>
      <c r="CD10" s="1432" t="str">
        <f t="shared" si="1"/>
        <v/>
      </c>
      <c r="CE10" s="1432" t="str">
        <f t="shared" si="1"/>
        <v/>
      </c>
      <c r="CF10" s="1432" t="str">
        <f t="shared" si="1"/>
        <v/>
      </c>
      <c r="CG10" s="1436" t="str">
        <f>IFERROR(IF(IF(CG8="Other",CG9,CG8)=0,"",IF(CG8="Other",CG9,CG8)),"")</f>
        <v/>
      </c>
      <c r="CH10" s="13"/>
      <c r="CI10" s="2159"/>
      <c r="CK10" s="2162"/>
      <c r="CM10" s="1661"/>
      <c r="CN10" s="897"/>
      <c r="CO10" s="1661"/>
      <c r="CP10" s="270" t="s">
        <v>24650</v>
      </c>
    </row>
    <row r="11" spans="2:94" s="4" customFormat="1" ht="33" customHeight="1">
      <c r="B11" s="1284" t="s">
        <v>24651</v>
      </c>
      <c r="C11" s="1395" t="s">
        <v>24644</v>
      </c>
      <c r="D11" s="1395">
        <v>0</v>
      </c>
      <c r="E11" s="1426" t="s">
        <v>24652</v>
      </c>
      <c r="F11" s="1426" t="s">
        <v>24648</v>
      </c>
      <c r="G11" s="1426" t="s">
        <v>24652</v>
      </c>
      <c r="H11" s="1426" t="s">
        <v>24650</v>
      </c>
      <c r="I11" s="1426" t="s">
        <v>24650</v>
      </c>
      <c r="J11" s="1426" t="s">
        <v>24652</v>
      </c>
      <c r="K11" s="1426" t="s">
        <v>24652</v>
      </c>
      <c r="L11" s="1426" t="s">
        <v>24652</v>
      </c>
      <c r="M11" s="1426" t="s">
        <v>24652</v>
      </c>
      <c r="N11" s="1426" t="s">
        <v>24648</v>
      </c>
      <c r="O11" s="1426" t="s">
        <v>24648</v>
      </c>
      <c r="P11" s="1426" t="s">
        <v>24648</v>
      </c>
      <c r="Q11" s="1426" t="s">
        <v>24653</v>
      </c>
      <c r="R11" s="1426" t="s">
        <v>24648</v>
      </c>
      <c r="S11" s="1426" t="s">
        <v>24648</v>
      </c>
      <c r="T11" s="1426" t="s">
        <v>24648</v>
      </c>
      <c r="U11" s="1426" t="s">
        <v>24652</v>
      </c>
      <c r="V11" s="1426" t="s">
        <v>24652</v>
      </c>
      <c r="W11" s="1426" t="s">
        <v>24652</v>
      </c>
      <c r="X11" s="1426" t="s">
        <v>24648</v>
      </c>
      <c r="Y11" s="1426" t="s">
        <v>24652</v>
      </c>
      <c r="Z11" s="1426" t="s">
        <v>24653</v>
      </c>
      <c r="AA11" s="1426" t="s">
        <v>24652</v>
      </c>
      <c r="AB11" s="1426" t="s">
        <v>24648</v>
      </c>
      <c r="AC11" s="1426" t="s">
        <v>24653</v>
      </c>
      <c r="AD11" s="1426" t="s">
        <v>24652</v>
      </c>
      <c r="AE11" s="1426" t="s">
        <v>24652</v>
      </c>
      <c r="AF11" s="1426" t="s">
        <v>24648</v>
      </c>
      <c r="AG11" s="1426" t="s">
        <v>24648</v>
      </c>
      <c r="AH11" s="1426" t="s">
        <v>24652</v>
      </c>
      <c r="AI11" s="1426" t="s">
        <v>24653</v>
      </c>
      <c r="AJ11" s="1426" t="s">
        <v>24652</v>
      </c>
      <c r="AK11" s="1426" t="s">
        <v>24648</v>
      </c>
      <c r="AL11" s="1426" t="s">
        <v>24653</v>
      </c>
      <c r="AM11" s="1426" t="s">
        <v>24652</v>
      </c>
      <c r="AN11" s="1426" t="s">
        <v>24654</v>
      </c>
      <c r="AO11" s="1426" t="s">
        <v>24654</v>
      </c>
      <c r="AP11" s="1426" t="s">
        <v>24652</v>
      </c>
      <c r="AQ11" s="1426" t="s">
        <v>24648</v>
      </c>
      <c r="AR11" s="1426" t="s">
        <v>24650</v>
      </c>
      <c r="AS11" s="1426" t="s">
        <v>24653</v>
      </c>
      <c r="AT11" s="1426" t="s">
        <v>24652</v>
      </c>
      <c r="AU11" s="1426" t="s">
        <v>24652</v>
      </c>
      <c r="AV11" s="1426" t="s">
        <v>24648</v>
      </c>
      <c r="AW11" s="1426" t="s">
        <v>24648</v>
      </c>
      <c r="AX11" s="1426" t="s">
        <v>24653</v>
      </c>
      <c r="AY11" s="1426" t="s">
        <v>24652</v>
      </c>
      <c r="AZ11" s="1426" t="s">
        <v>24654</v>
      </c>
      <c r="BA11" s="1426" t="s">
        <v>24648</v>
      </c>
      <c r="BB11" s="1426"/>
      <c r="BC11" s="1426"/>
      <c r="BD11" s="1426"/>
      <c r="BE11" s="1426"/>
      <c r="BF11" s="1426"/>
      <c r="BG11" s="1426"/>
      <c r="BH11" s="1426"/>
      <c r="BI11" s="1426"/>
      <c r="BJ11" s="1426"/>
      <c r="BK11" s="1426"/>
      <c r="BL11" s="1426"/>
      <c r="BM11" s="1426"/>
      <c r="BN11" s="1426"/>
      <c r="BO11" s="1426"/>
      <c r="BP11" s="1426"/>
      <c r="BQ11" s="1426"/>
      <c r="BR11" s="1426"/>
      <c r="BS11" s="1426"/>
      <c r="BT11" s="1426"/>
      <c r="BU11" s="1426"/>
      <c r="BV11" s="1426"/>
      <c r="BW11" s="1426"/>
      <c r="BX11" s="1426"/>
      <c r="BY11" s="1426"/>
      <c r="BZ11" s="1426"/>
      <c r="CA11" s="1426"/>
      <c r="CB11" s="1426"/>
      <c r="CC11" s="1426"/>
      <c r="CD11" s="1426"/>
      <c r="CE11" s="1426"/>
      <c r="CF11" s="1426"/>
      <c r="CG11" s="1436" t="str">
        <f>IFERROR(IF(IF(CG9="Other",CG10,CG9)=0,"",IF(CG9="Other",CG10,CG9)),"")</f>
        <v/>
      </c>
      <c r="CH11" s="13"/>
      <c r="CI11" s="975" t="s">
        <v>24655</v>
      </c>
      <c r="CK11" s="809"/>
      <c r="CM11" s="1661"/>
      <c r="CN11" s="897"/>
      <c r="CO11" s="1661"/>
      <c r="CP11" s="270" t="s">
        <v>24654</v>
      </c>
    </row>
    <row r="12" spans="2:94" s="4" customFormat="1" ht="33" customHeight="1">
      <c r="B12" s="1284" t="s">
        <v>24656</v>
      </c>
      <c r="C12" s="1395" t="s">
        <v>2544</v>
      </c>
      <c r="D12" s="1395">
        <v>2</v>
      </c>
      <c r="E12" s="1426">
        <v>34.369999999999997</v>
      </c>
      <c r="F12" s="1426">
        <v>125.33</v>
      </c>
      <c r="G12" s="1426">
        <v>184.47</v>
      </c>
      <c r="H12" s="1426">
        <v>28.43</v>
      </c>
      <c r="I12" s="1426">
        <v>55.02</v>
      </c>
      <c r="J12" s="1793">
        <v>29</v>
      </c>
      <c r="K12" s="1426">
        <v>46.71</v>
      </c>
      <c r="L12" s="1426">
        <v>30.11</v>
      </c>
      <c r="M12" s="1426">
        <v>228.41</v>
      </c>
      <c r="N12" s="1426">
        <v>107.87</v>
      </c>
      <c r="O12" s="1426">
        <v>189.19</v>
      </c>
      <c r="P12" s="1426">
        <v>38.909999999999997</v>
      </c>
      <c r="Q12" s="1426">
        <v>125.88</v>
      </c>
      <c r="R12" s="1426">
        <v>147.16</v>
      </c>
      <c r="S12" s="1426">
        <v>46.34</v>
      </c>
      <c r="T12" s="1426">
        <v>140.80000000000001</v>
      </c>
      <c r="U12" s="1426">
        <v>132.82</v>
      </c>
      <c r="V12" s="1426">
        <v>310.8</v>
      </c>
      <c r="W12" s="1426">
        <v>55.31</v>
      </c>
      <c r="X12" s="1426">
        <v>34.29</v>
      </c>
      <c r="Y12" s="1426">
        <v>32.42</v>
      </c>
      <c r="Z12" s="1426">
        <v>81.47</v>
      </c>
      <c r="AA12" s="1426">
        <v>304.05</v>
      </c>
      <c r="AB12" s="1426">
        <v>148.65</v>
      </c>
      <c r="AC12" s="1426">
        <v>32.44</v>
      </c>
      <c r="AD12" s="1426">
        <v>37.07</v>
      </c>
      <c r="AE12" s="1426">
        <v>44.01</v>
      </c>
      <c r="AF12" s="1426">
        <v>43.32</v>
      </c>
      <c r="AG12" s="1426">
        <v>146.84</v>
      </c>
      <c r="AH12" s="1426">
        <v>64.8</v>
      </c>
      <c r="AI12" s="1426">
        <v>43.86</v>
      </c>
      <c r="AJ12" s="1426">
        <v>46.85</v>
      </c>
      <c r="AK12" s="1426">
        <v>85.11</v>
      </c>
      <c r="AL12" s="1426">
        <v>59.62</v>
      </c>
      <c r="AM12" s="1426">
        <v>28.2</v>
      </c>
      <c r="AN12" s="1426">
        <v>225.3</v>
      </c>
      <c r="AO12" s="1426">
        <v>34.369999999999997</v>
      </c>
      <c r="AP12" s="1426">
        <v>44.12</v>
      </c>
      <c r="AQ12" s="1426">
        <v>201.65</v>
      </c>
      <c r="AR12" s="1426">
        <v>77.040000000000006</v>
      </c>
      <c r="AS12" s="1426">
        <v>39.92</v>
      </c>
      <c r="AT12" s="1426">
        <v>53.03</v>
      </c>
      <c r="AU12" s="1426">
        <v>32.14</v>
      </c>
      <c r="AV12" s="1426">
        <v>149.97</v>
      </c>
      <c r="AW12" s="1426">
        <v>114.07</v>
      </c>
      <c r="AX12" s="1426">
        <v>32.51</v>
      </c>
      <c r="AY12" s="1426">
        <v>306.31</v>
      </c>
      <c r="AZ12" s="1426">
        <v>42.58</v>
      </c>
      <c r="BA12" s="1426">
        <v>31.88</v>
      </c>
      <c r="BB12" s="1426"/>
      <c r="BC12" s="1426"/>
      <c r="BD12" s="1426"/>
      <c r="BE12" s="1426"/>
      <c r="BF12" s="1426"/>
      <c r="BG12" s="1426"/>
      <c r="BH12" s="1426"/>
      <c r="BI12" s="1426"/>
      <c r="BJ12" s="1426"/>
      <c r="BK12" s="1426"/>
      <c r="BL12" s="1426"/>
      <c r="BM12" s="1426"/>
      <c r="BN12" s="1426"/>
      <c r="BO12" s="1426"/>
      <c r="BP12" s="1426"/>
      <c r="BQ12" s="1426"/>
      <c r="BR12" s="1426"/>
      <c r="BS12" s="1426"/>
      <c r="BT12" s="1426"/>
      <c r="BU12" s="1426"/>
      <c r="BV12" s="1426"/>
      <c r="BW12" s="1426"/>
      <c r="BX12" s="1426"/>
      <c r="BY12" s="1426"/>
      <c r="BZ12" s="1426"/>
      <c r="CA12" s="1426"/>
      <c r="CB12" s="1426"/>
      <c r="CC12" s="1426"/>
      <c r="CD12" s="1426"/>
      <c r="CE12" s="1426"/>
      <c r="CF12" s="1426"/>
      <c r="CG12" s="1429">
        <f t="shared" ref="CG12:CG17" si="2">IFERROR(SUM(E12:CF12),0)</f>
        <v>4674.8200000000015</v>
      </c>
      <c r="CH12" s="13"/>
      <c r="CI12" s="975" t="s">
        <v>24657</v>
      </c>
      <c r="CK12" s="809"/>
      <c r="CM12" s="1661"/>
      <c r="CN12" s="897"/>
      <c r="CO12" s="1661"/>
      <c r="CP12" s="270" t="s">
        <v>24652</v>
      </c>
    </row>
    <row r="13" spans="2:94" s="4" customFormat="1" ht="33" customHeight="1">
      <c r="B13" s="1284" t="s">
        <v>24658</v>
      </c>
      <c r="C13" s="1395" t="s">
        <v>24659</v>
      </c>
      <c r="D13" s="1395">
        <v>0</v>
      </c>
      <c r="E13" s="1426">
        <v>26</v>
      </c>
      <c r="F13" s="1426">
        <v>45</v>
      </c>
      <c r="G13" s="1426">
        <v>30</v>
      </c>
      <c r="H13" s="1426">
        <v>80</v>
      </c>
      <c r="I13" s="1426">
        <v>70</v>
      </c>
      <c r="J13" s="1426">
        <v>22</v>
      </c>
      <c r="K13" s="1426">
        <v>25</v>
      </c>
      <c r="L13" s="1426">
        <v>16</v>
      </c>
      <c r="M13" s="1426">
        <v>30</v>
      </c>
      <c r="N13" s="1426">
        <v>0</v>
      </c>
      <c r="O13" s="1426">
        <v>20</v>
      </c>
      <c r="P13" s="1426">
        <v>0</v>
      </c>
      <c r="Q13" s="1426">
        <v>30</v>
      </c>
      <c r="R13" s="1426">
        <v>40</v>
      </c>
      <c r="S13" s="1426">
        <v>0</v>
      </c>
      <c r="T13" s="1426">
        <v>60</v>
      </c>
      <c r="U13" s="1426">
        <v>20</v>
      </c>
      <c r="V13" s="1426">
        <v>25</v>
      </c>
      <c r="W13" s="1426">
        <v>20</v>
      </c>
      <c r="X13" s="1426">
        <v>120</v>
      </c>
      <c r="Y13" s="1426">
        <v>25</v>
      </c>
      <c r="Z13" s="1426">
        <v>16</v>
      </c>
      <c r="AA13" s="1426">
        <v>25</v>
      </c>
      <c r="AB13" s="1426">
        <v>0</v>
      </c>
      <c r="AC13" s="1426">
        <v>20</v>
      </c>
      <c r="AD13" s="1426">
        <v>30</v>
      </c>
      <c r="AE13" s="1426">
        <v>30</v>
      </c>
      <c r="AF13" s="1426">
        <v>0</v>
      </c>
      <c r="AG13" s="1426">
        <v>200</v>
      </c>
      <c r="AH13" s="1426">
        <v>100</v>
      </c>
      <c r="AI13" s="1426">
        <v>35</v>
      </c>
      <c r="AJ13" s="1426">
        <v>25</v>
      </c>
      <c r="AK13" s="1426">
        <v>0</v>
      </c>
      <c r="AL13" s="1426">
        <v>15</v>
      </c>
      <c r="AM13" s="1426">
        <v>20</v>
      </c>
      <c r="AN13" s="1426">
        <v>24</v>
      </c>
      <c r="AO13" s="1426">
        <v>60</v>
      </c>
      <c r="AP13" s="1426">
        <v>20</v>
      </c>
      <c r="AQ13" s="1426">
        <v>150</v>
      </c>
      <c r="AR13" s="1426">
        <v>120</v>
      </c>
      <c r="AS13" s="1426">
        <v>90</v>
      </c>
      <c r="AT13" s="1426">
        <v>45</v>
      </c>
      <c r="AU13" s="1426">
        <v>50</v>
      </c>
      <c r="AV13" s="1426">
        <v>95</v>
      </c>
      <c r="AW13" s="1426">
        <v>80</v>
      </c>
      <c r="AX13" s="1426">
        <v>24</v>
      </c>
      <c r="AY13" s="1426">
        <v>40</v>
      </c>
      <c r="AZ13" s="1426">
        <v>45</v>
      </c>
      <c r="BA13" s="1426">
        <v>40</v>
      </c>
      <c r="BB13" s="1426"/>
      <c r="BC13" s="1426"/>
      <c r="BD13" s="1426"/>
      <c r="BE13" s="1426"/>
      <c r="BF13" s="1426"/>
      <c r="BG13" s="1426"/>
      <c r="BH13" s="1426"/>
      <c r="BI13" s="1426"/>
      <c r="BJ13" s="1426"/>
      <c r="BK13" s="1426"/>
      <c r="BL13" s="1426"/>
      <c r="BM13" s="1426"/>
      <c r="BN13" s="1426"/>
      <c r="BO13" s="1426"/>
      <c r="BP13" s="1426"/>
      <c r="BQ13" s="1426"/>
      <c r="BR13" s="1426"/>
      <c r="BS13" s="1426"/>
      <c r="BT13" s="1426"/>
      <c r="BU13" s="1426"/>
      <c r="BV13" s="1426"/>
      <c r="BW13" s="1426"/>
      <c r="BX13" s="1426"/>
      <c r="BY13" s="1426"/>
      <c r="BZ13" s="1426"/>
      <c r="CA13" s="1426"/>
      <c r="CB13" s="1426"/>
      <c r="CC13" s="1426"/>
      <c r="CD13" s="1426"/>
      <c r="CE13" s="1426"/>
      <c r="CF13" s="1426"/>
      <c r="CG13" s="1429">
        <f t="shared" si="2"/>
        <v>2103</v>
      </c>
      <c r="CH13" s="13"/>
      <c r="CI13" s="975" t="s">
        <v>24660</v>
      </c>
      <c r="CK13" s="809"/>
      <c r="CM13" s="1661"/>
      <c r="CN13" s="897"/>
      <c r="CO13" s="1661"/>
      <c r="CP13" s="270" t="s">
        <v>24661</v>
      </c>
    </row>
    <row r="14" spans="2:94" s="4" customFormat="1" ht="33" customHeight="1">
      <c r="B14" s="1284" t="s">
        <v>24662</v>
      </c>
      <c r="C14" s="1395" t="s">
        <v>24659</v>
      </c>
      <c r="D14" s="1395">
        <v>0</v>
      </c>
      <c r="E14" s="1426">
        <v>13</v>
      </c>
      <c r="F14" s="1426">
        <v>25</v>
      </c>
      <c r="G14" s="1426">
        <v>20</v>
      </c>
      <c r="H14" s="1426">
        <v>25</v>
      </c>
      <c r="I14" s="1426">
        <v>25</v>
      </c>
      <c r="J14" s="1426">
        <v>11</v>
      </c>
      <c r="K14" s="1426">
        <v>11</v>
      </c>
      <c r="L14" s="1426">
        <v>8</v>
      </c>
      <c r="M14" s="1426">
        <v>17</v>
      </c>
      <c r="N14" s="1426">
        <v>25</v>
      </c>
      <c r="O14" s="1426">
        <v>15</v>
      </c>
      <c r="P14" s="1426">
        <v>25</v>
      </c>
      <c r="Q14" s="1426">
        <v>10</v>
      </c>
      <c r="R14" s="1426">
        <v>20</v>
      </c>
      <c r="S14" s="1426">
        <v>25</v>
      </c>
      <c r="T14" s="1426">
        <v>25</v>
      </c>
      <c r="U14" s="1426">
        <v>10</v>
      </c>
      <c r="V14" s="1426">
        <v>12</v>
      </c>
      <c r="W14" s="1426">
        <v>12</v>
      </c>
      <c r="X14" s="1426">
        <v>25</v>
      </c>
      <c r="Y14" s="1426">
        <v>15</v>
      </c>
      <c r="Z14" s="1426">
        <v>8</v>
      </c>
      <c r="AA14" s="1426">
        <v>13</v>
      </c>
      <c r="AB14" s="1426">
        <v>25</v>
      </c>
      <c r="AC14" s="1426">
        <v>10</v>
      </c>
      <c r="AD14" s="1426">
        <v>15</v>
      </c>
      <c r="AE14" s="1426">
        <v>20</v>
      </c>
      <c r="AF14" s="1426">
        <v>25</v>
      </c>
      <c r="AG14" s="1426">
        <v>25</v>
      </c>
      <c r="AH14" s="1426">
        <v>25</v>
      </c>
      <c r="AI14" s="1426">
        <v>25</v>
      </c>
      <c r="AJ14" s="1426">
        <v>13</v>
      </c>
      <c r="AK14" s="1426">
        <v>25</v>
      </c>
      <c r="AL14" s="1426">
        <v>10</v>
      </c>
      <c r="AM14" s="1426">
        <v>12</v>
      </c>
      <c r="AN14" s="1426">
        <v>9</v>
      </c>
      <c r="AO14" s="1426">
        <v>25</v>
      </c>
      <c r="AP14" s="1426">
        <v>10</v>
      </c>
      <c r="AQ14" s="1426">
        <v>25</v>
      </c>
      <c r="AR14" s="1426">
        <v>25</v>
      </c>
      <c r="AS14" s="1426">
        <v>25</v>
      </c>
      <c r="AT14" s="1426">
        <v>25</v>
      </c>
      <c r="AU14" s="1426">
        <v>25</v>
      </c>
      <c r="AV14" s="1426">
        <v>25</v>
      </c>
      <c r="AW14" s="1426">
        <v>25</v>
      </c>
      <c r="AX14" s="1426">
        <v>12</v>
      </c>
      <c r="AY14" s="1426">
        <v>20</v>
      </c>
      <c r="AZ14" s="1426">
        <v>22</v>
      </c>
      <c r="BA14" s="1426">
        <v>20</v>
      </c>
      <c r="BB14" s="1426"/>
      <c r="BC14" s="1426"/>
      <c r="BD14" s="1426"/>
      <c r="BE14" s="1426"/>
      <c r="BF14" s="1426"/>
      <c r="BG14" s="1426"/>
      <c r="BH14" s="1426"/>
      <c r="BI14" s="1426"/>
      <c r="BJ14" s="1426"/>
      <c r="BK14" s="1426"/>
      <c r="BL14" s="1426"/>
      <c r="BM14" s="1426"/>
      <c r="BN14" s="1426"/>
      <c r="BO14" s="1426"/>
      <c r="BP14" s="1426"/>
      <c r="BQ14" s="1426"/>
      <c r="BR14" s="1426"/>
      <c r="BS14" s="1426"/>
      <c r="BT14" s="1426"/>
      <c r="BU14" s="1426"/>
      <c r="BV14" s="1426"/>
      <c r="BW14" s="1426"/>
      <c r="BX14" s="1426"/>
      <c r="BY14" s="1426"/>
      <c r="BZ14" s="1426"/>
      <c r="CA14" s="1426"/>
      <c r="CB14" s="1426"/>
      <c r="CC14" s="1426"/>
      <c r="CD14" s="1426"/>
      <c r="CE14" s="1426"/>
      <c r="CF14" s="1426"/>
      <c r="CG14" s="1429">
        <f t="shared" si="2"/>
        <v>918</v>
      </c>
      <c r="CH14" s="13"/>
      <c r="CI14" s="975" t="s">
        <v>24663</v>
      </c>
      <c r="CK14" s="809"/>
      <c r="CM14" s="1661"/>
      <c r="CN14" s="897"/>
      <c r="CO14" s="1661"/>
      <c r="CP14" s="270" t="s">
        <v>24653</v>
      </c>
    </row>
    <row r="15" spans="2:94" s="4" customFormat="1" ht="33" customHeight="1">
      <c r="B15" s="1284" t="s">
        <v>24664</v>
      </c>
      <c r="C15" s="1395" t="s">
        <v>24659</v>
      </c>
      <c r="D15" s="1395">
        <v>0</v>
      </c>
      <c r="E15" s="1426">
        <v>6</v>
      </c>
      <c r="F15" s="1426">
        <v>10</v>
      </c>
      <c r="G15" s="1426">
        <v>7</v>
      </c>
      <c r="H15" s="1426">
        <v>20</v>
      </c>
      <c r="I15" s="1426">
        <v>0</v>
      </c>
      <c r="J15" s="1426">
        <v>3</v>
      </c>
      <c r="K15" s="1426">
        <v>3</v>
      </c>
      <c r="L15" s="1426">
        <v>3</v>
      </c>
      <c r="M15" s="1426">
        <v>3</v>
      </c>
      <c r="N15" s="1426">
        <v>0</v>
      </c>
      <c r="O15" s="1426">
        <v>5</v>
      </c>
      <c r="P15" s="1426">
        <v>0</v>
      </c>
      <c r="Q15" s="1426">
        <v>3</v>
      </c>
      <c r="R15" s="1426">
        <v>10</v>
      </c>
      <c r="S15" s="1426">
        <v>0</v>
      </c>
      <c r="T15" s="1426">
        <v>15</v>
      </c>
      <c r="U15" s="1426">
        <v>1</v>
      </c>
      <c r="V15" s="1426">
        <v>5</v>
      </c>
      <c r="W15" s="1426">
        <v>3</v>
      </c>
      <c r="X15" s="1426">
        <v>50</v>
      </c>
      <c r="Y15" s="1426">
        <v>5</v>
      </c>
      <c r="Z15" s="1426">
        <v>2</v>
      </c>
      <c r="AA15" s="1426">
        <v>5</v>
      </c>
      <c r="AB15" s="1426">
        <v>0</v>
      </c>
      <c r="AC15" s="1426">
        <v>4</v>
      </c>
      <c r="AD15" s="1426">
        <v>4</v>
      </c>
      <c r="AE15" s="1426">
        <v>7</v>
      </c>
      <c r="AF15" s="1426">
        <v>0</v>
      </c>
      <c r="AG15" s="1426">
        <v>50</v>
      </c>
      <c r="AH15" s="1426">
        <v>0</v>
      </c>
      <c r="AI15" s="1426">
        <v>8</v>
      </c>
      <c r="AJ15" s="1426">
        <v>3</v>
      </c>
      <c r="AK15" s="1426">
        <v>0</v>
      </c>
      <c r="AL15" s="1426">
        <v>3</v>
      </c>
      <c r="AM15" s="1426">
        <v>4</v>
      </c>
      <c r="AN15" s="1426">
        <v>3</v>
      </c>
      <c r="AO15" s="1426">
        <v>0</v>
      </c>
      <c r="AP15" s="1426">
        <v>3</v>
      </c>
      <c r="AQ15" s="1426">
        <v>0</v>
      </c>
      <c r="AR15" s="1426">
        <v>0</v>
      </c>
      <c r="AS15" s="1426">
        <v>0</v>
      </c>
      <c r="AT15" s="1426">
        <v>0</v>
      </c>
      <c r="AU15" s="1426">
        <v>16</v>
      </c>
      <c r="AV15" s="1426">
        <v>0</v>
      </c>
      <c r="AW15" s="1426">
        <v>20</v>
      </c>
      <c r="AX15" s="1426">
        <v>3</v>
      </c>
      <c r="AY15" s="1426">
        <v>7</v>
      </c>
      <c r="AZ15" s="1426">
        <v>10</v>
      </c>
      <c r="BA15" s="1426">
        <v>10</v>
      </c>
      <c r="BB15" s="1426"/>
      <c r="BC15" s="1426"/>
      <c r="BD15" s="1426"/>
      <c r="BE15" s="1426"/>
      <c r="BF15" s="1426"/>
      <c r="BG15" s="1426"/>
      <c r="BH15" s="1426"/>
      <c r="BI15" s="1426"/>
      <c r="BJ15" s="1426"/>
      <c r="BK15" s="1426"/>
      <c r="BL15" s="1426"/>
      <c r="BM15" s="1426"/>
      <c r="BN15" s="1426"/>
      <c r="BO15" s="1426"/>
      <c r="BP15" s="1426"/>
      <c r="BQ15" s="1426"/>
      <c r="BR15" s="1426"/>
      <c r="BS15" s="1426"/>
      <c r="BT15" s="1426"/>
      <c r="BU15" s="1426"/>
      <c r="BV15" s="1426"/>
      <c r="BW15" s="1426"/>
      <c r="BX15" s="1426"/>
      <c r="BY15" s="1426"/>
      <c r="BZ15" s="1426"/>
      <c r="CA15" s="1426"/>
      <c r="CB15" s="1426"/>
      <c r="CC15" s="1426"/>
      <c r="CD15" s="1426"/>
      <c r="CE15" s="1426"/>
      <c r="CF15" s="1426"/>
      <c r="CG15" s="1429">
        <f t="shared" si="2"/>
        <v>314</v>
      </c>
      <c r="CH15" s="13"/>
      <c r="CI15" s="975" t="s">
        <v>24665</v>
      </c>
      <c r="CK15" s="809"/>
      <c r="CM15" s="1661"/>
      <c r="CN15" s="1591"/>
      <c r="CO15" s="1661"/>
    </row>
    <row r="16" spans="2:94" s="4" customFormat="1" ht="33" customHeight="1">
      <c r="B16" s="1284" t="s">
        <v>24666</v>
      </c>
      <c r="C16" s="1395" t="s">
        <v>24659</v>
      </c>
      <c r="D16" s="1395">
        <v>0</v>
      </c>
      <c r="E16" s="1426">
        <v>2</v>
      </c>
      <c r="F16" s="1426">
        <v>0</v>
      </c>
      <c r="G16" s="1426">
        <v>1</v>
      </c>
      <c r="H16" s="1426">
        <v>0</v>
      </c>
      <c r="I16" s="1426">
        <v>0</v>
      </c>
      <c r="J16" s="1426">
        <v>2</v>
      </c>
      <c r="K16" s="1426">
        <v>2</v>
      </c>
      <c r="L16" s="1426">
        <v>2</v>
      </c>
      <c r="M16" s="1426">
        <v>1</v>
      </c>
      <c r="N16" s="1426">
        <v>0</v>
      </c>
      <c r="O16" s="1426">
        <v>1</v>
      </c>
      <c r="P16" s="1426">
        <v>0</v>
      </c>
      <c r="Q16" s="1426">
        <v>1</v>
      </c>
      <c r="R16" s="1426">
        <v>0</v>
      </c>
      <c r="S16" s="1426">
        <v>0</v>
      </c>
      <c r="T16" s="1426">
        <v>0</v>
      </c>
      <c r="U16" s="1426">
        <v>1</v>
      </c>
      <c r="V16" s="1426">
        <v>1</v>
      </c>
      <c r="W16" s="1426">
        <v>2</v>
      </c>
      <c r="X16" s="1426">
        <v>0</v>
      </c>
      <c r="Y16" s="1426">
        <v>2</v>
      </c>
      <c r="Z16" s="1426">
        <v>2</v>
      </c>
      <c r="AA16" s="1426">
        <v>1</v>
      </c>
      <c r="AB16" s="1426">
        <v>0</v>
      </c>
      <c r="AC16" s="1426">
        <v>2</v>
      </c>
      <c r="AD16" s="1426">
        <v>1</v>
      </c>
      <c r="AE16" s="1426">
        <v>1</v>
      </c>
      <c r="AF16" s="1426">
        <v>0</v>
      </c>
      <c r="AG16" s="1426">
        <v>0</v>
      </c>
      <c r="AH16" s="1426">
        <v>0</v>
      </c>
      <c r="AI16" s="1426">
        <v>2</v>
      </c>
      <c r="AJ16" s="1426">
        <v>1</v>
      </c>
      <c r="AK16" s="1426">
        <v>0</v>
      </c>
      <c r="AL16" s="1426">
        <v>2</v>
      </c>
      <c r="AM16" s="1426">
        <v>2</v>
      </c>
      <c r="AN16" s="1426">
        <v>0</v>
      </c>
      <c r="AO16" s="1426">
        <v>0</v>
      </c>
      <c r="AP16" s="1426">
        <v>2</v>
      </c>
      <c r="AQ16" s="1426">
        <v>0</v>
      </c>
      <c r="AR16" s="1426">
        <v>0</v>
      </c>
      <c r="AS16" s="1426">
        <v>1</v>
      </c>
      <c r="AT16" s="1426">
        <v>0</v>
      </c>
      <c r="AU16" s="1426">
        <v>2</v>
      </c>
      <c r="AV16" s="1426">
        <v>0</v>
      </c>
      <c r="AW16" s="1426">
        <v>0</v>
      </c>
      <c r="AX16" s="1426">
        <v>2</v>
      </c>
      <c r="AY16" s="1426">
        <v>1</v>
      </c>
      <c r="AZ16" s="1426">
        <v>0</v>
      </c>
      <c r="BA16" s="1426">
        <v>0</v>
      </c>
      <c r="BB16" s="1426"/>
      <c r="BC16" s="1426"/>
      <c r="BD16" s="1426"/>
      <c r="BE16" s="1426"/>
      <c r="BF16" s="1426"/>
      <c r="BG16" s="1426"/>
      <c r="BH16" s="1426"/>
      <c r="BI16" s="1426"/>
      <c r="BJ16" s="1426"/>
      <c r="BK16" s="1426"/>
      <c r="BL16" s="1426"/>
      <c r="BM16" s="1426"/>
      <c r="BN16" s="1426"/>
      <c r="BO16" s="1426"/>
      <c r="BP16" s="1426"/>
      <c r="BQ16" s="1426"/>
      <c r="BR16" s="1426"/>
      <c r="BS16" s="1426"/>
      <c r="BT16" s="1426"/>
      <c r="BU16" s="1426"/>
      <c r="BV16" s="1426"/>
      <c r="BW16" s="1426"/>
      <c r="BX16" s="1426"/>
      <c r="BY16" s="1426"/>
      <c r="BZ16" s="1426"/>
      <c r="CA16" s="1426"/>
      <c r="CB16" s="1426"/>
      <c r="CC16" s="1426"/>
      <c r="CD16" s="1426"/>
      <c r="CE16" s="1426"/>
      <c r="CF16" s="1426"/>
      <c r="CG16" s="1429">
        <f t="shared" si="2"/>
        <v>40</v>
      </c>
      <c r="CH16" s="13"/>
      <c r="CI16" s="975" t="s">
        <v>24667</v>
      </c>
      <c r="CK16" s="809"/>
      <c r="CM16" s="1661"/>
      <c r="CN16" s="1591"/>
      <c r="CO16" s="1661"/>
    </row>
    <row r="17" spans="2:88" s="4" customFormat="1" ht="33" customHeight="1">
      <c r="B17" s="1284" t="s">
        <v>24668</v>
      </c>
      <c r="C17" s="1395" t="s">
        <v>24669</v>
      </c>
      <c r="D17" s="1395">
        <v>0</v>
      </c>
      <c r="E17" s="1426">
        <v>0</v>
      </c>
      <c r="F17" s="1426">
        <v>0</v>
      </c>
      <c r="G17" s="1426">
        <v>0</v>
      </c>
      <c r="H17" s="1426">
        <v>0</v>
      </c>
      <c r="I17" s="1426">
        <v>0</v>
      </c>
      <c r="J17" s="1426">
        <v>0</v>
      </c>
      <c r="K17" s="1426">
        <v>0</v>
      </c>
      <c r="L17" s="1426">
        <v>0</v>
      </c>
      <c r="M17" s="1426">
        <v>0</v>
      </c>
      <c r="N17" s="1426">
        <v>0</v>
      </c>
      <c r="O17" s="1426">
        <v>0</v>
      </c>
      <c r="P17" s="1426">
        <v>0</v>
      </c>
      <c r="Q17" s="1426">
        <v>0</v>
      </c>
      <c r="R17" s="1426">
        <v>0</v>
      </c>
      <c r="S17" s="1426">
        <v>0</v>
      </c>
      <c r="T17" s="1426">
        <v>30</v>
      </c>
      <c r="U17" s="1426">
        <v>0</v>
      </c>
      <c r="V17" s="1426">
        <v>0</v>
      </c>
      <c r="W17" s="1426">
        <v>0</v>
      </c>
      <c r="X17" s="1426">
        <v>0</v>
      </c>
      <c r="Y17" s="1426">
        <v>0</v>
      </c>
      <c r="Z17" s="1426">
        <v>0</v>
      </c>
      <c r="AA17" s="1426">
        <v>0</v>
      </c>
      <c r="AB17" s="1426">
        <v>0</v>
      </c>
      <c r="AC17" s="1426">
        <v>0</v>
      </c>
      <c r="AD17" s="1426">
        <v>0</v>
      </c>
      <c r="AE17" s="1426">
        <v>0</v>
      </c>
      <c r="AF17" s="1426">
        <v>0</v>
      </c>
      <c r="AG17" s="1426">
        <v>0</v>
      </c>
      <c r="AH17" s="1426">
        <v>0</v>
      </c>
      <c r="AI17" s="1426">
        <v>0</v>
      </c>
      <c r="AJ17" s="1426">
        <v>0</v>
      </c>
      <c r="AK17" s="1426">
        <v>0</v>
      </c>
      <c r="AL17" s="1426">
        <v>0</v>
      </c>
      <c r="AM17" s="1426">
        <v>0</v>
      </c>
      <c r="AN17" s="1426">
        <v>0</v>
      </c>
      <c r="AO17" s="1426">
        <v>0</v>
      </c>
      <c r="AP17" s="1426">
        <v>0</v>
      </c>
      <c r="AQ17" s="1426">
        <v>0</v>
      </c>
      <c r="AR17" s="1426">
        <v>0</v>
      </c>
      <c r="AS17" s="1426">
        <v>0</v>
      </c>
      <c r="AT17" s="1426">
        <v>30</v>
      </c>
      <c r="AU17" s="1426">
        <v>0</v>
      </c>
      <c r="AV17" s="1426">
        <v>0</v>
      </c>
      <c r="AW17" s="1426">
        <v>0</v>
      </c>
      <c r="AX17" s="1426">
        <v>0</v>
      </c>
      <c r="AY17" s="1426">
        <v>0</v>
      </c>
      <c r="AZ17" s="1426">
        <v>30</v>
      </c>
      <c r="BA17" s="1426">
        <v>0</v>
      </c>
      <c r="BB17" s="1426"/>
      <c r="BC17" s="1426"/>
      <c r="BD17" s="1426"/>
      <c r="BE17" s="1426"/>
      <c r="BF17" s="1426"/>
      <c r="BG17" s="1426"/>
      <c r="BH17" s="1426"/>
      <c r="BI17" s="1426"/>
      <c r="BJ17" s="1426"/>
      <c r="BK17" s="1426"/>
      <c r="BL17" s="1426"/>
      <c r="BM17" s="1426"/>
      <c r="BN17" s="1426"/>
      <c r="BO17" s="1426"/>
      <c r="BP17" s="1426"/>
      <c r="BQ17" s="1426"/>
      <c r="BR17" s="1426"/>
      <c r="BS17" s="1426"/>
      <c r="BT17" s="1426"/>
      <c r="BU17" s="1426"/>
      <c r="BV17" s="1426"/>
      <c r="BW17" s="1426"/>
      <c r="BX17" s="1426"/>
      <c r="BY17" s="1426"/>
      <c r="BZ17" s="1426"/>
      <c r="CA17" s="1426"/>
      <c r="CB17" s="1426"/>
      <c r="CC17" s="1426"/>
      <c r="CD17" s="1426"/>
      <c r="CE17" s="1426"/>
      <c r="CF17" s="1426"/>
      <c r="CG17" s="1429">
        <f t="shared" si="2"/>
        <v>90</v>
      </c>
      <c r="CH17" s="13"/>
      <c r="CI17" s="975" t="s">
        <v>24670</v>
      </c>
    </row>
    <row r="18" spans="2:88" s="4" customFormat="1" ht="33" customHeight="1">
      <c r="B18" s="1284" t="s">
        <v>24671</v>
      </c>
      <c r="C18" s="1395" t="s">
        <v>24672</v>
      </c>
      <c r="D18" s="1395">
        <v>0</v>
      </c>
      <c r="E18" s="1432">
        <f>IFERROR(E12*0.06*1000,0)</f>
        <v>2062.1999999999998</v>
      </c>
      <c r="F18" s="1432">
        <f t="shared" ref="F18:BQ18" si="3">IFERROR(F12*0.06*1000,0)</f>
        <v>7519.8</v>
      </c>
      <c r="G18" s="1432">
        <f t="shared" si="3"/>
        <v>11068.199999999999</v>
      </c>
      <c r="H18" s="1432">
        <f t="shared" si="3"/>
        <v>1705.8</v>
      </c>
      <c r="I18" s="1432">
        <f t="shared" si="3"/>
        <v>3301.2000000000003</v>
      </c>
      <c r="J18" s="1432">
        <f t="shared" si="3"/>
        <v>1740</v>
      </c>
      <c r="K18" s="1432">
        <f t="shared" si="3"/>
        <v>2802.6</v>
      </c>
      <c r="L18" s="1432">
        <f t="shared" si="3"/>
        <v>1806.6</v>
      </c>
      <c r="M18" s="1432">
        <f t="shared" si="3"/>
        <v>13704.599999999999</v>
      </c>
      <c r="N18" s="1432">
        <f t="shared" si="3"/>
        <v>6472.2</v>
      </c>
      <c r="O18" s="1432">
        <f t="shared" si="3"/>
        <v>11351.4</v>
      </c>
      <c r="P18" s="1432">
        <f t="shared" si="3"/>
        <v>2334.5999999999995</v>
      </c>
      <c r="Q18" s="1432">
        <f t="shared" si="3"/>
        <v>7552.7999999999993</v>
      </c>
      <c r="R18" s="1432">
        <f t="shared" si="3"/>
        <v>8829.5999999999985</v>
      </c>
      <c r="S18" s="1432">
        <f t="shared" si="3"/>
        <v>2780.4</v>
      </c>
      <c r="T18" s="1432">
        <f t="shared" si="3"/>
        <v>8448</v>
      </c>
      <c r="U18" s="1432">
        <f t="shared" si="3"/>
        <v>7969.1999999999989</v>
      </c>
      <c r="V18" s="1432">
        <f t="shared" si="3"/>
        <v>18648</v>
      </c>
      <c r="W18" s="1432">
        <f t="shared" si="3"/>
        <v>3318.6</v>
      </c>
      <c r="X18" s="1432">
        <f t="shared" si="3"/>
        <v>2057.4</v>
      </c>
      <c r="Y18" s="1432">
        <f t="shared" si="3"/>
        <v>1945.2</v>
      </c>
      <c r="Z18" s="1432">
        <f t="shared" si="3"/>
        <v>4888.2</v>
      </c>
      <c r="AA18" s="1432">
        <f t="shared" si="3"/>
        <v>18243</v>
      </c>
      <c r="AB18" s="1432">
        <f t="shared" si="3"/>
        <v>8919</v>
      </c>
      <c r="AC18" s="1432">
        <f t="shared" si="3"/>
        <v>1946.3999999999996</v>
      </c>
      <c r="AD18" s="1432">
        <f t="shared" si="3"/>
        <v>2224.1999999999998</v>
      </c>
      <c r="AE18" s="1432">
        <f t="shared" si="3"/>
        <v>2640.5999999999995</v>
      </c>
      <c r="AF18" s="1432">
        <f t="shared" si="3"/>
        <v>2599.1999999999998</v>
      </c>
      <c r="AG18" s="1432">
        <f t="shared" si="3"/>
        <v>8810.4</v>
      </c>
      <c r="AH18" s="1432">
        <f t="shared" si="3"/>
        <v>3888</v>
      </c>
      <c r="AI18" s="1432">
        <f t="shared" si="3"/>
        <v>2631.6</v>
      </c>
      <c r="AJ18" s="1432">
        <f t="shared" si="3"/>
        <v>2811</v>
      </c>
      <c r="AK18" s="1432">
        <f t="shared" si="3"/>
        <v>5106.5999999999995</v>
      </c>
      <c r="AL18" s="1432">
        <f t="shared" si="3"/>
        <v>3577.2</v>
      </c>
      <c r="AM18" s="1432">
        <f t="shared" si="3"/>
        <v>1692</v>
      </c>
      <c r="AN18" s="1432">
        <f t="shared" si="3"/>
        <v>13518</v>
      </c>
      <c r="AO18" s="1432">
        <f t="shared" si="3"/>
        <v>2062.1999999999998</v>
      </c>
      <c r="AP18" s="1432">
        <f t="shared" si="3"/>
        <v>2647.2</v>
      </c>
      <c r="AQ18" s="1432">
        <f t="shared" si="3"/>
        <v>12099</v>
      </c>
      <c r="AR18" s="1432">
        <f t="shared" si="3"/>
        <v>4622.3999999999996</v>
      </c>
      <c r="AS18" s="1432">
        <f t="shared" si="3"/>
        <v>2395.1999999999998</v>
      </c>
      <c r="AT18" s="1432">
        <f t="shared" si="3"/>
        <v>3181.8</v>
      </c>
      <c r="AU18" s="1432">
        <f t="shared" si="3"/>
        <v>1928.3999999999999</v>
      </c>
      <c r="AV18" s="1432">
        <f t="shared" si="3"/>
        <v>8998.1999999999989</v>
      </c>
      <c r="AW18" s="1432">
        <f t="shared" si="3"/>
        <v>6844.1999999999989</v>
      </c>
      <c r="AX18" s="1432">
        <f t="shared" si="3"/>
        <v>1950.6</v>
      </c>
      <c r="AY18" s="1432">
        <f t="shared" si="3"/>
        <v>18378.599999999999</v>
      </c>
      <c r="AZ18" s="1432">
        <f t="shared" si="3"/>
        <v>2554.7999999999997</v>
      </c>
      <c r="BA18" s="1432">
        <f t="shared" si="3"/>
        <v>1912.7999999999997</v>
      </c>
      <c r="BB18" s="1432">
        <f t="shared" si="3"/>
        <v>0</v>
      </c>
      <c r="BC18" s="1432">
        <f t="shared" si="3"/>
        <v>0</v>
      </c>
      <c r="BD18" s="1432">
        <f t="shared" si="3"/>
        <v>0</v>
      </c>
      <c r="BE18" s="1432">
        <f t="shared" si="3"/>
        <v>0</v>
      </c>
      <c r="BF18" s="1432">
        <f t="shared" si="3"/>
        <v>0</v>
      </c>
      <c r="BG18" s="1432">
        <f t="shared" si="3"/>
        <v>0</v>
      </c>
      <c r="BH18" s="1432">
        <f t="shared" si="3"/>
        <v>0</v>
      </c>
      <c r="BI18" s="1432">
        <f t="shared" si="3"/>
        <v>0</v>
      </c>
      <c r="BJ18" s="1432">
        <f t="shared" si="3"/>
        <v>0</v>
      </c>
      <c r="BK18" s="1432">
        <f t="shared" si="3"/>
        <v>0</v>
      </c>
      <c r="BL18" s="1432">
        <f t="shared" si="3"/>
        <v>0</v>
      </c>
      <c r="BM18" s="1432">
        <f t="shared" si="3"/>
        <v>0</v>
      </c>
      <c r="BN18" s="1432">
        <f t="shared" si="3"/>
        <v>0</v>
      </c>
      <c r="BO18" s="1432">
        <f t="shared" si="3"/>
        <v>0</v>
      </c>
      <c r="BP18" s="1432">
        <f t="shared" si="3"/>
        <v>0</v>
      </c>
      <c r="BQ18" s="1432">
        <f t="shared" si="3"/>
        <v>0</v>
      </c>
      <c r="BR18" s="1432">
        <f t="shared" ref="BR18:CF18" si="4">IFERROR(BR12*0.06*1000,0)</f>
        <v>0</v>
      </c>
      <c r="BS18" s="1432">
        <f t="shared" si="4"/>
        <v>0</v>
      </c>
      <c r="BT18" s="1432">
        <f t="shared" si="4"/>
        <v>0</v>
      </c>
      <c r="BU18" s="1432">
        <f t="shared" si="4"/>
        <v>0</v>
      </c>
      <c r="BV18" s="1432">
        <f t="shared" si="4"/>
        <v>0</v>
      </c>
      <c r="BW18" s="1432">
        <f t="shared" si="4"/>
        <v>0</v>
      </c>
      <c r="BX18" s="1432">
        <f t="shared" si="4"/>
        <v>0</v>
      </c>
      <c r="BY18" s="1432">
        <f t="shared" si="4"/>
        <v>0</v>
      </c>
      <c r="BZ18" s="1432">
        <f t="shared" si="4"/>
        <v>0</v>
      </c>
      <c r="CA18" s="1432">
        <f t="shared" si="4"/>
        <v>0</v>
      </c>
      <c r="CB18" s="1432">
        <f t="shared" si="4"/>
        <v>0</v>
      </c>
      <c r="CC18" s="1432">
        <f t="shared" si="4"/>
        <v>0</v>
      </c>
      <c r="CD18" s="1432">
        <f t="shared" si="4"/>
        <v>0</v>
      </c>
      <c r="CE18" s="1432">
        <f t="shared" si="4"/>
        <v>0</v>
      </c>
      <c r="CF18" s="1432">
        <f t="shared" si="4"/>
        <v>0</v>
      </c>
      <c r="CG18" s="1433">
        <f>IFERROR(CG12*0.06*1000,0)</f>
        <v>280489.20000000007</v>
      </c>
      <c r="CH18" s="10"/>
      <c r="CI18" s="975" t="s">
        <v>24673</v>
      </c>
      <c r="CJ18" s="10"/>
    </row>
    <row r="19" spans="2:88" s="4" customFormat="1" ht="33" customHeight="1" thickBot="1">
      <c r="B19" s="1287" t="s">
        <v>24674</v>
      </c>
      <c r="C19" s="1401" t="s">
        <v>24675</v>
      </c>
      <c r="D19" s="1401">
        <v>0</v>
      </c>
      <c r="E19" s="1259">
        <v>5284</v>
      </c>
      <c r="F19" s="1259">
        <v>33249</v>
      </c>
      <c r="G19" s="1259">
        <v>50302</v>
      </c>
      <c r="H19" s="1259">
        <v>6778</v>
      </c>
      <c r="I19" s="1259">
        <v>12339</v>
      </c>
      <c r="J19" s="1259">
        <v>7351</v>
      </c>
      <c r="K19" s="1259">
        <v>7392</v>
      </c>
      <c r="L19" s="1259">
        <v>7473</v>
      </c>
      <c r="M19" s="1259">
        <v>64633</v>
      </c>
      <c r="N19" s="1259">
        <v>28873</v>
      </c>
      <c r="O19" s="1259">
        <v>55907</v>
      </c>
      <c r="P19" s="1259">
        <v>9977</v>
      </c>
      <c r="Q19" s="1259">
        <v>34338</v>
      </c>
      <c r="R19" s="1259">
        <v>40660</v>
      </c>
      <c r="S19" s="1259">
        <v>13307</v>
      </c>
      <c r="T19" s="1259">
        <v>31792</v>
      </c>
      <c r="U19" s="1259">
        <v>21667</v>
      </c>
      <c r="V19" s="1259">
        <v>81922</v>
      </c>
      <c r="W19" s="1259">
        <v>12197</v>
      </c>
      <c r="X19" s="1259">
        <v>8002</v>
      </c>
      <c r="Y19" s="1259">
        <v>7359</v>
      </c>
      <c r="Z19" s="1259">
        <v>11607</v>
      </c>
      <c r="AA19" s="1259">
        <v>83526</v>
      </c>
      <c r="AB19" s="1259">
        <v>49593</v>
      </c>
      <c r="AC19" s="1259">
        <v>6950</v>
      </c>
      <c r="AD19" s="1259">
        <v>9233</v>
      </c>
      <c r="AE19" s="1259">
        <v>11211</v>
      </c>
      <c r="AF19" s="1259">
        <v>13249</v>
      </c>
      <c r="AG19" s="1259">
        <v>34806</v>
      </c>
      <c r="AH19" s="1259">
        <v>22080</v>
      </c>
      <c r="AI19" s="1259">
        <v>7911</v>
      </c>
      <c r="AJ19" s="1259">
        <v>8268</v>
      </c>
      <c r="AK19" s="1259">
        <v>19099</v>
      </c>
      <c r="AL19" s="1259">
        <v>16947</v>
      </c>
      <c r="AM19" s="1259">
        <v>4637</v>
      </c>
      <c r="AN19" s="1259">
        <v>67849</v>
      </c>
      <c r="AO19" s="1259">
        <v>11227</v>
      </c>
      <c r="AP19" s="1259">
        <v>14091</v>
      </c>
      <c r="AQ19" s="1259">
        <v>64354</v>
      </c>
      <c r="AR19" s="1259">
        <v>17278</v>
      </c>
      <c r="AS19" s="1259">
        <v>13032</v>
      </c>
      <c r="AT19" s="1259">
        <v>18905</v>
      </c>
      <c r="AU19" s="1259">
        <v>6755</v>
      </c>
      <c r="AV19" s="1259">
        <v>34426</v>
      </c>
      <c r="AW19" s="1259">
        <v>16665</v>
      </c>
      <c r="AX19" s="1259">
        <v>6352</v>
      </c>
      <c r="AY19" s="1259">
        <v>79133</v>
      </c>
      <c r="AZ19" s="1259">
        <v>12390</v>
      </c>
      <c r="BA19" s="1259">
        <v>6147</v>
      </c>
      <c r="BB19" s="1259"/>
      <c r="BC19" s="1259"/>
      <c r="BD19" s="1259"/>
      <c r="BE19" s="1259"/>
      <c r="BF19" s="1259"/>
      <c r="BG19" s="1259"/>
      <c r="BH19" s="1259"/>
      <c r="BI19" s="1259"/>
      <c r="BJ19" s="1259"/>
      <c r="BK19" s="1259"/>
      <c r="BL19" s="1259"/>
      <c r="BM19" s="1259"/>
      <c r="BN19" s="1259"/>
      <c r="BO19" s="1259"/>
      <c r="BP19" s="1259"/>
      <c r="BQ19" s="1259"/>
      <c r="BR19" s="1259"/>
      <c r="BS19" s="1259"/>
      <c r="BT19" s="1259"/>
      <c r="BU19" s="1259"/>
      <c r="BV19" s="1259"/>
      <c r="BW19" s="1259"/>
      <c r="BX19" s="1259"/>
      <c r="BY19" s="1259"/>
      <c r="BZ19" s="1259"/>
      <c r="CA19" s="1259"/>
      <c r="CB19" s="1259"/>
      <c r="CC19" s="1259"/>
      <c r="CD19" s="1259"/>
      <c r="CE19" s="1259"/>
      <c r="CF19" s="1259"/>
      <c r="CG19" s="1437">
        <f>IFERROR(SUM(E19:CF19),0)</f>
        <v>1208523</v>
      </c>
      <c r="CH19" s="13"/>
      <c r="CI19" s="976" t="s">
        <v>24676</v>
      </c>
    </row>
    <row r="20" spans="2:88" s="4" customFormat="1" ht="17.25" customHeight="1" thickBot="1">
      <c r="B20" s="986"/>
      <c r="C20" s="987"/>
      <c r="D20" s="987"/>
      <c r="E20" s="47"/>
      <c r="F20" s="47"/>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8"/>
      <c r="CG20" s="13"/>
      <c r="CH20" s="13"/>
    </row>
    <row r="21" spans="2:88" s="4" customFormat="1" ht="33" customHeight="1" thickBot="1">
      <c r="B21" s="328" t="s">
        <v>24677</v>
      </c>
      <c r="C21" s="11"/>
      <c r="D21" s="11"/>
      <c r="E21" s="47"/>
      <c r="F21" s="47"/>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8"/>
      <c r="CG21" s="13"/>
      <c r="CH21" s="13"/>
      <c r="CI21" s="13"/>
    </row>
    <row r="22" spans="2:88" s="4" customFormat="1" ht="33" customHeight="1">
      <c r="B22" s="1279" t="s">
        <v>24678</v>
      </c>
      <c r="C22" s="1252" t="s">
        <v>24679</v>
      </c>
      <c r="D22" s="1252">
        <v>0</v>
      </c>
      <c r="E22" s="1257">
        <v>17</v>
      </c>
      <c r="F22" s="1257">
        <v>32</v>
      </c>
      <c r="G22" s="1257">
        <v>32</v>
      </c>
      <c r="H22" s="1257">
        <v>19</v>
      </c>
      <c r="I22" s="1257">
        <v>17</v>
      </c>
      <c r="J22" s="1257">
        <v>19</v>
      </c>
      <c r="K22" s="1257">
        <v>19</v>
      </c>
      <c r="L22" s="1257">
        <v>19</v>
      </c>
      <c r="M22" s="1257">
        <v>32</v>
      </c>
      <c r="N22" s="1257">
        <v>23</v>
      </c>
      <c r="O22" s="1257">
        <v>35</v>
      </c>
      <c r="P22" s="1257">
        <v>17</v>
      </c>
      <c r="Q22" s="1257">
        <v>32</v>
      </c>
      <c r="R22" s="1257">
        <v>33</v>
      </c>
      <c r="S22" s="1257">
        <v>17</v>
      </c>
      <c r="T22" s="1257">
        <v>32</v>
      </c>
      <c r="U22" s="1257">
        <v>19</v>
      </c>
      <c r="V22" s="1257">
        <v>57</v>
      </c>
      <c r="W22" s="1257">
        <v>19</v>
      </c>
      <c r="X22" s="1257">
        <v>17</v>
      </c>
      <c r="Y22" s="1257">
        <v>19</v>
      </c>
      <c r="Z22" s="1257">
        <v>19</v>
      </c>
      <c r="AA22" s="1257">
        <v>56</v>
      </c>
      <c r="AB22" s="1257">
        <v>32</v>
      </c>
      <c r="AC22" s="1257">
        <v>19</v>
      </c>
      <c r="AD22" s="1257">
        <v>19</v>
      </c>
      <c r="AE22" s="1257">
        <v>19</v>
      </c>
      <c r="AF22" s="1257">
        <v>17</v>
      </c>
      <c r="AG22" s="1257">
        <v>33</v>
      </c>
      <c r="AH22" s="1257">
        <v>32</v>
      </c>
      <c r="AI22" s="1257">
        <v>19</v>
      </c>
      <c r="AJ22" s="1257">
        <v>19</v>
      </c>
      <c r="AK22" s="1257">
        <v>32</v>
      </c>
      <c r="AL22" s="1257">
        <v>19</v>
      </c>
      <c r="AM22" s="1257">
        <v>19</v>
      </c>
      <c r="AN22" s="1257">
        <v>32</v>
      </c>
      <c r="AO22" s="1257">
        <v>17</v>
      </c>
      <c r="AP22" s="1257">
        <v>19</v>
      </c>
      <c r="AQ22" s="1257">
        <v>32</v>
      </c>
      <c r="AR22" s="1257">
        <v>19</v>
      </c>
      <c r="AS22" s="1257">
        <v>19</v>
      </c>
      <c r="AT22" s="1257">
        <v>32</v>
      </c>
      <c r="AU22" s="1257">
        <v>19</v>
      </c>
      <c r="AV22" s="1257">
        <v>32</v>
      </c>
      <c r="AW22" s="1257">
        <v>19</v>
      </c>
      <c r="AX22" s="1257">
        <v>19</v>
      </c>
      <c r="AY22" s="1257">
        <v>56</v>
      </c>
      <c r="AZ22" s="1257">
        <v>19</v>
      </c>
      <c r="BA22" s="1257">
        <v>19</v>
      </c>
      <c r="BB22" s="1257"/>
      <c r="BC22" s="1257"/>
      <c r="BD22" s="1257"/>
      <c r="BE22" s="1257"/>
      <c r="BF22" s="1257"/>
      <c r="BG22" s="1257"/>
      <c r="BH22" s="1257"/>
      <c r="BI22" s="1257"/>
      <c r="BJ22" s="1257"/>
      <c r="BK22" s="1257"/>
      <c r="BL22" s="1257"/>
      <c r="BM22" s="1257"/>
      <c r="BN22" s="1257"/>
      <c r="BO22" s="1257"/>
      <c r="BP22" s="1257"/>
      <c r="BQ22" s="1257"/>
      <c r="BR22" s="1257"/>
      <c r="BS22" s="1257"/>
      <c r="BT22" s="1257"/>
      <c r="BU22" s="1257"/>
      <c r="BV22" s="1257"/>
      <c r="BW22" s="1257"/>
      <c r="BX22" s="1257"/>
      <c r="BY22" s="1257"/>
      <c r="BZ22" s="1257"/>
      <c r="CA22" s="1257"/>
      <c r="CB22" s="1257"/>
      <c r="CC22" s="1257"/>
      <c r="CD22" s="1257"/>
      <c r="CE22" s="1257"/>
      <c r="CF22" s="1257"/>
      <c r="CG22" s="1428">
        <f t="shared" ref="CG22:CG27" si="5">IFERROR(SUM(E22:CF22),0)</f>
        <v>1233</v>
      </c>
      <c r="CH22" s="10"/>
      <c r="CI22" s="973" t="s">
        <v>24680</v>
      </c>
    </row>
    <row r="23" spans="2:88" s="4" customFormat="1" ht="33" customHeight="1">
      <c r="B23" s="1284" t="s">
        <v>24681</v>
      </c>
      <c r="C23" s="1395" t="s">
        <v>24679</v>
      </c>
      <c r="D23" s="1395">
        <v>0</v>
      </c>
      <c r="E23" s="1426">
        <v>0</v>
      </c>
      <c r="F23" s="1426">
        <v>112</v>
      </c>
      <c r="G23" s="1426">
        <v>189</v>
      </c>
      <c r="H23" s="1426">
        <v>0</v>
      </c>
      <c r="I23" s="1426">
        <v>0</v>
      </c>
      <c r="J23" s="1426">
        <v>0</v>
      </c>
      <c r="K23" s="1426">
        <v>0</v>
      </c>
      <c r="L23" s="1426">
        <v>0</v>
      </c>
      <c r="M23" s="1426">
        <v>25</v>
      </c>
      <c r="N23" s="1426">
        <v>0</v>
      </c>
      <c r="O23" s="1426">
        <v>234</v>
      </c>
      <c r="P23" s="1426">
        <v>0</v>
      </c>
      <c r="Q23" s="1426">
        <v>236</v>
      </c>
      <c r="R23" s="1426">
        <v>64</v>
      </c>
      <c r="S23" s="1426">
        <v>12</v>
      </c>
      <c r="T23" s="1426">
        <v>339</v>
      </c>
      <c r="U23" s="1426">
        <v>7</v>
      </c>
      <c r="V23" s="1426">
        <v>234</v>
      </c>
      <c r="W23" s="1426">
        <v>0</v>
      </c>
      <c r="X23" s="1426">
        <v>0</v>
      </c>
      <c r="Y23" s="1426">
        <v>0</v>
      </c>
      <c r="Z23" s="1426">
        <v>13</v>
      </c>
      <c r="AA23" s="1426">
        <v>428</v>
      </c>
      <c r="AB23" s="1426">
        <v>194</v>
      </c>
      <c r="AC23" s="1426">
        <v>66</v>
      </c>
      <c r="AD23" s="1426">
        <v>51</v>
      </c>
      <c r="AE23" s="1426">
        <v>0</v>
      </c>
      <c r="AF23" s="1426">
        <v>53</v>
      </c>
      <c r="AG23" s="1426">
        <v>145</v>
      </c>
      <c r="AH23" s="1426">
        <v>5</v>
      </c>
      <c r="AI23" s="1426">
        <v>14</v>
      </c>
      <c r="AJ23" s="1426">
        <v>20</v>
      </c>
      <c r="AK23" s="1426">
        <v>0</v>
      </c>
      <c r="AL23" s="1426">
        <v>5</v>
      </c>
      <c r="AM23" s="1426">
        <v>0</v>
      </c>
      <c r="AN23" s="1426">
        <v>161</v>
      </c>
      <c r="AO23" s="1426">
        <v>0</v>
      </c>
      <c r="AP23" s="1426">
        <v>0</v>
      </c>
      <c r="AQ23" s="1426">
        <v>429</v>
      </c>
      <c r="AR23" s="1426">
        <v>17</v>
      </c>
      <c r="AS23" s="1426">
        <v>0</v>
      </c>
      <c r="AT23" s="1426">
        <v>3</v>
      </c>
      <c r="AU23" s="1426">
        <v>13</v>
      </c>
      <c r="AV23" s="1426">
        <v>146</v>
      </c>
      <c r="AW23" s="1426">
        <v>0</v>
      </c>
      <c r="AX23" s="1426">
        <v>0</v>
      </c>
      <c r="AY23" s="1426">
        <v>2</v>
      </c>
      <c r="AZ23" s="1426">
        <v>0</v>
      </c>
      <c r="BA23" s="1426">
        <v>32</v>
      </c>
      <c r="BB23" s="1426"/>
      <c r="BC23" s="1426"/>
      <c r="BD23" s="1426"/>
      <c r="BE23" s="1426"/>
      <c r="BF23" s="1426"/>
      <c r="BG23" s="1426"/>
      <c r="BH23" s="1426"/>
      <c r="BI23" s="1426"/>
      <c r="BJ23" s="1426"/>
      <c r="BK23" s="1426"/>
      <c r="BL23" s="1426"/>
      <c r="BM23" s="1426"/>
      <c r="BN23" s="1426"/>
      <c r="BO23" s="1426"/>
      <c r="BP23" s="1426"/>
      <c r="BQ23" s="1426"/>
      <c r="BR23" s="1426"/>
      <c r="BS23" s="1426"/>
      <c r="BT23" s="1426"/>
      <c r="BU23" s="1426"/>
      <c r="BV23" s="1426"/>
      <c r="BW23" s="1426"/>
      <c r="BX23" s="1426"/>
      <c r="BY23" s="1426"/>
      <c r="BZ23" s="1426"/>
      <c r="CA23" s="1426"/>
      <c r="CB23" s="1426"/>
      <c r="CC23" s="1426"/>
      <c r="CD23" s="1426"/>
      <c r="CE23" s="1426"/>
      <c r="CF23" s="1426"/>
      <c r="CG23" s="1429">
        <f t="shared" si="5"/>
        <v>3249</v>
      </c>
      <c r="CH23" s="10"/>
      <c r="CI23" s="975" t="s">
        <v>24682</v>
      </c>
    </row>
    <row r="24" spans="2:88" s="4" customFormat="1" ht="33" customHeight="1">
      <c r="B24" s="1284" t="s">
        <v>24683</v>
      </c>
      <c r="C24" s="1395" t="s">
        <v>24679</v>
      </c>
      <c r="D24" s="1395">
        <v>0</v>
      </c>
      <c r="E24" s="1426">
        <v>423</v>
      </c>
      <c r="F24" s="1426">
        <v>529</v>
      </c>
      <c r="G24" s="1426">
        <v>1187</v>
      </c>
      <c r="H24" s="1426">
        <v>209</v>
      </c>
      <c r="I24" s="1426">
        <v>307</v>
      </c>
      <c r="J24" s="1426">
        <v>349</v>
      </c>
      <c r="K24" s="1426">
        <v>372</v>
      </c>
      <c r="L24" s="1426">
        <v>525</v>
      </c>
      <c r="M24" s="1426">
        <v>1315</v>
      </c>
      <c r="N24" s="1426">
        <v>722</v>
      </c>
      <c r="O24" s="1426">
        <v>903</v>
      </c>
      <c r="P24" s="1426">
        <v>369</v>
      </c>
      <c r="Q24" s="1426">
        <v>615</v>
      </c>
      <c r="R24" s="1426">
        <v>1386</v>
      </c>
      <c r="S24" s="1426">
        <v>443</v>
      </c>
      <c r="T24" s="1426">
        <v>1110</v>
      </c>
      <c r="U24" s="1426">
        <v>1260</v>
      </c>
      <c r="V24" s="1426">
        <v>2232</v>
      </c>
      <c r="W24" s="1426">
        <v>554</v>
      </c>
      <c r="X24" s="1426">
        <v>395</v>
      </c>
      <c r="Y24" s="1426">
        <v>315</v>
      </c>
      <c r="Z24" s="1426">
        <v>514</v>
      </c>
      <c r="AA24" s="1426">
        <v>2361</v>
      </c>
      <c r="AB24" s="1426">
        <v>1112</v>
      </c>
      <c r="AC24" s="1426">
        <v>202</v>
      </c>
      <c r="AD24" s="1426">
        <v>453</v>
      </c>
      <c r="AE24" s="1426">
        <v>444</v>
      </c>
      <c r="AF24" s="1426">
        <v>345</v>
      </c>
      <c r="AG24" s="1426">
        <v>2154</v>
      </c>
      <c r="AH24" s="1426">
        <v>981</v>
      </c>
      <c r="AI24" s="1426">
        <v>548</v>
      </c>
      <c r="AJ24" s="1426">
        <v>466</v>
      </c>
      <c r="AK24" s="1426">
        <v>1374</v>
      </c>
      <c r="AL24" s="1426">
        <v>251</v>
      </c>
      <c r="AM24" s="1426">
        <v>250</v>
      </c>
      <c r="AN24" s="1426">
        <v>1952</v>
      </c>
      <c r="AO24" s="1426">
        <v>360</v>
      </c>
      <c r="AP24" s="1426">
        <v>655</v>
      </c>
      <c r="AQ24" s="1426">
        <v>1294</v>
      </c>
      <c r="AR24" s="1426">
        <v>139</v>
      </c>
      <c r="AS24" s="1426">
        <v>263</v>
      </c>
      <c r="AT24" s="1426">
        <v>483</v>
      </c>
      <c r="AU24" s="1426">
        <v>504</v>
      </c>
      <c r="AV24" s="1426">
        <v>1756</v>
      </c>
      <c r="AW24" s="1426">
        <v>1287</v>
      </c>
      <c r="AX24" s="1426">
        <v>335</v>
      </c>
      <c r="AY24" s="1426">
        <v>2338</v>
      </c>
      <c r="AZ24" s="1426">
        <v>478</v>
      </c>
      <c r="BA24" s="1426">
        <v>372</v>
      </c>
      <c r="BB24" s="1426"/>
      <c r="BC24" s="1426"/>
      <c r="BD24" s="1426"/>
      <c r="BE24" s="1426"/>
      <c r="BF24" s="1426"/>
      <c r="BG24" s="1426"/>
      <c r="BH24" s="1426"/>
      <c r="BI24" s="1426"/>
      <c r="BJ24" s="1426"/>
      <c r="BK24" s="1426"/>
      <c r="BL24" s="1426"/>
      <c r="BM24" s="1426"/>
      <c r="BN24" s="1426"/>
      <c r="BO24" s="1426"/>
      <c r="BP24" s="1426"/>
      <c r="BQ24" s="1426"/>
      <c r="BR24" s="1426"/>
      <c r="BS24" s="1426"/>
      <c r="BT24" s="1426"/>
      <c r="BU24" s="1426"/>
      <c r="BV24" s="1426"/>
      <c r="BW24" s="1426"/>
      <c r="BX24" s="1426"/>
      <c r="BY24" s="1426"/>
      <c r="BZ24" s="1426"/>
      <c r="CA24" s="1426"/>
      <c r="CB24" s="1426"/>
      <c r="CC24" s="1426"/>
      <c r="CD24" s="1426"/>
      <c r="CE24" s="1426"/>
      <c r="CF24" s="1426"/>
      <c r="CG24" s="1429">
        <f t="shared" si="5"/>
        <v>39191</v>
      </c>
      <c r="CH24" s="10"/>
      <c r="CI24" s="975" t="s">
        <v>24684</v>
      </c>
    </row>
    <row r="25" spans="2:88" s="4" customFormat="1" ht="33" customHeight="1">
      <c r="B25" s="1284" t="s">
        <v>24685</v>
      </c>
      <c r="C25" s="1395" t="s">
        <v>24679</v>
      </c>
      <c r="D25" s="1395">
        <v>0</v>
      </c>
      <c r="E25" s="1427">
        <f t="shared" ref="E25:BP25" si="6">IFERROR(SUM(E22:E24),0)</f>
        <v>440</v>
      </c>
      <c r="F25" s="1427">
        <f t="shared" si="6"/>
        <v>673</v>
      </c>
      <c r="G25" s="1427">
        <f t="shared" si="6"/>
        <v>1408</v>
      </c>
      <c r="H25" s="1427">
        <f t="shared" si="6"/>
        <v>228</v>
      </c>
      <c r="I25" s="1427">
        <f t="shared" si="6"/>
        <v>324</v>
      </c>
      <c r="J25" s="1427">
        <f t="shared" si="6"/>
        <v>368</v>
      </c>
      <c r="K25" s="1427">
        <f t="shared" si="6"/>
        <v>391</v>
      </c>
      <c r="L25" s="1427">
        <f t="shared" si="6"/>
        <v>544</v>
      </c>
      <c r="M25" s="1427">
        <f t="shared" si="6"/>
        <v>1372</v>
      </c>
      <c r="N25" s="1427">
        <f t="shared" si="6"/>
        <v>745</v>
      </c>
      <c r="O25" s="1427">
        <f t="shared" si="6"/>
        <v>1172</v>
      </c>
      <c r="P25" s="1427">
        <f t="shared" si="6"/>
        <v>386</v>
      </c>
      <c r="Q25" s="1427">
        <f t="shared" si="6"/>
        <v>883</v>
      </c>
      <c r="R25" s="1427">
        <f t="shared" si="6"/>
        <v>1483</v>
      </c>
      <c r="S25" s="1427">
        <f t="shared" si="6"/>
        <v>472</v>
      </c>
      <c r="T25" s="1427">
        <f t="shared" si="6"/>
        <v>1481</v>
      </c>
      <c r="U25" s="1427">
        <f t="shared" si="6"/>
        <v>1286</v>
      </c>
      <c r="V25" s="1427">
        <f t="shared" si="6"/>
        <v>2523</v>
      </c>
      <c r="W25" s="1427">
        <f t="shared" si="6"/>
        <v>573</v>
      </c>
      <c r="X25" s="1427">
        <f t="shared" si="6"/>
        <v>412</v>
      </c>
      <c r="Y25" s="1427">
        <f t="shared" si="6"/>
        <v>334</v>
      </c>
      <c r="Z25" s="1427">
        <f t="shared" si="6"/>
        <v>546</v>
      </c>
      <c r="AA25" s="1427">
        <f t="shared" si="6"/>
        <v>2845</v>
      </c>
      <c r="AB25" s="1427">
        <f t="shared" si="6"/>
        <v>1338</v>
      </c>
      <c r="AC25" s="1427">
        <f t="shared" si="6"/>
        <v>287</v>
      </c>
      <c r="AD25" s="1427">
        <f t="shared" si="6"/>
        <v>523</v>
      </c>
      <c r="AE25" s="1427">
        <f t="shared" si="6"/>
        <v>463</v>
      </c>
      <c r="AF25" s="1427">
        <f t="shared" si="6"/>
        <v>415</v>
      </c>
      <c r="AG25" s="1427">
        <f t="shared" si="6"/>
        <v>2332</v>
      </c>
      <c r="AH25" s="1427">
        <f t="shared" si="6"/>
        <v>1018</v>
      </c>
      <c r="AI25" s="1427">
        <f t="shared" si="6"/>
        <v>581</v>
      </c>
      <c r="AJ25" s="1427">
        <f t="shared" si="6"/>
        <v>505</v>
      </c>
      <c r="AK25" s="1427">
        <f t="shared" si="6"/>
        <v>1406</v>
      </c>
      <c r="AL25" s="1427">
        <f t="shared" si="6"/>
        <v>275</v>
      </c>
      <c r="AM25" s="1427">
        <f t="shared" si="6"/>
        <v>269</v>
      </c>
      <c r="AN25" s="1427">
        <f t="shared" si="6"/>
        <v>2145</v>
      </c>
      <c r="AO25" s="1427">
        <f t="shared" si="6"/>
        <v>377</v>
      </c>
      <c r="AP25" s="1427">
        <f t="shared" si="6"/>
        <v>674</v>
      </c>
      <c r="AQ25" s="1427">
        <f t="shared" si="6"/>
        <v>1755</v>
      </c>
      <c r="AR25" s="1427">
        <f t="shared" si="6"/>
        <v>175</v>
      </c>
      <c r="AS25" s="1427">
        <f t="shared" si="6"/>
        <v>282</v>
      </c>
      <c r="AT25" s="1427">
        <f t="shared" si="6"/>
        <v>518</v>
      </c>
      <c r="AU25" s="1427">
        <f t="shared" si="6"/>
        <v>536</v>
      </c>
      <c r="AV25" s="1427">
        <f t="shared" si="6"/>
        <v>1934</v>
      </c>
      <c r="AW25" s="1427">
        <f t="shared" si="6"/>
        <v>1306</v>
      </c>
      <c r="AX25" s="1427">
        <f t="shared" si="6"/>
        <v>354</v>
      </c>
      <c r="AY25" s="1427">
        <f t="shared" si="6"/>
        <v>2396</v>
      </c>
      <c r="AZ25" s="1427">
        <f t="shared" si="6"/>
        <v>497</v>
      </c>
      <c r="BA25" s="1427">
        <f t="shared" si="6"/>
        <v>423</v>
      </c>
      <c r="BB25" s="1427">
        <f t="shared" si="6"/>
        <v>0</v>
      </c>
      <c r="BC25" s="1427">
        <f t="shared" si="6"/>
        <v>0</v>
      </c>
      <c r="BD25" s="1427">
        <f t="shared" si="6"/>
        <v>0</v>
      </c>
      <c r="BE25" s="1427">
        <f t="shared" si="6"/>
        <v>0</v>
      </c>
      <c r="BF25" s="1427">
        <f t="shared" si="6"/>
        <v>0</v>
      </c>
      <c r="BG25" s="1427">
        <f t="shared" si="6"/>
        <v>0</v>
      </c>
      <c r="BH25" s="1427">
        <f t="shared" si="6"/>
        <v>0</v>
      </c>
      <c r="BI25" s="1427">
        <f t="shared" si="6"/>
        <v>0</v>
      </c>
      <c r="BJ25" s="1427">
        <f t="shared" si="6"/>
        <v>0</v>
      </c>
      <c r="BK25" s="1427">
        <f t="shared" si="6"/>
        <v>0</v>
      </c>
      <c r="BL25" s="1427">
        <f t="shared" si="6"/>
        <v>0</v>
      </c>
      <c r="BM25" s="1427">
        <f t="shared" si="6"/>
        <v>0</v>
      </c>
      <c r="BN25" s="1427">
        <f t="shared" si="6"/>
        <v>0</v>
      </c>
      <c r="BO25" s="1427">
        <f t="shared" si="6"/>
        <v>0</v>
      </c>
      <c r="BP25" s="1427">
        <f t="shared" si="6"/>
        <v>0</v>
      </c>
      <c r="BQ25" s="1427">
        <f t="shared" ref="BQ25:CF25" si="7">IFERROR(SUM(BQ22:BQ24),0)</f>
        <v>0</v>
      </c>
      <c r="BR25" s="1427">
        <f t="shared" si="7"/>
        <v>0</v>
      </c>
      <c r="BS25" s="1427">
        <f t="shared" si="7"/>
        <v>0</v>
      </c>
      <c r="BT25" s="1427">
        <f t="shared" si="7"/>
        <v>0</v>
      </c>
      <c r="BU25" s="1427">
        <f t="shared" si="7"/>
        <v>0</v>
      </c>
      <c r="BV25" s="1427">
        <f t="shared" si="7"/>
        <v>0</v>
      </c>
      <c r="BW25" s="1427">
        <f t="shared" si="7"/>
        <v>0</v>
      </c>
      <c r="BX25" s="1427">
        <f t="shared" si="7"/>
        <v>0</v>
      </c>
      <c r="BY25" s="1427">
        <f t="shared" si="7"/>
        <v>0</v>
      </c>
      <c r="BZ25" s="1427">
        <f t="shared" si="7"/>
        <v>0</v>
      </c>
      <c r="CA25" s="1427">
        <f t="shared" si="7"/>
        <v>0</v>
      </c>
      <c r="CB25" s="1427">
        <f t="shared" si="7"/>
        <v>0</v>
      </c>
      <c r="CC25" s="1427">
        <f t="shared" si="7"/>
        <v>0</v>
      </c>
      <c r="CD25" s="1427">
        <f t="shared" si="7"/>
        <v>0</v>
      </c>
      <c r="CE25" s="1427">
        <f t="shared" si="7"/>
        <v>0</v>
      </c>
      <c r="CF25" s="1427">
        <f t="shared" si="7"/>
        <v>0</v>
      </c>
      <c r="CG25" s="1429">
        <f t="shared" si="5"/>
        <v>43673</v>
      </c>
      <c r="CH25" s="10"/>
      <c r="CI25" s="975" t="s">
        <v>24686</v>
      </c>
    </row>
    <row r="26" spans="2:88" s="4" customFormat="1" ht="33" customHeight="1">
      <c r="B26" s="1284" t="s">
        <v>24687</v>
      </c>
      <c r="C26" s="1395" t="s">
        <v>24679</v>
      </c>
      <c r="D26" s="1395">
        <v>0</v>
      </c>
      <c r="E26" s="1426">
        <v>85</v>
      </c>
      <c r="F26" s="1426">
        <v>136</v>
      </c>
      <c r="G26" s="1426">
        <v>272</v>
      </c>
      <c r="H26" s="1426">
        <v>44</v>
      </c>
      <c r="I26" s="1426">
        <v>63</v>
      </c>
      <c r="J26" s="1426">
        <v>71</v>
      </c>
      <c r="K26" s="1426">
        <v>75</v>
      </c>
      <c r="L26" s="1426">
        <v>105</v>
      </c>
      <c r="M26" s="1426">
        <v>266</v>
      </c>
      <c r="N26" s="1426">
        <v>145</v>
      </c>
      <c r="O26" s="1426">
        <v>233</v>
      </c>
      <c r="P26" s="1426">
        <v>74</v>
      </c>
      <c r="Q26" s="1426">
        <v>171</v>
      </c>
      <c r="R26" s="1426">
        <v>286</v>
      </c>
      <c r="S26" s="1426">
        <v>92</v>
      </c>
      <c r="T26" s="1426">
        <v>295</v>
      </c>
      <c r="U26" s="1426">
        <v>248</v>
      </c>
      <c r="V26" s="1426">
        <v>496</v>
      </c>
      <c r="W26" s="1426">
        <v>111</v>
      </c>
      <c r="X26" s="1426">
        <v>79</v>
      </c>
      <c r="Y26" s="1426">
        <v>64</v>
      </c>
      <c r="Z26" s="1426">
        <v>104</v>
      </c>
      <c r="AA26" s="1426">
        <v>562</v>
      </c>
      <c r="AB26" s="1426">
        <v>266</v>
      </c>
      <c r="AC26" s="1426">
        <v>55</v>
      </c>
      <c r="AD26" s="1426">
        <v>101</v>
      </c>
      <c r="AE26" s="1426">
        <v>89</v>
      </c>
      <c r="AF26" s="1426">
        <v>81</v>
      </c>
      <c r="AG26" s="1426">
        <v>457</v>
      </c>
      <c r="AH26" s="1426">
        <v>203</v>
      </c>
      <c r="AI26" s="1426">
        <v>112</v>
      </c>
      <c r="AJ26" s="1426">
        <v>98</v>
      </c>
      <c r="AK26" s="1426">
        <v>273</v>
      </c>
      <c r="AL26" s="1426">
        <v>53</v>
      </c>
      <c r="AM26" s="1426">
        <v>52</v>
      </c>
      <c r="AN26" s="1426">
        <v>416</v>
      </c>
      <c r="AO26" s="1426">
        <v>73</v>
      </c>
      <c r="AP26" s="1426">
        <v>130</v>
      </c>
      <c r="AQ26" s="1426">
        <v>339</v>
      </c>
      <c r="AR26" s="1426">
        <v>34</v>
      </c>
      <c r="AS26" s="1426">
        <v>54</v>
      </c>
      <c r="AT26" s="1426">
        <v>99</v>
      </c>
      <c r="AU26" s="1426">
        <v>104</v>
      </c>
      <c r="AV26" s="1426">
        <v>379</v>
      </c>
      <c r="AW26" s="1426">
        <v>252</v>
      </c>
      <c r="AX26" s="1426">
        <v>68</v>
      </c>
      <c r="AY26" s="1426">
        <v>470</v>
      </c>
      <c r="AZ26" s="1426">
        <v>95</v>
      </c>
      <c r="BA26" s="1426">
        <v>81</v>
      </c>
      <c r="BB26" s="1426"/>
      <c r="BC26" s="1426"/>
      <c r="BD26" s="1426"/>
      <c r="BE26" s="1426"/>
      <c r="BF26" s="1426"/>
      <c r="BG26" s="1426"/>
      <c r="BH26" s="1426"/>
      <c r="BI26" s="1426"/>
      <c r="BJ26" s="1426"/>
      <c r="BK26" s="1426"/>
      <c r="BL26" s="1426"/>
      <c r="BM26" s="1426"/>
      <c r="BN26" s="1426"/>
      <c r="BO26" s="1426"/>
      <c r="BP26" s="1426"/>
      <c r="BQ26" s="1426"/>
      <c r="BR26" s="1426"/>
      <c r="BS26" s="1426"/>
      <c r="BT26" s="1426"/>
      <c r="BU26" s="1426"/>
      <c r="BV26" s="1426"/>
      <c r="BW26" s="1426"/>
      <c r="BX26" s="1426"/>
      <c r="BY26" s="1426"/>
      <c r="BZ26" s="1426"/>
      <c r="CA26" s="1426"/>
      <c r="CB26" s="1426"/>
      <c r="CC26" s="1426"/>
      <c r="CD26" s="1426"/>
      <c r="CE26" s="1426"/>
      <c r="CF26" s="1426"/>
      <c r="CG26" s="1429">
        <f t="shared" si="5"/>
        <v>8511</v>
      </c>
      <c r="CH26" s="10"/>
      <c r="CI26" s="975" t="s">
        <v>24688</v>
      </c>
    </row>
    <row r="27" spans="2:88" s="4" customFormat="1" ht="33" customHeight="1" thickBot="1">
      <c r="B27" s="1287" t="s">
        <v>24689</v>
      </c>
      <c r="C27" s="1401" t="s">
        <v>24679</v>
      </c>
      <c r="D27" s="1401">
        <v>0</v>
      </c>
      <c r="E27" s="1430">
        <f t="shared" ref="E27:BP27" si="8">IFERROR(SUM(E25:E26),0)</f>
        <v>525</v>
      </c>
      <c r="F27" s="1430">
        <f t="shared" si="8"/>
        <v>809</v>
      </c>
      <c r="G27" s="1430">
        <f t="shared" si="8"/>
        <v>1680</v>
      </c>
      <c r="H27" s="1430">
        <f t="shared" si="8"/>
        <v>272</v>
      </c>
      <c r="I27" s="1430">
        <f t="shared" si="8"/>
        <v>387</v>
      </c>
      <c r="J27" s="1430">
        <f t="shared" si="8"/>
        <v>439</v>
      </c>
      <c r="K27" s="1430">
        <f t="shared" si="8"/>
        <v>466</v>
      </c>
      <c r="L27" s="1430">
        <f t="shared" si="8"/>
        <v>649</v>
      </c>
      <c r="M27" s="1430">
        <f t="shared" si="8"/>
        <v>1638</v>
      </c>
      <c r="N27" s="1430">
        <f t="shared" si="8"/>
        <v>890</v>
      </c>
      <c r="O27" s="1430">
        <f t="shared" si="8"/>
        <v>1405</v>
      </c>
      <c r="P27" s="1430">
        <f t="shared" si="8"/>
        <v>460</v>
      </c>
      <c r="Q27" s="1430">
        <f t="shared" si="8"/>
        <v>1054</v>
      </c>
      <c r="R27" s="1430">
        <f t="shared" si="8"/>
        <v>1769</v>
      </c>
      <c r="S27" s="1430">
        <f t="shared" si="8"/>
        <v>564</v>
      </c>
      <c r="T27" s="1430">
        <f t="shared" si="8"/>
        <v>1776</v>
      </c>
      <c r="U27" s="1430">
        <f t="shared" si="8"/>
        <v>1534</v>
      </c>
      <c r="V27" s="1430">
        <f t="shared" si="8"/>
        <v>3019</v>
      </c>
      <c r="W27" s="1430">
        <f t="shared" si="8"/>
        <v>684</v>
      </c>
      <c r="X27" s="1430">
        <f t="shared" si="8"/>
        <v>491</v>
      </c>
      <c r="Y27" s="1430">
        <f t="shared" si="8"/>
        <v>398</v>
      </c>
      <c r="Z27" s="1430">
        <f t="shared" si="8"/>
        <v>650</v>
      </c>
      <c r="AA27" s="1430">
        <f t="shared" si="8"/>
        <v>3407</v>
      </c>
      <c r="AB27" s="1430">
        <f t="shared" si="8"/>
        <v>1604</v>
      </c>
      <c r="AC27" s="1430">
        <f t="shared" si="8"/>
        <v>342</v>
      </c>
      <c r="AD27" s="1430">
        <f t="shared" si="8"/>
        <v>624</v>
      </c>
      <c r="AE27" s="1430">
        <f t="shared" si="8"/>
        <v>552</v>
      </c>
      <c r="AF27" s="1430">
        <f t="shared" si="8"/>
        <v>496</v>
      </c>
      <c r="AG27" s="1430">
        <f t="shared" si="8"/>
        <v>2789</v>
      </c>
      <c r="AH27" s="1430">
        <f t="shared" si="8"/>
        <v>1221</v>
      </c>
      <c r="AI27" s="1430">
        <f t="shared" si="8"/>
        <v>693</v>
      </c>
      <c r="AJ27" s="1430">
        <f t="shared" si="8"/>
        <v>603</v>
      </c>
      <c r="AK27" s="1430">
        <f t="shared" si="8"/>
        <v>1679</v>
      </c>
      <c r="AL27" s="1430">
        <f t="shared" si="8"/>
        <v>328</v>
      </c>
      <c r="AM27" s="1430">
        <f t="shared" si="8"/>
        <v>321</v>
      </c>
      <c r="AN27" s="1430">
        <f t="shared" si="8"/>
        <v>2561</v>
      </c>
      <c r="AO27" s="1430">
        <f t="shared" si="8"/>
        <v>450</v>
      </c>
      <c r="AP27" s="1430">
        <f t="shared" si="8"/>
        <v>804</v>
      </c>
      <c r="AQ27" s="1430">
        <f t="shared" si="8"/>
        <v>2094</v>
      </c>
      <c r="AR27" s="1430">
        <f t="shared" si="8"/>
        <v>209</v>
      </c>
      <c r="AS27" s="1430">
        <f t="shared" si="8"/>
        <v>336</v>
      </c>
      <c r="AT27" s="1430">
        <f t="shared" si="8"/>
        <v>617</v>
      </c>
      <c r="AU27" s="1430">
        <f t="shared" si="8"/>
        <v>640</v>
      </c>
      <c r="AV27" s="1430">
        <f t="shared" si="8"/>
        <v>2313</v>
      </c>
      <c r="AW27" s="1430">
        <f t="shared" si="8"/>
        <v>1558</v>
      </c>
      <c r="AX27" s="1430">
        <f t="shared" si="8"/>
        <v>422</v>
      </c>
      <c r="AY27" s="1430">
        <f t="shared" si="8"/>
        <v>2866</v>
      </c>
      <c r="AZ27" s="1430">
        <f t="shared" si="8"/>
        <v>592</v>
      </c>
      <c r="BA27" s="1430">
        <f t="shared" si="8"/>
        <v>504</v>
      </c>
      <c r="BB27" s="1430">
        <f t="shared" si="8"/>
        <v>0</v>
      </c>
      <c r="BC27" s="1430">
        <f t="shared" si="8"/>
        <v>0</v>
      </c>
      <c r="BD27" s="1430">
        <f t="shared" si="8"/>
        <v>0</v>
      </c>
      <c r="BE27" s="1430">
        <f t="shared" si="8"/>
        <v>0</v>
      </c>
      <c r="BF27" s="1430">
        <f t="shared" si="8"/>
        <v>0</v>
      </c>
      <c r="BG27" s="1430">
        <f t="shared" si="8"/>
        <v>0</v>
      </c>
      <c r="BH27" s="1430">
        <f t="shared" si="8"/>
        <v>0</v>
      </c>
      <c r="BI27" s="1430">
        <f t="shared" si="8"/>
        <v>0</v>
      </c>
      <c r="BJ27" s="1430">
        <f t="shared" si="8"/>
        <v>0</v>
      </c>
      <c r="BK27" s="1430">
        <f t="shared" si="8"/>
        <v>0</v>
      </c>
      <c r="BL27" s="1430">
        <f t="shared" si="8"/>
        <v>0</v>
      </c>
      <c r="BM27" s="1430">
        <f t="shared" si="8"/>
        <v>0</v>
      </c>
      <c r="BN27" s="1430">
        <f t="shared" si="8"/>
        <v>0</v>
      </c>
      <c r="BO27" s="1430">
        <f t="shared" si="8"/>
        <v>0</v>
      </c>
      <c r="BP27" s="1430">
        <f t="shared" si="8"/>
        <v>0</v>
      </c>
      <c r="BQ27" s="1430">
        <f t="shared" ref="BQ27:CF27" si="9">IFERROR(SUM(BQ25:BQ26),0)</f>
        <v>0</v>
      </c>
      <c r="BR27" s="1430">
        <f t="shared" si="9"/>
        <v>0</v>
      </c>
      <c r="BS27" s="1430">
        <f t="shared" si="9"/>
        <v>0</v>
      </c>
      <c r="BT27" s="1430">
        <f t="shared" si="9"/>
        <v>0</v>
      </c>
      <c r="BU27" s="1430">
        <f t="shared" si="9"/>
        <v>0</v>
      </c>
      <c r="BV27" s="1430">
        <f t="shared" si="9"/>
        <v>0</v>
      </c>
      <c r="BW27" s="1430">
        <f t="shared" si="9"/>
        <v>0</v>
      </c>
      <c r="BX27" s="1430">
        <f t="shared" si="9"/>
        <v>0</v>
      </c>
      <c r="BY27" s="1430">
        <f t="shared" si="9"/>
        <v>0</v>
      </c>
      <c r="BZ27" s="1430">
        <f t="shared" si="9"/>
        <v>0</v>
      </c>
      <c r="CA27" s="1430">
        <f t="shared" si="9"/>
        <v>0</v>
      </c>
      <c r="CB27" s="1430">
        <f t="shared" si="9"/>
        <v>0</v>
      </c>
      <c r="CC27" s="1430">
        <f t="shared" si="9"/>
        <v>0</v>
      </c>
      <c r="CD27" s="1430">
        <f t="shared" si="9"/>
        <v>0</v>
      </c>
      <c r="CE27" s="1430">
        <f t="shared" si="9"/>
        <v>0</v>
      </c>
      <c r="CF27" s="1430">
        <f t="shared" si="9"/>
        <v>0</v>
      </c>
      <c r="CG27" s="1431">
        <f t="shared" si="5"/>
        <v>52184</v>
      </c>
      <c r="CH27" s="10"/>
      <c r="CI27" s="976" t="s">
        <v>24690</v>
      </c>
    </row>
    <row r="28" spans="2:88" s="4" customFormat="1" ht="9.75" customHeight="1">
      <c r="B28" s="988"/>
      <c r="C28" s="49"/>
      <c r="D28" s="49"/>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3"/>
      <c r="CI28" s="13"/>
    </row>
  </sheetData>
  <mergeCells count="3">
    <mergeCell ref="B3:CK3"/>
    <mergeCell ref="CI8:CI10"/>
    <mergeCell ref="CK8:CK10"/>
  </mergeCells>
  <conditionalFormatting sqref="E9:CG9">
    <cfRule type="expression" dxfId="26" priority="1">
      <formula>E8&lt;&gt;"Other (Specify Below)"</formula>
    </cfRule>
  </conditionalFormatting>
  <conditionalFormatting sqref="CN7:CN14">
    <cfRule type="cellIs" dxfId="25" priority="2" operator="equal">
      <formula>0</formula>
    </cfRule>
  </conditionalFormatting>
  <dataValidations count="2">
    <dataValidation type="list" allowBlank="1" showInputMessage="1" showErrorMessage="1" sqref="E11:CF11" xr:uid="{00000000-0002-0000-3800-000000000000}">
      <formula1>$CP$8:$CP$14</formula1>
    </dataValidation>
    <dataValidation type="custom" allowBlank="1" showErrorMessage="1" errorTitle="Input Error" error="Please enter a numeric value." sqref="E19:CG19 E12:CF17 E22:CF24 E26:CF26" xr:uid="{00000000-0002-0000-3800-000001000000}">
      <formula1>ISNUMBER(E12)</formula1>
    </dataValidation>
  </dataValidations>
  <pageMargins left="0.7" right="0.7" top="0.75" bottom="0.75" header="0.3" footer="0.3"/>
  <pageSetup paperSize="8" scale="11" fitToHeight="0" orientation="portrait" r:id="rId1"/>
  <headerFooter>
    <oddHeader>&amp;L&amp;F&amp;CSheet: &amp;A&amp;ROFFICIAL</oddHeader>
    <oddFooter>&amp;LPrinted on: &amp;D at &amp;T&amp;CPage &amp;P of &amp;N&amp;ROfwat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3800-000002000000}">
          <x14:formula1>
            <xm:f>INDIRECT(SUBSTITUTE(Validation!$B$4," ","_"))</xm:f>
          </x14:formula1>
          <xm:sqref>E8:CF8</xm:sqref>
        </x14:dataValidation>
      </x14:dataValidation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9">
    <pageSetUpPr fitToPage="1"/>
  </sheetPr>
  <dimension ref="B1:S30"/>
  <sheetViews>
    <sheetView showFormulas="1" showGridLines="0" topLeftCell="A16" zoomScale="80" zoomScaleNormal="80" zoomScaleSheetLayoutView="100" workbookViewId="0">
      <selection activeCell="E8" sqref="E8"/>
    </sheetView>
  </sheetViews>
  <sheetFormatPr defaultColWidth="9" defaultRowHeight="15"/>
  <cols>
    <col min="1" max="1" width="1.875" style="261" customWidth="1"/>
    <col min="2" max="2" width="36.125" style="261" customWidth="1"/>
    <col min="3" max="3" width="7" style="261" customWidth="1"/>
    <col min="4" max="4" width="5.5" style="261" customWidth="1"/>
    <col min="5" max="5" width="12.5" style="261" customWidth="1"/>
    <col min="6" max="6" width="2.375" style="261" customWidth="1"/>
    <col min="7" max="7" width="12.5" style="261" customWidth="1"/>
    <col min="8" max="8" width="1.875" style="261" customWidth="1"/>
    <col min="9" max="9" width="33.875" style="261" customWidth="1"/>
    <col min="10" max="10" width="1.875" style="261" customWidth="1"/>
    <col min="11" max="11" width="1.625" style="261" customWidth="1"/>
    <col min="12" max="12" width="24.875" style="261" customWidth="1"/>
    <col min="13" max="13" width="1.625" style="261" customWidth="1"/>
    <col min="14" max="14" width="20.5" style="261" hidden="1" customWidth="1"/>
    <col min="15" max="15" width="1.875" style="261" hidden="1" customWidth="1"/>
    <col min="16" max="16" width="1.875" style="261" customWidth="1"/>
    <col min="17" max="17" width="36.125" style="261" customWidth="1"/>
    <col min="18" max="18" width="15" style="261" customWidth="1"/>
    <col min="19" max="19" width="1.875" style="261" customWidth="1"/>
    <col min="20" max="16384" width="9" style="261"/>
  </cols>
  <sheetData>
    <row r="1" spans="2:19" ht="30" customHeight="1">
      <c r="B1" s="888" t="s">
        <v>770</v>
      </c>
      <c r="C1" s="888"/>
      <c r="D1" s="888"/>
      <c r="E1" s="888"/>
      <c r="F1" s="888"/>
      <c r="G1" s="13"/>
      <c r="H1" s="1591"/>
      <c r="I1" s="1591"/>
      <c r="J1" s="1591"/>
      <c r="K1" s="1661"/>
      <c r="L1" s="1591"/>
      <c r="M1" s="1661"/>
      <c r="N1" s="1591"/>
      <c r="O1" s="1661"/>
      <c r="P1" s="1591"/>
      <c r="Q1" s="888" t="s">
        <v>770</v>
      </c>
      <c r="R1" s="888"/>
      <c r="S1" s="1591"/>
    </row>
    <row r="2" spans="2:19" ht="30" customHeight="1">
      <c r="B2" s="888" t="str">
        <f>Validation!B4</f>
        <v>Anglian Water</v>
      </c>
      <c r="C2" s="14"/>
      <c r="D2" s="14"/>
      <c r="E2" s="14"/>
      <c r="F2" s="14"/>
      <c r="G2" s="13"/>
      <c r="H2" s="1591"/>
      <c r="I2" s="1591"/>
      <c r="J2" s="1591"/>
      <c r="K2" s="1661"/>
      <c r="L2" s="1591"/>
      <c r="M2" s="1661"/>
      <c r="N2" s="1591"/>
      <c r="O2" s="1661"/>
      <c r="P2" s="1591"/>
      <c r="Q2" s="888" t="str">
        <f>Validation!B4</f>
        <v>Anglian Water</v>
      </c>
      <c r="R2" s="14"/>
      <c r="S2" s="1591"/>
    </row>
    <row r="3" spans="2:19" ht="45" customHeight="1">
      <c r="B3" s="2067" t="s">
        <v>771</v>
      </c>
      <c r="C3" s="2067"/>
      <c r="D3" s="2067"/>
      <c r="E3" s="2067"/>
      <c r="F3" s="2067"/>
      <c r="G3" s="2067"/>
      <c r="H3" s="2067"/>
      <c r="I3" s="2067"/>
      <c r="J3" s="1591"/>
      <c r="K3" s="1661"/>
      <c r="L3" s="889" t="s">
        <v>798</v>
      </c>
      <c r="M3" s="1661"/>
      <c r="N3" s="1591"/>
      <c r="O3" s="1661"/>
      <c r="P3" s="1591"/>
      <c r="Q3" s="2067" t="s">
        <v>24691</v>
      </c>
      <c r="R3" s="2067"/>
      <c r="S3" s="1591"/>
    </row>
    <row r="4" spans="2:19" ht="18" customHeight="1" thickBot="1">
      <c r="B4" s="2"/>
      <c r="C4" s="2"/>
      <c r="D4" s="2"/>
      <c r="E4" s="2"/>
      <c r="F4" s="42"/>
      <c r="G4" s="13"/>
      <c r="H4" s="1591"/>
      <c r="I4" s="1591"/>
      <c r="J4" s="1591"/>
      <c r="K4" s="1661"/>
      <c r="L4" s="1591"/>
      <c r="M4" s="1661"/>
      <c r="N4" s="1881" t="s">
        <v>799</v>
      </c>
      <c r="O4" s="1661"/>
      <c r="P4" s="1591"/>
      <c r="Q4" s="2"/>
      <c r="R4" s="2"/>
      <c r="S4" s="1591"/>
    </row>
    <row r="5" spans="2:19" ht="56.25" customHeight="1" thickBot="1">
      <c r="B5" s="439" t="s">
        <v>800</v>
      </c>
      <c r="C5" s="419" t="s">
        <v>801</v>
      </c>
      <c r="D5" s="419" t="s">
        <v>802</v>
      </c>
      <c r="E5" s="440" t="s">
        <v>23986</v>
      </c>
      <c r="F5" s="42"/>
      <c r="G5" s="441" t="s">
        <v>806</v>
      </c>
      <c r="H5" s="1591"/>
      <c r="I5" s="441" t="s">
        <v>807</v>
      </c>
      <c r="J5" s="1591"/>
      <c r="K5" s="1661"/>
      <c r="L5" s="1591"/>
      <c r="M5" s="1661"/>
      <c r="N5" s="267" t="s">
        <v>808</v>
      </c>
      <c r="O5" s="1661"/>
      <c r="P5" s="1591"/>
      <c r="Q5" s="439" t="s">
        <v>800</v>
      </c>
      <c r="R5" s="440" t="s">
        <v>23986</v>
      </c>
      <c r="S5" s="1591"/>
    </row>
    <row r="6" spans="2:19" ht="18" customHeight="1" thickBot="1">
      <c r="B6" s="126"/>
      <c r="C6" s="10"/>
      <c r="D6" s="10"/>
      <c r="E6" s="21"/>
      <c r="F6" s="4"/>
      <c r="G6" s="13"/>
      <c r="H6" s="1591"/>
      <c r="I6" s="1591"/>
      <c r="J6" s="1591"/>
      <c r="K6" s="1661"/>
      <c r="L6" s="1591"/>
      <c r="M6" s="1661"/>
      <c r="N6" s="1591"/>
      <c r="O6" s="1661"/>
      <c r="P6" s="1591"/>
      <c r="Q6" s="126"/>
      <c r="R6" s="21"/>
      <c r="S6" s="1591"/>
    </row>
    <row r="7" spans="2:19" ht="32.25" customHeight="1" thickBot="1">
      <c r="B7" s="316" t="s">
        <v>24692</v>
      </c>
      <c r="C7" s="11"/>
      <c r="D7" s="11"/>
      <c r="E7" s="11"/>
      <c r="F7" s="917"/>
      <c r="G7" s="40"/>
      <c r="H7" s="1591"/>
      <c r="I7" s="1591"/>
      <c r="J7" s="1591"/>
      <c r="K7" s="1661"/>
      <c r="L7" s="1591"/>
      <c r="M7" s="1661"/>
      <c r="N7" s="1591"/>
      <c r="O7" s="1661"/>
      <c r="P7" s="1591"/>
      <c r="Q7" s="316" t="s">
        <v>24692</v>
      </c>
      <c r="R7" s="11"/>
      <c r="S7" s="1591"/>
    </row>
    <row r="8" spans="2:19" ht="32.25" customHeight="1">
      <c r="B8" s="326" t="s">
        <v>24693</v>
      </c>
      <c r="C8" s="317" t="s">
        <v>1430</v>
      </c>
      <c r="D8" s="317">
        <v>0</v>
      </c>
      <c r="E8" s="802">
        <v>0</v>
      </c>
      <c r="F8" s="917"/>
      <c r="G8" s="323" t="s">
        <v>24694</v>
      </c>
      <c r="H8" s="1591"/>
      <c r="I8" s="1640"/>
      <c r="J8" s="1591"/>
      <c r="K8" s="1661"/>
      <c r="L8" s="897">
        <f>IF( SUM( N8:N8 ) = 0, 0, $N$5 )</f>
        <v>0</v>
      </c>
      <c r="M8" s="1661"/>
      <c r="N8" s="273">
        <f xml:space="preserve"> IF( ISNUMBER(E8 ), 0, 1 )</f>
        <v>0</v>
      </c>
      <c r="O8" s="1661"/>
      <c r="P8" s="1591"/>
      <c r="Q8" s="326" t="s">
        <v>24693</v>
      </c>
      <c r="R8" s="974" t="s">
        <v>24695</v>
      </c>
      <c r="S8" s="1591"/>
    </row>
    <row r="9" spans="2:19" ht="32.25" customHeight="1">
      <c r="B9" s="327" t="s">
        <v>24696</v>
      </c>
      <c r="C9" s="313" t="s">
        <v>1430</v>
      </c>
      <c r="D9" s="313">
        <v>0</v>
      </c>
      <c r="E9" s="804">
        <v>0</v>
      </c>
      <c r="F9" s="917"/>
      <c r="G9" s="324" t="s">
        <v>24697</v>
      </c>
      <c r="H9" s="1591"/>
      <c r="I9" s="1641"/>
      <c r="J9" s="1591"/>
      <c r="K9" s="1661"/>
      <c r="L9" s="897">
        <f>IF( SUM( N9:N9 ) = 0, 0, $N$5 )</f>
        <v>0</v>
      </c>
      <c r="M9" s="1661"/>
      <c r="N9" s="273">
        <f xml:space="preserve"> IF( ISNUMBER(E9 ), 0, 1 )</f>
        <v>0</v>
      </c>
      <c r="O9" s="1661"/>
      <c r="P9" s="1591"/>
      <c r="Q9" s="327" t="s">
        <v>24696</v>
      </c>
      <c r="R9" s="319" t="s">
        <v>24698</v>
      </c>
      <c r="S9" s="1591"/>
    </row>
    <row r="10" spans="2:19" ht="32.25" customHeight="1">
      <c r="B10" s="327" t="s">
        <v>24699</v>
      </c>
      <c r="C10" s="313" t="s">
        <v>24051</v>
      </c>
      <c r="D10" s="313">
        <v>0</v>
      </c>
      <c r="E10" s="804">
        <v>120840</v>
      </c>
      <c r="F10" s="917"/>
      <c r="G10" s="324" t="s">
        <v>24700</v>
      </c>
      <c r="H10" s="1591"/>
      <c r="I10" s="1641"/>
      <c r="J10" s="1591"/>
      <c r="K10" s="1661"/>
      <c r="L10" s="897">
        <f>IF( SUM( N10:N10 ) = 0, 0, $N$5 )</f>
        <v>0</v>
      </c>
      <c r="M10" s="1661"/>
      <c r="N10" s="273">
        <f xml:space="preserve"> IF( ISNUMBER(E10 ), 0, 1 )</f>
        <v>0</v>
      </c>
      <c r="O10" s="1661"/>
      <c r="P10" s="1591"/>
      <c r="Q10" s="327" t="s">
        <v>24699</v>
      </c>
      <c r="R10" s="319" t="s">
        <v>24701</v>
      </c>
      <c r="S10" s="1591"/>
    </row>
    <row r="11" spans="2:19" ht="32.25" customHeight="1">
      <c r="B11" s="327" t="s">
        <v>24702</v>
      </c>
      <c r="C11" s="313" t="s">
        <v>1430</v>
      </c>
      <c r="D11" s="313">
        <v>0</v>
      </c>
      <c r="E11" s="804">
        <v>6255</v>
      </c>
      <c r="F11" s="917"/>
      <c r="G11" s="324" t="s">
        <v>24703</v>
      </c>
      <c r="H11" s="1591"/>
      <c r="I11" s="1641"/>
      <c r="J11" s="1591"/>
      <c r="K11" s="1661"/>
      <c r="L11" s="897">
        <f>IF( SUM( N11:N11 ) = 0, 0, $N$5 )</f>
        <v>0</v>
      </c>
      <c r="M11" s="1661"/>
      <c r="N11" s="273">
        <f xml:space="preserve"> IF( ISNUMBER(E11 ), 0, 1 )</f>
        <v>0</v>
      </c>
      <c r="O11" s="1661"/>
      <c r="P11" s="1591"/>
      <c r="Q11" s="327" t="s">
        <v>24702</v>
      </c>
      <c r="R11" s="319" t="s">
        <v>24704</v>
      </c>
      <c r="S11" s="1591"/>
    </row>
    <row r="12" spans="2:19" ht="32.25" customHeight="1">
      <c r="B12" s="327" t="s">
        <v>24705</v>
      </c>
      <c r="C12" s="313" t="s">
        <v>1430</v>
      </c>
      <c r="D12" s="313">
        <v>0</v>
      </c>
      <c r="E12" s="804">
        <v>40959</v>
      </c>
      <c r="F12" s="917"/>
      <c r="G12" s="324" t="s">
        <v>24706</v>
      </c>
      <c r="H12" s="1591"/>
      <c r="I12" s="1641"/>
      <c r="J12" s="1591"/>
      <c r="K12" s="1661"/>
      <c r="L12" s="897">
        <f>IF( SUM( N12:N12 ) = 0, 0, $N$5 )</f>
        <v>0</v>
      </c>
      <c r="M12" s="1661"/>
      <c r="N12" s="273">
        <f xml:space="preserve"> IF( ISNUMBER(E12 ), 0, 1 )</f>
        <v>0</v>
      </c>
      <c r="O12" s="1661"/>
      <c r="P12" s="1591"/>
      <c r="Q12" s="327" t="s">
        <v>24705</v>
      </c>
      <c r="R12" s="319" t="s">
        <v>24707</v>
      </c>
      <c r="S12" s="1591"/>
    </row>
    <row r="13" spans="2:19" ht="32.25" customHeight="1">
      <c r="B13" s="327" t="s">
        <v>24708</v>
      </c>
      <c r="C13" s="313" t="s">
        <v>1430</v>
      </c>
      <c r="D13" s="313">
        <v>0</v>
      </c>
      <c r="E13" s="1704">
        <v>296</v>
      </c>
      <c r="F13" s="917"/>
      <c r="G13" s="324" t="s">
        <v>24709</v>
      </c>
      <c r="H13" s="1591"/>
      <c r="I13" s="1641"/>
      <c r="J13" s="1591"/>
      <c r="K13" s="1661"/>
      <c r="L13" s="897">
        <f t="shared" ref="L13:L14" si="0">IF( SUM( N13:N13 ) = 0, 0, $N$5 )</f>
        <v>0</v>
      </c>
      <c r="M13" s="1661"/>
      <c r="N13" s="273">
        <f t="shared" ref="N13:N14" si="1" xml:space="preserve"> IF( ISNUMBER(E13 ), 0, 1 )</f>
        <v>0</v>
      </c>
      <c r="O13" s="1661"/>
      <c r="P13" s="1591"/>
      <c r="Q13" s="327" t="s">
        <v>24708</v>
      </c>
      <c r="R13" s="319" t="s">
        <v>24710</v>
      </c>
      <c r="S13" s="1591"/>
    </row>
    <row r="14" spans="2:19" ht="32.25" customHeight="1">
      <c r="B14" s="327" t="s">
        <v>24711</v>
      </c>
      <c r="C14" s="313" t="s">
        <v>1430</v>
      </c>
      <c r="D14" s="313">
        <v>0</v>
      </c>
      <c r="E14" s="1704">
        <v>173</v>
      </c>
      <c r="F14" s="917"/>
      <c r="G14" s="324" t="s">
        <v>24712</v>
      </c>
      <c r="H14" s="1591"/>
      <c r="I14" s="1641"/>
      <c r="J14" s="1591"/>
      <c r="K14" s="1661"/>
      <c r="L14" s="897">
        <f t="shared" si="0"/>
        <v>0</v>
      </c>
      <c r="M14" s="1661"/>
      <c r="N14" s="273">
        <f t="shared" si="1"/>
        <v>0</v>
      </c>
      <c r="O14" s="1661"/>
      <c r="P14" s="1591"/>
      <c r="Q14" s="327" t="s">
        <v>24711</v>
      </c>
      <c r="R14" s="319" t="s">
        <v>24713</v>
      </c>
      <c r="S14" s="1591"/>
    </row>
    <row r="15" spans="2:19" ht="32.25" customHeight="1">
      <c r="B15" s="327" t="s">
        <v>24714</v>
      </c>
      <c r="C15" s="313" t="s">
        <v>1430</v>
      </c>
      <c r="D15" s="313">
        <v>0</v>
      </c>
      <c r="E15" s="804">
        <v>1244</v>
      </c>
      <c r="F15" s="917"/>
      <c r="G15" s="324" t="s">
        <v>24715</v>
      </c>
      <c r="H15" s="1591"/>
      <c r="I15" s="1641"/>
      <c r="J15" s="1591"/>
      <c r="K15" s="1661"/>
      <c r="L15" s="989">
        <f>IF( SUM( N15:N15 ) = 0, 0, $N$5 )</f>
        <v>0</v>
      </c>
      <c r="M15" s="1661"/>
      <c r="N15" s="273">
        <f xml:space="preserve"> IF( ISNUMBER(E15 ), 0, 1 )</f>
        <v>0</v>
      </c>
      <c r="O15" s="1661"/>
      <c r="P15" s="1591"/>
      <c r="Q15" s="327" t="s">
        <v>24714</v>
      </c>
      <c r="R15" s="319" t="s">
        <v>24716</v>
      </c>
      <c r="S15" s="1591"/>
    </row>
    <row r="16" spans="2:19" ht="32.25" customHeight="1">
      <c r="B16" s="327" t="s">
        <v>24717</v>
      </c>
      <c r="C16" s="313" t="s">
        <v>1430</v>
      </c>
      <c r="D16" s="313">
        <v>0</v>
      </c>
      <c r="E16" s="804">
        <v>895</v>
      </c>
      <c r="F16" s="917"/>
      <c r="G16" s="324" t="s">
        <v>24718</v>
      </c>
      <c r="H16" s="1591"/>
      <c r="I16" s="1641"/>
      <c r="J16" s="1591"/>
      <c r="K16" s="1661"/>
      <c r="L16" s="989">
        <f>IF( SUM( N16:N16 ) = 0, 0, $N$5 )</f>
        <v>0</v>
      </c>
      <c r="M16" s="1661"/>
      <c r="N16" s="273">
        <f xml:space="preserve"> IF( ISNUMBER(E16 ), 0, 1 )</f>
        <v>0</v>
      </c>
      <c r="O16" s="1661"/>
      <c r="P16" s="1591"/>
      <c r="Q16" s="327" t="s">
        <v>24717</v>
      </c>
      <c r="R16" s="319" t="s">
        <v>24719</v>
      </c>
      <c r="S16" s="1591"/>
    </row>
    <row r="17" spans="2:19" ht="32.25" customHeight="1">
      <c r="B17" s="327" t="s">
        <v>24720</v>
      </c>
      <c r="C17" s="313" t="s">
        <v>1430</v>
      </c>
      <c r="D17" s="313">
        <v>0</v>
      </c>
      <c r="E17" s="804">
        <v>373</v>
      </c>
      <c r="F17" s="917"/>
      <c r="G17" s="324" t="s">
        <v>24721</v>
      </c>
      <c r="H17" s="1591"/>
      <c r="I17" s="1641"/>
      <c r="J17" s="1591"/>
      <c r="K17" s="1661"/>
      <c r="L17" s="989">
        <f t="shared" ref="L17:L29" si="2">IF( SUM( N17:N17 ) = 0, 0, $N$5 )</f>
        <v>0</v>
      </c>
      <c r="M17" s="1661"/>
      <c r="N17" s="273">
        <f t="shared" ref="N17:N29" si="3" xml:space="preserve"> IF( ISNUMBER(E17 ), 0, 1 )</f>
        <v>0</v>
      </c>
      <c r="O17" s="1661"/>
      <c r="P17" s="1591"/>
      <c r="Q17" s="327" t="s">
        <v>24720</v>
      </c>
      <c r="R17" s="319" t="s">
        <v>24722</v>
      </c>
      <c r="S17" s="1591"/>
    </row>
    <row r="18" spans="2:19" ht="32.25" customHeight="1">
      <c r="B18" s="327" t="s">
        <v>24723</v>
      </c>
      <c r="C18" s="313" t="s">
        <v>24055</v>
      </c>
      <c r="D18" s="313">
        <v>0</v>
      </c>
      <c r="E18" s="804">
        <v>2191</v>
      </c>
      <c r="F18" s="917"/>
      <c r="G18" s="324" t="s">
        <v>24724</v>
      </c>
      <c r="H18" s="1591"/>
      <c r="I18" s="1641"/>
      <c r="J18" s="1591"/>
      <c r="K18" s="1661"/>
      <c r="L18" s="989">
        <f t="shared" si="2"/>
        <v>0</v>
      </c>
      <c r="M18" s="1661"/>
      <c r="N18" s="273">
        <f t="shared" si="3"/>
        <v>0</v>
      </c>
      <c r="O18" s="1661"/>
      <c r="P18" s="1591"/>
      <c r="Q18" s="327" t="s">
        <v>24723</v>
      </c>
      <c r="R18" s="319" t="s">
        <v>24725</v>
      </c>
      <c r="S18" s="1591"/>
    </row>
    <row r="19" spans="2:19" ht="32.25" customHeight="1">
      <c r="B19" s="327" t="s">
        <v>24726</v>
      </c>
      <c r="C19" s="313" t="s">
        <v>24727</v>
      </c>
      <c r="D19" s="313">
        <v>2</v>
      </c>
      <c r="E19" s="804">
        <v>20465.11</v>
      </c>
      <c r="F19" s="917"/>
      <c r="G19" s="324" t="s">
        <v>24728</v>
      </c>
      <c r="H19" s="1591"/>
      <c r="I19" s="1641" t="s">
        <v>24729</v>
      </c>
      <c r="J19" s="1591"/>
      <c r="K19" s="1661"/>
      <c r="L19" s="989">
        <f t="shared" si="2"/>
        <v>0</v>
      </c>
      <c r="M19" s="1661"/>
      <c r="N19" s="273">
        <f t="shared" si="3"/>
        <v>0</v>
      </c>
      <c r="O19" s="1661"/>
      <c r="P19" s="1591"/>
      <c r="Q19" s="327" t="s">
        <v>24726</v>
      </c>
      <c r="R19" s="319" t="s">
        <v>24730</v>
      </c>
      <c r="S19" s="1591"/>
    </row>
    <row r="20" spans="2:19" ht="32.25" customHeight="1">
      <c r="B20" s="327" t="s">
        <v>24731</v>
      </c>
      <c r="C20" s="313" t="s">
        <v>24727</v>
      </c>
      <c r="D20" s="313">
        <v>2</v>
      </c>
      <c r="E20" s="804">
        <v>677683.73</v>
      </c>
      <c r="F20" s="917"/>
      <c r="G20" s="324" t="s">
        <v>24732</v>
      </c>
      <c r="H20" s="1591"/>
      <c r="I20" s="1641"/>
      <c r="J20" s="1591"/>
      <c r="K20" s="1661"/>
      <c r="L20" s="989">
        <f t="shared" si="2"/>
        <v>0</v>
      </c>
      <c r="M20" s="1661"/>
      <c r="N20" s="273">
        <f t="shared" si="3"/>
        <v>0</v>
      </c>
      <c r="O20" s="1661"/>
      <c r="P20" s="1591"/>
      <c r="Q20" s="327" t="s">
        <v>24731</v>
      </c>
      <c r="R20" s="319" t="s">
        <v>24733</v>
      </c>
      <c r="S20" s="1591"/>
    </row>
    <row r="21" spans="2:19" ht="32.25" customHeight="1">
      <c r="B21" s="327" t="s">
        <v>24734</v>
      </c>
      <c r="C21" s="313" t="s">
        <v>24055</v>
      </c>
      <c r="D21" s="313">
        <v>0</v>
      </c>
      <c r="E21" s="1700">
        <v>16</v>
      </c>
      <c r="F21" s="917"/>
      <c r="G21" s="324" t="s">
        <v>24735</v>
      </c>
      <c r="H21" s="1591"/>
      <c r="I21" s="1641"/>
      <c r="J21" s="1591"/>
      <c r="K21" s="1661"/>
      <c r="L21" s="989">
        <f t="shared" si="2"/>
        <v>0</v>
      </c>
      <c r="M21" s="1661"/>
      <c r="N21" s="273">
        <f t="shared" si="3"/>
        <v>0</v>
      </c>
      <c r="O21" s="1661"/>
      <c r="P21" s="1591"/>
      <c r="Q21" s="327" t="s">
        <v>24734</v>
      </c>
      <c r="R21" s="319" t="s">
        <v>24736</v>
      </c>
      <c r="S21" s="1591"/>
    </row>
    <row r="22" spans="2:19" ht="32.25" customHeight="1">
      <c r="B22" s="327" t="s">
        <v>24737</v>
      </c>
      <c r="C22" s="313" t="s">
        <v>24055</v>
      </c>
      <c r="D22" s="313">
        <v>0</v>
      </c>
      <c r="E22" s="1700">
        <v>15</v>
      </c>
      <c r="F22" s="917"/>
      <c r="G22" s="324" t="s">
        <v>24738</v>
      </c>
      <c r="H22" s="1591"/>
      <c r="I22" s="1641"/>
      <c r="J22" s="1591"/>
      <c r="K22" s="1661"/>
      <c r="L22" s="989">
        <f t="shared" si="2"/>
        <v>0</v>
      </c>
      <c r="M22" s="1661"/>
      <c r="N22" s="273">
        <f t="shared" si="3"/>
        <v>0</v>
      </c>
      <c r="O22" s="1661"/>
      <c r="P22" s="1591"/>
      <c r="Q22" s="327" t="s">
        <v>24737</v>
      </c>
      <c r="R22" s="319" t="s">
        <v>24739</v>
      </c>
      <c r="S22" s="1591"/>
    </row>
    <row r="23" spans="2:19" ht="32.25" customHeight="1">
      <c r="B23" s="327" t="s">
        <v>24740</v>
      </c>
      <c r="C23" s="313" t="s">
        <v>24055</v>
      </c>
      <c r="D23" s="313">
        <v>0</v>
      </c>
      <c r="E23" s="1723">
        <v>19198</v>
      </c>
      <c r="F23" s="917"/>
      <c r="G23" s="324" t="s">
        <v>24741</v>
      </c>
      <c r="H23" s="1591"/>
      <c r="I23" s="1641"/>
      <c r="J23" s="1591"/>
      <c r="K23" s="1661"/>
      <c r="L23" s="989">
        <f t="shared" si="2"/>
        <v>0</v>
      </c>
      <c r="M23" s="1661"/>
      <c r="N23" s="273">
        <f t="shared" si="3"/>
        <v>0</v>
      </c>
      <c r="O23" s="1661"/>
      <c r="P23" s="1591"/>
      <c r="Q23" s="327" t="s">
        <v>24740</v>
      </c>
      <c r="R23" s="319" t="s">
        <v>24742</v>
      </c>
      <c r="S23" s="1591"/>
    </row>
    <row r="24" spans="2:19" ht="32.25" customHeight="1">
      <c r="B24" s="327" t="s">
        <v>24743</v>
      </c>
      <c r="C24" s="313" t="s">
        <v>24055</v>
      </c>
      <c r="D24" s="313">
        <v>0</v>
      </c>
      <c r="E24" s="1723">
        <v>11647</v>
      </c>
      <c r="F24" s="917"/>
      <c r="G24" s="324" t="s">
        <v>24744</v>
      </c>
      <c r="H24" s="1591"/>
      <c r="I24" s="1641"/>
      <c r="J24" s="1591"/>
      <c r="K24" s="1661"/>
      <c r="L24" s="989">
        <f t="shared" si="2"/>
        <v>0</v>
      </c>
      <c r="M24" s="1661"/>
      <c r="N24" s="273">
        <f t="shared" si="3"/>
        <v>0</v>
      </c>
      <c r="O24" s="1661"/>
      <c r="P24" s="1591"/>
      <c r="Q24" s="327" t="s">
        <v>24743</v>
      </c>
      <c r="R24" s="319" t="s">
        <v>24745</v>
      </c>
      <c r="S24" s="1591"/>
    </row>
    <row r="25" spans="2:19" ht="32.25" customHeight="1">
      <c r="B25" s="327" t="s">
        <v>24746</v>
      </c>
      <c r="C25" s="313" t="s">
        <v>24055</v>
      </c>
      <c r="D25" s="313">
        <v>0</v>
      </c>
      <c r="E25" s="1723">
        <v>10318</v>
      </c>
      <c r="F25" s="917"/>
      <c r="G25" s="324" t="s">
        <v>24747</v>
      </c>
      <c r="H25" s="1591"/>
      <c r="I25" s="1641"/>
      <c r="J25" s="1591"/>
      <c r="K25" s="1661"/>
      <c r="L25" s="989">
        <f t="shared" si="2"/>
        <v>0</v>
      </c>
      <c r="M25" s="1661"/>
      <c r="N25" s="273">
        <f t="shared" si="3"/>
        <v>0</v>
      </c>
      <c r="O25" s="1661"/>
      <c r="P25" s="1591"/>
      <c r="Q25" s="327" t="s">
        <v>24746</v>
      </c>
      <c r="R25" s="319" t="s">
        <v>24748</v>
      </c>
      <c r="S25" s="1591"/>
    </row>
    <row r="26" spans="2:19" ht="32.25" customHeight="1">
      <c r="B26" s="327" t="s">
        <v>24749</v>
      </c>
      <c r="C26" s="313" t="s">
        <v>24055</v>
      </c>
      <c r="D26" s="313">
        <v>0</v>
      </c>
      <c r="E26" s="1723">
        <v>4635</v>
      </c>
      <c r="F26" s="917"/>
      <c r="G26" s="324" t="s">
        <v>24750</v>
      </c>
      <c r="H26" s="1591"/>
      <c r="I26" s="1641"/>
      <c r="J26" s="1591"/>
      <c r="K26" s="1661"/>
      <c r="L26" s="989">
        <f t="shared" si="2"/>
        <v>0</v>
      </c>
      <c r="M26" s="1661"/>
      <c r="N26" s="273">
        <f t="shared" si="3"/>
        <v>0</v>
      </c>
      <c r="O26" s="1661"/>
      <c r="P26" s="1591"/>
      <c r="Q26" s="327" t="s">
        <v>24749</v>
      </c>
      <c r="R26" s="319" t="s">
        <v>24751</v>
      </c>
      <c r="S26" s="1591"/>
    </row>
    <row r="27" spans="2:19" ht="32.25" customHeight="1">
      <c r="B27" s="327" t="s">
        <v>24752</v>
      </c>
      <c r="C27" s="313" t="s">
        <v>24055</v>
      </c>
      <c r="D27" s="313">
        <v>0</v>
      </c>
      <c r="E27" s="804">
        <v>6</v>
      </c>
      <c r="F27" s="917"/>
      <c r="G27" s="324" t="s">
        <v>24753</v>
      </c>
      <c r="H27" s="1591"/>
      <c r="I27" s="1641"/>
      <c r="J27" s="1591"/>
      <c r="K27" s="1661"/>
      <c r="L27" s="989">
        <f t="shared" si="2"/>
        <v>0</v>
      </c>
      <c r="M27" s="1661"/>
      <c r="N27" s="273">
        <f t="shared" si="3"/>
        <v>0</v>
      </c>
      <c r="O27" s="1661"/>
      <c r="P27" s="1591"/>
      <c r="Q27" s="327" t="s">
        <v>24752</v>
      </c>
      <c r="R27" s="319" t="s">
        <v>24754</v>
      </c>
      <c r="S27" s="1591"/>
    </row>
    <row r="28" spans="2:19" ht="32.25" customHeight="1">
      <c r="B28" s="327" t="s">
        <v>24755</v>
      </c>
      <c r="C28" s="313" t="s">
        <v>24055</v>
      </c>
      <c r="D28" s="313">
        <v>0</v>
      </c>
      <c r="E28" s="397">
        <f>IFERROR(SUM(E23:E27),0)</f>
        <v>45804</v>
      </c>
      <c r="F28" s="917"/>
      <c r="G28" s="324" t="s">
        <v>24756</v>
      </c>
      <c r="H28" s="1591"/>
      <c r="I28" s="1641"/>
      <c r="J28" s="1591"/>
      <c r="K28" s="1661"/>
      <c r="L28" s="989"/>
      <c r="M28" s="1661"/>
      <c r="N28" s="1591"/>
      <c r="O28" s="1661"/>
      <c r="P28" s="1591"/>
      <c r="Q28" s="327" t="s">
        <v>24755</v>
      </c>
      <c r="R28" s="397" t="s">
        <v>24757</v>
      </c>
      <c r="S28" s="1591"/>
    </row>
    <row r="29" spans="2:19" ht="32.25" customHeight="1" thickBot="1">
      <c r="B29" s="1850" t="s">
        <v>24758</v>
      </c>
      <c r="C29" s="320" t="s">
        <v>24055</v>
      </c>
      <c r="D29" s="320">
        <v>0</v>
      </c>
      <c r="E29" s="985">
        <v>31200</v>
      </c>
      <c r="F29" s="917"/>
      <c r="G29" s="325" t="s">
        <v>24759</v>
      </c>
      <c r="H29" s="1591"/>
      <c r="I29" s="1642"/>
      <c r="J29" s="1591"/>
      <c r="K29" s="1661"/>
      <c r="L29" s="989">
        <f t="shared" si="2"/>
        <v>0</v>
      </c>
      <c r="M29" s="1661"/>
      <c r="N29" s="273">
        <f t="shared" si="3"/>
        <v>0</v>
      </c>
      <c r="O29" s="1661"/>
      <c r="P29" s="1591"/>
      <c r="Q29" s="1850" t="s">
        <v>24758</v>
      </c>
      <c r="R29" s="990" t="s">
        <v>24760</v>
      </c>
      <c r="S29" s="1591"/>
    </row>
    <row r="30" spans="2:19" ht="15.75">
      <c r="B30" s="950"/>
      <c r="C30" s="991"/>
      <c r="D30" s="991"/>
      <c r="E30" s="43"/>
      <c r="F30" s="3"/>
      <c r="G30" s="13"/>
      <c r="H30" s="1591"/>
      <c r="I30" s="1591"/>
      <c r="J30" s="1591"/>
      <c r="K30" s="1591"/>
      <c r="L30" s="1591"/>
      <c r="M30" s="1591"/>
      <c r="N30" s="1591"/>
      <c r="O30" s="1591"/>
      <c r="P30" s="1591"/>
      <c r="Q30" s="1591"/>
      <c r="R30" s="1591"/>
      <c r="S30" s="1591"/>
    </row>
  </sheetData>
  <sheetProtection algorithmName="SHA-512" hashValue="+siaMkqedDUjN9iIFSgwz2vhk4AmCXR0/N1phs+c2oAnSewHDfcKywdPIyc5zDtka0zGNQzkEm4O1a2OkVUnuA==" saltValue="BtsJ9WozUQY7rPyyDdGZnA==" spinCount="100000" sheet="1" objects="1" scenarios="1"/>
  <mergeCells count="2">
    <mergeCell ref="B3:I3"/>
    <mergeCell ref="Q3:R3"/>
  </mergeCells>
  <conditionalFormatting sqref="L8:L29">
    <cfRule type="cellIs" dxfId="24" priority="1" operator="equal">
      <formula>0</formula>
    </cfRule>
  </conditionalFormatting>
  <dataValidations count="1">
    <dataValidation type="custom" allowBlank="1" showErrorMessage="1" errorTitle="Input Error" error="Please input a numeric value." sqref="E29 E8:E20 E23:E27" xr:uid="{00000000-0002-0000-39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0">
    <pageSetUpPr fitToPage="1"/>
  </sheetPr>
  <dimension ref="B1:CO40"/>
  <sheetViews>
    <sheetView showFormulas="1" showGridLines="0" topLeftCell="A10" zoomScale="55" zoomScaleNormal="55" zoomScaleSheetLayoutView="100" workbookViewId="0">
      <pane xSplit="4" topLeftCell="W1" activePane="topRight" state="frozen"/>
      <selection activeCell="B2" sqref="B2"/>
      <selection pane="topRight" activeCell="E34" sqref="E34"/>
    </sheetView>
  </sheetViews>
  <sheetFormatPr defaultColWidth="9" defaultRowHeight="15"/>
  <cols>
    <col min="1" max="1" width="1.625" style="261" customWidth="1"/>
    <col min="2" max="2" width="43.625" style="261" customWidth="1"/>
    <col min="3" max="3" width="11.125" style="261" customWidth="1"/>
    <col min="4" max="4" width="5.5" style="261" customWidth="1"/>
    <col min="5" max="12" width="12.5" style="261" customWidth="1"/>
    <col min="13" max="13" width="1.625" style="261" customWidth="1"/>
    <col min="14" max="30" width="12.5" style="261" customWidth="1"/>
    <col min="31" max="31" width="1.625" style="261" customWidth="1"/>
    <col min="32" max="32" width="12.625" style="261" customWidth="1"/>
    <col min="33" max="33" width="1.625" style="261" customWidth="1"/>
    <col min="34" max="34" width="33.625" style="261" customWidth="1"/>
    <col min="35" max="36" width="1.625" style="261" customWidth="1"/>
    <col min="37" max="37" width="20.625" style="261" customWidth="1"/>
    <col min="38" max="38" width="1.625" style="261" customWidth="1"/>
    <col min="39" max="39" width="20.5" style="261" hidden="1" customWidth="1"/>
    <col min="40" max="40" width="7.5" style="261" hidden="1" customWidth="1"/>
    <col min="41" max="41" width="10.125" style="261" hidden="1" customWidth="1"/>
    <col min="42" max="42" width="7.5" style="261" hidden="1" customWidth="1"/>
    <col min="43" max="43" width="9" style="261" hidden="1" customWidth="1"/>
    <col min="44" max="44" width="9.625" style="261" hidden="1" customWidth="1"/>
    <col min="45" max="45" width="9.875" style="261" hidden="1" customWidth="1"/>
    <col min="46" max="47" width="8.625" style="261" hidden="1" customWidth="1"/>
    <col min="48" max="55" width="8.375" style="261" hidden="1" customWidth="1"/>
    <col min="56" max="56" width="7.625" style="261" hidden="1" customWidth="1"/>
    <col min="57" max="57" width="8.125" style="261" hidden="1" customWidth="1"/>
    <col min="58" max="58" width="7.125" style="261" hidden="1" customWidth="1"/>
    <col min="59" max="59" width="7.375" style="261" hidden="1" customWidth="1"/>
    <col min="60" max="60" width="6.625" style="261" hidden="1" customWidth="1"/>
    <col min="61" max="61" width="5" style="261" hidden="1" customWidth="1"/>
    <col min="62" max="63" width="6" style="261" hidden="1" customWidth="1"/>
    <col min="64" max="64" width="1.625" style="261" hidden="1" customWidth="1"/>
    <col min="65" max="65" width="1.625" style="261" customWidth="1"/>
    <col min="66" max="66" width="40" style="261" customWidth="1"/>
    <col min="67" max="74" width="12.5" style="261" customWidth="1"/>
    <col min="75" max="75" width="1.5" style="261" customWidth="1"/>
    <col min="76" max="92" width="12.5" style="261" customWidth="1"/>
    <col min="93" max="93" width="1.625" style="261" customWidth="1"/>
    <col min="94" max="16384" width="9" style="261"/>
  </cols>
  <sheetData>
    <row r="1" spans="2:93" ht="30" customHeight="1">
      <c r="B1" s="888" t="s">
        <v>772</v>
      </c>
      <c r="C1" s="888"/>
      <c r="D1" s="888"/>
      <c r="E1" s="888"/>
      <c r="F1" s="888"/>
      <c r="G1" s="888"/>
      <c r="H1" s="888"/>
      <c r="I1" s="888"/>
      <c r="J1" s="888"/>
      <c r="K1" s="888"/>
      <c r="L1" s="888"/>
      <c r="M1" s="888"/>
      <c r="N1" s="888"/>
      <c r="O1" s="888"/>
      <c r="P1" s="888"/>
      <c r="Q1" s="888"/>
      <c r="R1" s="888"/>
      <c r="S1" s="888"/>
      <c r="T1" s="888"/>
      <c r="U1" s="888"/>
      <c r="V1" s="888"/>
      <c r="W1" s="888"/>
      <c r="X1" s="888"/>
      <c r="Y1" s="888"/>
      <c r="Z1" s="888"/>
      <c r="AA1" s="956"/>
      <c r="AB1" s="1591"/>
      <c r="AC1" s="1591"/>
      <c r="AD1" s="1591"/>
      <c r="AE1" s="1591"/>
      <c r="AF1" s="1591"/>
      <c r="AG1" s="1591"/>
      <c r="AH1" s="1591"/>
      <c r="AI1" s="1591"/>
      <c r="AJ1" s="1661"/>
      <c r="AK1" s="1591"/>
      <c r="AL1" s="1661"/>
      <c r="AM1" s="1591"/>
      <c r="AN1" s="1591"/>
      <c r="AO1" s="1591"/>
      <c r="AP1" s="1591"/>
      <c r="AQ1" s="1591"/>
      <c r="AR1" s="1591"/>
      <c r="AS1" s="1591"/>
      <c r="AT1" s="1591"/>
      <c r="AU1" s="1591"/>
      <c r="AV1" s="1591"/>
      <c r="AW1" s="1591"/>
      <c r="AX1" s="1591"/>
      <c r="AY1" s="1591"/>
      <c r="AZ1" s="1591"/>
      <c r="BA1" s="1591"/>
      <c r="BB1" s="1591"/>
      <c r="BC1" s="1591"/>
      <c r="BD1" s="1591"/>
      <c r="BE1" s="1591"/>
      <c r="BF1" s="1591"/>
      <c r="BG1" s="1591"/>
      <c r="BH1" s="1591"/>
      <c r="BI1" s="1591"/>
      <c r="BJ1" s="1591"/>
      <c r="BK1" s="1591"/>
      <c r="BL1" s="1661"/>
      <c r="BM1" s="1591"/>
      <c r="BN1" s="888" t="s">
        <v>772</v>
      </c>
      <c r="BO1" s="888"/>
      <c r="BP1" s="888"/>
      <c r="BQ1" s="888"/>
      <c r="BR1" s="888"/>
      <c r="BS1" s="888"/>
      <c r="BT1" s="888"/>
      <c r="BU1" s="888"/>
      <c r="BV1" s="888"/>
      <c r="BW1" s="888"/>
      <c r="BX1" s="888"/>
      <c r="BY1" s="888"/>
      <c r="BZ1" s="888"/>
      <c r="CA1" s="888"/>
      <c r="CB1" s="888"/>
      <c r="CC1" s="888"/>
      <c r="CD1" s="888"/>
      <c r="CE1" s="888"/>
      <c r="CF1" s="888"/>
      <c r="CG1" s="888"/>
      <c r="CH1" s="888"/>
      <c r="CI1" s="888"/>
      <c r="CJ1" s="888"/>
      <c r="CK1" s="956"/>
      <c r="CL1" s="1591"/>
      <c r="CM1" s="1591"/>
      <c r="CN1" s="1591"/>
      <c r="CO1" s="1591"/>
    </row>
    <row r="2" spans="2:93" ht="30" customHeight="1">
      <c r="B2" s="888" t="str">
        <f>Validation!B4</f>
        <v>Anglian Water</v>
      </c>
      <c r="C2" s="14"/>
      <c r="D2" s="14"/>
      <c r="E2" s="14"/>
      <c r="F2" s="14"/>
      <c r="G2" s="14"/>
      <c r="H2" s="14"/>
      <c r="I2" s="14"/>
      <c r="J2" s="14"/>
      <c r="K2" s="14"/>
      <c r="L2" s="14"/>
      <c r="M2" s="14"/>
      <c r="N2" s="14"/>
      <c r="O2" s="14"/>
      <c r="P2" s="14"/>
      <c r="Q2" s="14"/>
      <c r="R2" s="14"/>
      <c r="S2" s="14"/>
      <c r="T2" s="14"/>
      <c r="U2" s="14"/>
      <c r="V2" s="14"/>
      <c r="W2" s="14"/>
      <c r="X2" s="14"/>
      <c r="Y2" s="14"/>
      <c r="Z2" s="14"/>
      <c r="AA2" s="1591"/>
      <c r="AB2" s="1591"/>
      <c r="AC2" s="1591"/>
      <c r="AD2" s="1591"/>
      <c r="AE2" s="1591"/>
      <c r="AF2" s="1591"/>
      <c r="AG2" s="1591"/>
      <c r="AH2" s="1591"/>
      <c r="AI2" s="1591"/>
      <c r="AJ2" s="1661"/>
      <c r="AK2" s="1591"/>
      <c r="AL2" s="1661"/>
      <c r="AM2" s="1591"/>
      <c r="AN2" s="1591"/>
      <c r="AO2" s="1591"/>
      <c r="AP2" s="1591"/>
      <c r="AQ2" s="1591"/>
      <c r="AR2" s="1591"/>
      <c r="AS2" s="1591"/>
      <c r="AT2" s="1591"/>
      <c r="AU2" s="1591"/>
      <c r="AV2" s="1591"/>
      <c r="AW2" s="1591"/>
      <c r="AX2" s="1591"/>
      <c r="AY2" s="1591"/>
      <c r="AZ2" s="1591"/>
      <c r="BA2" s="1591"/>
      <c r="BB2" s="1591"/>
      <c r="BC2" s="1591"/>
      <c r="BD2" s="1591"/>
      <c r="BE2" s="1591"/>
      <c r="BF2" s="1591"/>
      <c r="BG2" s="1591"/>
      <c r="BH2" s="1591"/>
      <c r="BI2" s="1591"/>
      <c r="BJ2" s="1591"/>
      <c r="BK2" s="1591"/>
      <c r="BL2" s="1661"/>
      <c r="BM2" s="1591"/>
      <c r="BN2" s="888" t="str">
        <f>Validation!B4</f>
        <v>Anglian Water</v>
      </c>
      <c r="BO2" s="14"/>
      <c r="BP2" s="14"/>
      <c r="BQ2" s="14"/>
      <c r="BR2" s="14"/>
      <c r="BS2" s="14"/>
      <c r="BT2" s="14"/>
      <c r="BU2" s="14"/>
      <c r="BV2" s="14"/>
      <c r="BW2" s="14"/>
      <c r="BX2" s="14"/>
      <c r="BY2" s="14"/>
      <c r="BZ2" s="14"/>
      <c r="CA2" s="14"/>
      <c r="CB2" s="14"/>
      <c r="CC2" s="14"/>
      <c r="CD2" s="14"/>
      <c r="CE2" s="14"/>
      <c r="CF2" s="14"/>
      <c r="CG2" s="14"/>
      <c r="CH2" s="14"/>
      <c r="CI2" s="14"/>
      <c r="CJ2" s="14"/>
      <c r="CK2" s="1591"/>
      <c r="CL2" s="1591"/>
      <c r="CM2" s="1591"/>
      <c r="CN2" s="1591"/>
      <c r="CO2" s="1591"/>
    </row>
    <row r="3" spans="2:93" ht="45" customHeight="1">
      <c r="B3" s="2156" t="s">
        <v>773</v>
      </c>
      <c r="C3" s="2156"/>
      <c r="D3" s="2156"/>
      <c r="E3" s="2156"/>
      <c r="F3" s="2156"/>
      <c r="G3" s="215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1591"/>
      <c r="AJ3" s="1661"/>
      <c r="AK3" s="889" t="s">
        <v>798</v>
      </c>
      <c r="AL3" s="1661"/>
      <c r="AM3" s="1591"/>
      <c r="AN3" s="1591"/>
      <c r="AO3" s="1591"/>
      <c r="AP3" s="1591"/>
      <c r="AQ3" s="1591"/>
      <c r="AR3" s="1591"/>
      <c r="AS3" s="1591"/>
      <c r="AT3" s="1591"/>
      <c r="AU3" s="1591"/>
      <c r="AV3" s="1591"/>
      <c r="AW3" s="1591"/>
      <c r="AX3" s="1591"/>
      <c r="AY3" s="1591"/>
      <c r="AZ3" s="1591"/>
      <c r="BA3" s="1591"/>
      <c r="BB3" s="1591"/>
      <c r="BC3" s="1591"/>
      <c r="BD3" s="1591"/>
      <c r="BE3" s="1591"/>
      <c r="BF3" s="1591"/>
      <c r="BG3" s="1591"/>
      <c r="BH3" s="1591"/>
      <c r="BI3" s="1591"/>
      <c r="BJ3" s="1591"/>
      <c r="BK3" s="1591"/>
      <c r="BL3" s="1661"/>
      <c r="BM3" s="1591"/>
      <c r="BN3" s="2165" t="s">
        <v>773</v>
      </c>
      <c r="BO3" s="2165"/>
      <c r="BP3" s="2165"/>
      <c r="BQ3" s="2165"/>
      <c r="BR3" s="2165"/>
      <c r="BS3" s="2165"/>
      <c r="BT3" s="2165"/>
      <c r="BU3" s="2165"/>
      <c r="BV3" s="2165"/>
      <c r="BW3" s="2165"/>
      <c r="BX3" s="2165"/>
      <c r="BY3" s="2165"/>
      <c r="BZ3" s="2165"/>
      <c r="CA3" s="2165"/>
      <c r="CB3" s="2165"/>
      <c r="CC3" s="2165"/>
      <c r="CD3" s="2165"/>
      <c r="CE3" s="2165"/>
      <c r="CF3" s="2165"/>
      <c r="CG3" s="2165"/>
      <c r="CH3" s="2165"/>
      <c r="CI3" s="2165"/>
      <c r="CJ3" s="2165"/>
      <c r="CK3" s="2165"/>
      <c r="CL3" s="2165"/>
      <c r="CM3" s="2165"/>
      <c r="CN3" s="2165"/>
      <c r="CO3" s="992"/>
    </row>
    <row r="4" spans="2:93" ht="17.25" customHeight="1" thickBot="1">
      <c r="B4" s="2"/>
      <c r="C4" s="2"/>
      <c r="D4" s="2"/>
      <c r="E4" s="2"/>
      <c r="F4" s="2"/>
      <c r="G4" s="2"/>
      <c r="H4" s="2"/>
      <c r="I4" s="2"/>
      <c r="J4" s="2"/>
      <c r="K4" s="2"/>
      <c r="L4" s="2"/>
      <c r="M4" s="2"/>
      <c r="N4" s="2"/>
      <c r="O4" s="2"/>
      <c r="P4" s="2"/>
      <c r="Q4" s="2"/>
      <c r="R4" s="2"/>
      <c r="S4" s="2"/>
      <c r="T4" s="2"/>
      <c r="U4" s="2"/>
      <c r="V4" s="2"/>
      <c r="W4" s="2"/>
      <c r="X4" s="2"/>
      <c r="Y4" s="2"/>
      <c r="Z4" s="2"/>
      <c r="AA4" s="1591"/>
      <c r="AB4" s="1591"/>
      <c r="AC4" s="1591"/>
      <c r="AD4" s="1591"/>
      <c r="AE4" s="1591"/>
      <c r="AF4" s="1591"/>
      <c r="AG4" s="1591"/>
      <c r="AH4" s="1591"/>
      <c r="AI4" s="1591"/>
      <c r="AJ4" s="1661"/>
      <c r="AK4" s="1591"/>
      <c r="AL4" s="1661"/>
      <c r="AM4" s="2153" t="s">
        <v>799</v>
      </c>
      <c r="AN4" s="2153"/>
      <c r="AO4" s="2153"/>
      <c r="AP4" s="2153"/>
      <c r="AQ4" s="2153"/>
      <c r="AR4" s="2153"/>
      <c r="AS4" s="2153"/>
      <c r="AT4" s="2153"/>
      <c r="AU4" s="2153"/>
      <c r="AV4" s="2153"/>
      <c r="AW4" s="2153"/>
      <c r="AX4" s="2153"/>
      <c r="AY4" s="2153"/>
      <c r="AZ4" s="2153"/>
      <c r="BA4" s="2153"/>
      <c r="BB4" s="2153"/>
      <c r="BC4" s="2153"/>
      <c r="BD4" s="2153"/>
      <c r="BE4" s="2153"/>
      <c r="BF4" s="2153"/>
      <c r="BG4" s="2153"/>
      <c r="BH4" s="2153"/>
      <c r="BI4" s="2153"/>
      <c r="BJ4" s="2153"/>
      <c r="BK4" s="2153"/>
      <c r="BL4" s="1661"/>
      <c r="BM4" s="1591"/>
      <c r="BN4" s="2"/>
      <c r="BO4" s="2"/>
      <c r="BP4" s="2"/>
      <c r="BQ4" s="2"/>
      <c r="BR4" s="2"/>
      <c r="BS4" s="2"/>
      <c r="BT4" s="2"/>
      <c r="BU4" s="2"/>
      <c r="BV4" s="2"/>
      <c r="BW4" s="2"/>
      <c r="BX4" s="2"/>
      <c r="BY4" s="2"/>
      <c r="BZ4" s="2"/>
      <c r="CA4" s="2"/>
      <c r="CB4" s="2"/>
      <c r="CC4" s="2"/>
      <c r="CD4" s="2"/>
      <c r="CE4" s="2"/>
      <c r="CF4" s="2"/>
      <c r="CG4" s="2"/>
      <c r="CH4" s="2"/>
      <c r="CI4" s="2"/>
      <c r="CJ4" s="2"/>
      <c r="CK4" s="1591"/>
      <c r="CL4" s="1591"/>
      <c r="CM4" s="1591"/>
      <c r="CN4" s="1591"/>
      <c r="CO4" s="1591"/>
    </row>
    <row r="5" spans="2:93" ht="15" customHeight="1">
      <c r="B5" s="1973" t="s">
        <v>800</v>
      </c>
      <c r="C5" s="1974" t="s">
        <v>801</v>
      </c>
      <c r="D5" s="1974" t="s">
        <v>802</v>
      </c>
      <c r="E5" s="1974" t="s">
        <v>24761</v>
      </c>
      <c r="F5" s="1974"/>
      <c r="G5" s="1974"/>
      <c r="H5" s="1974"/>
      <c r="I5" s="1974"/>
      <c r="J5" s="1974"/>
      <c r="K5" s="1974"/>
      <c r="L5" s="1964"/>
      <c r="M5" s="993"/>
      <c r="N5" s="2166" t="s">
        <v>24762</v>
      </c>
      <c r="O5" s="1948"/>
      <c r="P5" s="1948"/>
      <c r="Q5" s="1948"/>
      <c r="R5" s="1948"/>
      <c r="S5" s="1948"/>
      <c r="T5" s="1948"/>
      <c r="U5" s="1948"/>
      <c r="V5" s="1948"/>
      <c r="W5" s="1948"/>
      <c r="X5" s="1948"/>
      <c r="Y5" s="1948"/>
      <c r="Z5" s="1948"/>
      <c r="AA5" s="1948"/>
      <c r="AB5" s="1948"/>
      <c r="AC5" s="1948"/>
      <c r="AD5" s="2167"/>
      <c r="AE5" s="1591"/>
      <c r="AF5" s="2078" t="s">
        <v>806</v>
      </c>
      <c r="AG5" s="1591"/>
      <c r="AH5" s="2078" t="s">
        <v>807</v>
      </c>
      <c r="AI5" s="1591"/>
      <c r="AJ5" s="1661"/>
      <c r="AK5" s="1591"/>
      <c r="AL5" s="1661"/>
      <c r="AM5" s="267" t="s">
        <v>808</v>
      </c>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1661"/>
      <c r="BM5" s="1591"/>
      <c r="BN5" s="2034"/>
      <c r="BO5" s="1948" t="s">
        <v>24761</v>
      </c>
      <c r="BP5" s="1948"/>
      <c r="BQ5" s="1948"/>
      <c r="BR5" s="1948"/>
      <c r="BS5" s="1948"/>
      <c r="BT5" s="1948"/>
      <c r="BU5" s="1948"/>
      <c r="BV5" s="2167"/>
      <c r="BW5" s="993"/>
      <c r="BX5" s="2166" t="s">
        <v>24762</v>
      </c>
      <c r="BY5" s="1948"/>
      <c r="BZ5" s="1948"/>
      <c r="CA5" s="1948"/>
      <c r="CB5" s="1948"/>
      <c r="CC5" s="1948"/>
      <c r="CD5" s="1948"/>
      <c r="CE5" s="1948"/>
      <c r="CF5" s="1948"/>
      <c r="CG5" s="1948"/>
      <c r="CH5" s="1948"/>
      <c r="CI5" s="1948"/>
      <c r="CJ5" s="1948"/>
      <c r="CK5" s="1948"/>
      <c r="CL5" s="1948"/>
      <c r="CM5" s="1948"/>
      <c r="CN5" s="2167"/>
      <c r="CO5" s="1591"/>
    </row>
    <row r="6" spans="2:93" ht="15" customHeight="1">
      <c r="B6" s="2038"/>
      <c r="C6" s="2036"/>
      <c r="D6" s="2036"/>
      <c r="E6" s="2036" t="s">
        <v>24763</v>
      </c>
      <c r="F6" s="2036" t="s">
        <v>24764</v>
      </c>
      <c r="G6" s="2036"/>
      <c r="H6" s="2036" t="s">
        <v>24765</v>
      </c>
      <c r="I6" s="2036"/>
      <c r="J6" s="2036"/>
      <c r="K6" s="2036"/>
      <c r="L6" s="2037" t="s">
        <v>1016</v>
      </c>
      <c r="M6" s="993"/>
      <c r="N6" s="2170" t="s">
        <v>24766</v>
      </c>
      <c r="O6" s="2163"/>
      <c r="P6" s="2163"/>
      <c r="Q6" s="2163"/>
      <c r="R6" s="2163"/>
      <c r="S6" s="2171" t="s">
        <v>24767</v>
      </c>
      <c r="T6" s="2163"/>
      <c r="U6" s="2163"/>
      <c r="V6" s="2163"/>
      <c r="W6" s="2163"/>
      <c r="X6" s="2163"/>
      <c r="Y6" s="2163" t="s">
        <v>24768</v>
      </c>
      <c r="Z6" s="2163"/>
      <c r="AA6" s="2163"/>
      <c r="AB6" s="2163"/>
      <c r="AC6" s="2163"/>
      <c r="AD6" s="2164"/>
      <c r="AE6" s="1591"/>
      <c r="AF6" s="2046"/>
      <c r="AG6" s="1591"/>
      <c r="AH6" s="2046"/>
      <c r="AI6" s="1591"/>
      <c r="AJ6" s="1661"/>
      <c r="AK6" s="1591"/>
      <c r="AL6" s="1661"/>
      <c r="AM6" s="1591"/>
      <c r="AN6" s="1591"/>
      <c r="AO6" s="1591"/>
      <c r="AP6" s="1591"/>
      <c r="AQ6" s="1591"/>
      <c r="AR6" s="1591"/>
      <c r="AS6" s="1591"/>
      <c r="AT6" s="1591"/>
      <c r="AU6" s="1591"/>
      <c r="AV6" s="1591"/>
      <c r="AW6" s="1591"/>
      <c r="AX6" s="1591"/>
      <c r="AY6" s="1591"/>
      <c r="AZ6" s="1591"/>
      <c r="BA6" s="1591"/>
      <c r="BB6" s="1591"/>
      <c r="BC6" s="1591"/>
      <c r="BD6" s="1591"/>
      <c r="BE6" s="1591"/>
      <c r="BF6" s="1591"/>
      <c r="BG6" s="1591"/>
      <c r="BH6" s="1591"/>
      <c r="BI6" s="1591"/>
      <c r="BJ6" s="1591"/>
      <c r="BK6" s="1591"/>
      <c r="BL6" s="1661"/>
      <c r="BM6" s="1591"/>
      <c r="BN6" s="2172"/>
      <c r="BO6" s="2173" t="s">
        <v>24763</v>
      </c>
      <c r="BP6" s="2163" t="s">
        <v>24764</v>
      </c>
      <c r="BQ6" s="2163"/>
      <c r="BR6" s="2163" t="s">
        <v>24765</v>
      </c>
      <c r="BS6" s="2163"/>
      <c r="BT6" s="2163"/>
      <c r="BU6" s="2163"/>
      <c r="BV6" s="2168" t="s">
        <v>1016</v>
      </c>
      <c r="BW6" s="993"/>
      <c r="BX6" s="2170" t="s">
        <v>24766</v>
      </c>
      <c r="BY6" s="2163"/>
      <c r="BZ6" s="2163"/>
      <c r="CA6" s="2163"/>
      <c r="CB6" s="2163"/>
      <c r="CC6" s="2171" t="s">
        <v>24767</v>
      </c>
      <c r="CD6" s="2163"/>
      <c r="CE6" s="2163"/>
      <c r="CF6" s="2163"/>
      <c r="CG6" s="2163"/>
      <c r="CH6" s="2163"/>
      <c r="CI6" s="2163" t="s">
        <v>24768</v>
      </c>
      <c r="CJ6" s="2163"/>
      <c r="CK6" s="2163"/>
      <c r="CL6" s="2163"/>
      <c r="CM6" s="2163"/>
      <c r="CN6" s="2164"/>
      <c r="CO6" s="1591"/>
    </row>
    <row r="7" spans="2:93" ht="105" customHeight="1" thickBot="1">
      <c r="B7" s="1975"/>
      <c r="C7" s="1976"/>
      <c r="D7" s="1976"/>
      <c r="E7" s="1976"/>
      <c r="F7" s="1845" t="s">
        <v>24769</v>
      </c>
      <c r="G7" s="1845" t="s">
        <v>24770</v>
      </c>
      <c r="H7" s="1845" t="s">
        <v>24771</v>
      </c>
      <c r="I7" s="1845" t="s">
        <v>24772</v>
      </c>
      <c r="J7" s="1845" t="s">
        <v>24773</v>
      </c>
      <c r="K7" s="1845" t="s">
        <v>24774</v>
      </c>
      <c r="L7" s="1965"/>
      <c r="M7" s="994"/>
      <c r="N7" s="995" t="s">
        <v>24775</v>
      </c>
      <c r="O7" s="1834" t="s">
        <v>24776</v>
      </c>
      <c r="P7" s="1834" t="s">
        <v>24777</v>
      </c>
      <c r="Q7" s="1834" t="s">
        <v>24778</v>
      </c>
      <c r="R7" s="1834" t="s">
        <v>1016</v>
      </c>
      <c r="S7" s="1834" t="s">
        <v>24779</v>
      </c>
      <c r="T7" s="1834" t="s">
        <v>24780</v>
      </c>
      <c r="U7" s="1834" t="s">
        <v>24781</v>
      </c>
      <c r="V7" s="1834" t="s">
        <v>24782</v>
      </c>
      <c r="W7" s="1834" t="s">
        <v>24778</v>
      </c>
      <c r="X7" s="1834" t="s">
        <v>1016</v>
      </c>
      <c r="Y7" s="1834" t="s">
        <v>24783</v>
      </c>
      <c r="Z7" s="1834" t="s">
        <v>24784</v>
      </c>
      <c r="AA7" s="1834" t="s">
        <v>24785</v>
      </c>
      <c r="AB7" s="1834" t="s">
        <v>24786</v>
      </c>
      <c r="AC7" s="1834" t="s">
        <v>24778</v>
      </c>
      <c r="AD7" s="996" t="s">
        <v>1016</v>
      </c>
      <c r="AE7" s="1591"/>
      <c r="AF7" s="2079"/>
      <c r="AG7" s="1591"/>
      <c r="AH7" s="2079"/>
      <c r="AI7" s="1591"/>
      <c r="AJ7" s="1661"/>
      <c r="AK7" s="1591"/>
      <c r="AL7" s="1661"/>
      <c r="AM7" s="1591"/>
      <c r="AN7" s="1591"/>
      <c r="AO7" s="1591"/>
      <c r="AP7" s="1591"/>
      <c r="AQ7" s="1591"/>
      <c r="AR7" s="1591"/>
      <c r="AS7" s="1591"/>
      <c r="AT7" s="1591"/>
      <c r="AU7" s="1591"/>
      <c r="AV7" s="1591"/>
      <c r="AW7" s="1591"/>
      <c r="AX7" s="1591"/>
      <c r="AY7" s="1591"/>
      <c r="AZ7" s="1591"/>
      <c r="BA7" s="1591"/>
      <c r="BB7" s="1591"/>
      <c r="BC7" s="1591"/>
      <c r="BD7" s="1591"/>
      <c r="BE7" s="1591"/>
      <c r="BF7" s="1591"/>
      <c r="BG7" s="1591"/>
      <c r="BH7" s="1591"/>
      <c r="BI7" s="1591"/>
      <c r="BJ7" s="1591"/>
      <c r="BK7" s="1591"/>
      <c r="BL7" s="1661"/>
      <c r="BM7" s="1591"/>
      <c r="BN7" s="2035"/>
      <c r="BO7" s="2174"/>
      <c r="BP7" s="1883" t="s">
        <v>24769</v>
      </c>
      <c r="BQ7" s="1883" t="s">
        <v>24770</v>
      </c>
      <c r="BR7" s="1883" t="s">
        <v>24771</v>
      </c>
      <c r="BS7" s="1883" t="s">
        <v>24772</v>
      </c>
      <c r="BT7" s="1883" t="s">
        <v>24773</v>
      </c>
      <c r="BU7" s="1883" t="s">
        <v>24774</v>
      </c>
      <c r="BV7" s="2169"/>
      <c r="BW7" s="994"/>
      <c r="BX7" s="997" t="s">
        <v>24775</v>
      </c>
      <c r="BY7" s="1883" t="s">
        <v>24776</v>
      </c>
      <c r="BZ7" s="1883" t="s">
        <v>24777</v>
      </c>
      <c r="CA7" s="1883" t="s">
        <v>24778</v>
      </c>
      <c r="CB7" s="1883" t="s">
        <v>1016</v>
      </c>
      <c r="CC7" s="1883" t="s">
        <v>24779</v>
      </c>
      <c r="CD7" s="1883" t="s">
        <v>24780</v>
      </c>
      <c r="CE7" s="1883" t="s">
        <v>24781</v>
      </c>
      <c r="CF7" s="1883" t="s">
        <v>24782</v>
      </c>
      <c r="CG7" s="1883" t="s">
        <v>24778</v>
      </c>
      <c r="CH7" s="1883" t="s">
        <v>1016</v>
      </c>
      <c r="CI7" s="1883" t="s">
        <v>24783</v>
      </c>
      <c r="CJ7" s="1883" t="s">
        <v>24784</v>
      </c>
      <c r="CK7" s="1883" t="s">
        <v>24785</v>
      </c>
      <c r="CL7" s="1883" t="s">
        <v>24786</v>
      </c>
      <c r="CM7" s="1883" t="s">
        <v>24778</v>
      </c>
      <c r="CN7" s="1882" t="s">
        <v>1016</v>
      </c>
      <c r="CO7" s="1591"/>
    </row>
    <row r="8" spans="2:93" ht="15" customHeight="1" thickBot="1">
      <c r="B8" s="998"/>
      <c r="C8" s="998"/>
      <c r="D8" s="998"/>
      <c r="E8" s="999"/>
      <c r="F8" s="1000"/>
      <c r="G8" s="1000"/>
      <c r="H8" s="1000"/>
      <c r="I8" s="1000"/>
      <c r="J8" s="1000"/>
      <c r="K8" s="1000"/>
      <c r="L8" s="999"/>
      <c r="M8" s="994"/>
      <c r="N8" s="1000"/>
      <c r="O8" s="1000"/>
      <c r="P8" s="1000"/>
      <c r="Q8" s="1000"/>
      <c r="R8" s="1000"/>
      <c r="S8" s="1000"/>
      <c r="T8" s="1000"/>
      <c r="U8" s="1000"/>
      <c r="V8" s="1000"/>
      <c r="W8" s="1000"/>
      <c r="X8" s="1000"/>
      <c r="Y8" s="1000"/>
      <c r="Z8" s="1000"/>
      <c r="AA8" s="1591"/>
      <c r="AB8" s="1591"/>
      <c r="AC8" s="1591"/>
      <c r="AD8" s="1591"/>
      <c r="AE8" s="1591"/>
      <c r="AF8" s="1591"/>
      <c r="AG8" s="1591"/>
      <c r="AH8" s="1591"/>
      <c r="AI8" s="1591"/>
      <c r="AJ8" s="1661"/>
      <c r="AK8" s="897">
        <f>IF( SUM( AM8:AM8 ) = 0, 0, $M$5 )</f>
        <v>0</v>
      </c>
      <c r="AL8" s="1661"/>
      <c r="AM8" s="1591"/>
      <c r="AN8" s="1591"/>
      <c r="AO8" s="1591"/>
      <c r="AP8" s="1591"/>
      <c r="AQ8" s="1591"/>
      <c r="AR8" s="1591"/>
      <c r="AS8" s="1591"/>
      <c r="AT8" s="1591"/>
      <c r="AU8" s="1591"/>
      <c r="AV8" s="1591"/>
      <c r="AW8" s="1591"/>
      <c r="AX8" s="1591"/>
      <c r="AY8" s="1591"/>
      <c r="AZ8" s="1591"/>
      <c r="BA8" s="1591"/>
      <c r="BB8" s="1591"/>
      <c r="BC8" s="1591"/>
      <c r="BD8" s="1591"/>
      <c r="BE8" s="1591"/>
      <c r="BF8" s="1591"/>
      <c r="BG8" s="1591"/>
      <c r="BH8" s="1591"/>
      <c r="BI8" s="1591"/>
      <c r="BJ8" s="1591"/>
      <c r="BK8" s="1591"/>
      <c r="BL8" s="1661"/>
      <c r="BM8" s="1591"/>
      <c r="BN8" s="998"/>
      <c r="BO8" s="999"/>
      <c r="BP8" s="1000"/>
      <c r="BQ8" s="1000"/>
      <c r="BR8" s="1000"/>
      <c r="BS8" s="1000"/>
      <c r="BT8" s="1000"/>
      <c r="BU8" s="1000"/>
      <c r="BV8" s="999"/>
      <c r="BW8" s="994"/>
      <c r="BX8" s="1000"/>
      <c r="BY8" s="1000"/>
      <c r="BZ8" s="1000"/>
      <c r="CA8" s="1000"/>
      <c r="CB8" s="1000"/>
      <c r="CC8" s="1000"/>
      <c r="CD8" s="1000"/>
      <c r="CE8" s="1000"/>
      <c r="CF8" s="1000"/>
      <c r="CG8" s="1000"/>
      <c r="CH8" s="1000"/>
      <c r="CI8" s="1000"/>
      <c r="CJ8" s="1000"/>
      <c r="CK8" s="1591"/>
      <c r="CL8" s="1591"/>
      <c r="CM8" s="1591"/>
      <c r="CN8" s="1591"/>
      <c r="CO8" s="1591"/>
    </row>
    <row r="9" spans="2:93" ht="21" customHeight="1" thickBot="1">
      <c r="B9" s="316" t="s">
        <v>24787</v>
      </c>
      <c r="C9" s="11"/>
      <c r="D9" s="11"/>
      <c r="E9" s="1001"/>
      <c r="F9" s="1001"/>
      <c r="G9" s="1001"/>
      <c r="H9" s="1001"/>
      <c r="I9" s="1001"/>
      <c r="J9" s="1001"/>
      <c r="K9" s="1001"/>
      <c r="L9" s="1001"/>
      <c r="M9" s="1001"/>
      <c r="N9" s="1001"/>
      <c r="O9" s="1001"/>
      <c r="P9" s="1001"/>
      <c r="Q9" s="1001"/>
      <c r="R9" s="1001"/>
      <c r="S9" s="1001"/>
      <c r="T9" s="1001"/>
      <c r="U9" s="1001"/>
      <c r="V9" s="1001"/>
      <c r="W9" s="1001"/>
      <c r="X9" s="1001"/>
      <c r="Y9" s="1001"/>
      <c r="Z9" s="1001"/>
      <c r="AA9" s="1591"/>
      <c r="AB9" s="1591"/>
      <c r="AC9" s="1591"/>
      <c r="AD9" s="1591"/>
      <c r="AE9" s="1591"/>
      <c r="AF9" s="1591"/>
      <c r="AG9" s="1591"/>
      <c r="AH9" s="1591"/>
      <c r="AI9" s="1591"/>
      <c r="AJ9" s="1661"/>
      <c r="AK9" s="897">
        <f>IF( SUM( AM9:AM9 ) = 0, 0, $M$5 )</f>
        <v>0</v>
      </c>
      <c r="AL9" s="1661"/>
      <c r="AM9" s="1591"/>
      <c r="AN9" s="1591"/>
      <c r="AO9" s="1591"/>
      <c r="AP9" s="1591"/>
      <c r="AQ9" s="1591"/>
      <c r="AR9" s="1591"/>
      <c r="AS9" s="1591"/>
      <c r="AT9" s="1591"/>
      <c r="AU9" s="1591"/>
      <c r="AV9" s="1591"/>
      <c r="AW9" s="1591"/>
      <c r="AX9" s="1591"/>
      <c r="AY9" s="1591"/>
      <c r="AZ9" s="1591"/>
      <c r="BA9" s="1591"/>
      <c r="BB9" s="1591"/>
      <c r="BC9" s="1591"/>
      <c r="BD9" s="1591"/>
      <c r="BE9" s="1591"/>
      <c r="BF9" s="1591"/>
      <c r="BG9" s="1591"/>
      <c r="BH9" s="1591"/>
      <c r="BI9" s="1591"/>
      <c r="BJ9" s="1591"/>
      <c r="BK9" s="1591"/>
      <c r="BL9" s="1661"/>
      <c r="BM9" s="1591"/>
      <c r="BN9" s="316" t="s">
        <v>24787</v>
      </c>
      <c r="BO9" s="1001"/>
      <c r="BP9" s="1001"/>
      <c r="BQ9" s="1001"/>
      <c r="BR9" s="1001"/>
      <c r="BS9" s="1001"/>
      <c r="BT9" s="1001"/>
      <c r="BU9" s="1001"/>
      <c r="BV9" s="1001"/>
      <c r="BW9" s="1001"/>
      <c r="BX9" s="1001"/>
      <c r="BY9" s="1001"/>
      <c r="BZ9" s="1001"/>
      <c r="CA9" s="1001"/>
      <c r="CB9" s="1001"/>
      <c r="CC9" s="1001"/>
      <c r="CD9" s="1001"/>
      <c r="CE9" s="1001"/>
      <c r="CF9" s="1001"/>
      <c r="CG9" s="1001"/>
      <c r="CH9" s="1001"/>
      <c r="CI9" s="1001"/>
      <c r="CJ9" s="1001"/>
      <c r="CK9" s="1591"/>
      <c r="CL9" s="1591"/>
      <c r="CM9" s="1591"/>
      <c r="CN9" s="1591"/>
      <c r="CO9" s="1591"/>
    </row>
    <row r="10" spans="2:93" ht="33" customHeight="1">
      <c r="B10" s="326" t="s">
        <v>24788</v>
      </c>
      <c r="C10" s="317" t="s">
        <v>24789</v>
      </c>
      <c r="D10" s="317">
        <v>0</v>
      </c>
      <c r="E10" s="801">
        <v>21</v>
      </c>
      <c r="F10" s="801">
        <v>397</v>
      </c>
      <c r="G10" s="801">
        <v>1491</v>
      </c>
      <c r="H10" s="801">
        <v>207</v>
      </c>
      <c r="I10" s="801">
        <v>8</v>
      </c>
      <c r="J10" s="801">
        <v>371</v>
      </c>
      <c r="K10" s="801">
        <v>0</v>
      </c>
      <c r="L10" s="432">
        <f>IFERROR(SUM(E10:K10),0)</f>
        <v>2495</v>
      </c>
      <c r="M10" s="1001"/>
      <c r="N10" s="1002">
        <v>0</v>
      </c>
      <c r="O10" s="801">
        <v>0</v>
      </c>
      <c r="P10" s="801">
        <v>0</v>
      </c>
      <c r="Q10" s="801">
        <v>2494</v>
      </c>
      <c r="R10" s="431">
        <f>IFERROR(SUM(N10:Q10),0)</f>
        <v>2494</v>
      </c>
      <c r="S10" s="801">
        <v>0</v>
      </c>
      <c r="T10" s="801">
        <v>0</v>
      </c>
      <c r="U10" s="801">
        <v>192</v>
      </c>
      <c r="V10" s="801">
        <v>204</v>
      </c>
      <c r="W10" s="801">
        <v>2097</v>
      </c>
      <c r="X10" s="431">
        <f>IFERROR(SUM(S10:W10),0)</f>
        <v>2493</v>
      </c>
      <c r="Y10" s="801">
        <v>0</v>
      </c>
      <c r="Z10" s="801">
        <v>0</v>
      </c>
      <c r="AA10" s="801">
        <v>111</v>
      </c>
      <c r="AB10" s="801">
        <v>166</v>
      </c>
      <c r="AC10" s="801">
        <v>2216</v>
      </c>
      <c r="AD10" s="432">
        <f t="shared" ref="AD10:AD15" si="0">IFERROR(SUM(Y10:AC10),0)</f>
        <v>2493</v>
      </c>
      <c r="AE10" s="1591"/>
      <c r="AF10" s="323" t="s">
        <v>24790</v>
      </c>
      <c r="AG10" s="1591"/>
      <c r="AH10" s="1640"/>
      <c r="AI10" s="1591"/>
      <c r="AJ10" s="1661"/>
      <c r="AK10" s="897">
        <f t="shared" ref="AK10:AK15" si="1">IF( SUM( AM10:BK10 ) = 0, 0, $AM$5 )</f>
        <v>0</v>
      </c>
      <c r="AL10" s="1661"/>
      <c r="AM10" s="273">
        <f t="shared" ref="AM10:AS15" si="2" xml:space="preserve"> IF( ISNUMBER(E10 ), 0, 1 )</f>
        <v>0</v>
      </c>
      <c r="AN10" s="273">
        <f t="shared" si="2"/>
        <v>0</v>
      </c>
      <c r="AO10" s="273">
        <f t="shared" si="2"/>
        <v>0</v>
      </c>
      <c r="AP10" s="273">
        <f t="shared" si="2"/>
        <v>0</v>
      </c>
      <c r="AQ10" s="273">
        <f t="shared" si="2"/>
        <v>0</v>
      </c>
      <c r="AR10" s="273">
        <f t="shared" si="2"/>
        <v>0</v>
      </c>
      <c r="AS10" s="273">
        <f t="shared" si="2"/>
        <v>0</v>
      </c>
      <c r="AT10" s="1591"/>
      <c r="AU10" s="1591"/>
      <c r="AV10" s="273">
        <f t="shared" ref="AV10:AY15" si="3" xml:space="preserve"> IF( ISNUMBER(N10 ), 0, 1 )</f>
        <v>0</v>
      </c>
      <c r="AW10" s="273">
        <f t="shared" si="3"/>
        <v>0</v>
      </c>
      <c r="AX10" s="273">
        <f t="shared" si="3"/>
        <v>0</v>
      </c>
      <c r="AY10" s="273">
        <f t="shared" si="3"/>
        <v>0</v>
      </c>
      <c r="AZ10" s="1591"/>
      <c r="BA10" s="273">
        <f t="shared" ref="BA10:BE15" si="4" xml:space="preserve"> IF( ISNUMBER(S10 ), 0, 1 )</f>
        <v>0</v>
      </c>
      <c r="BB10" s="273">
        <f t="shared" si="4"/>
        <v>0</v>
      </c>
      <c r="BC10" s="273">
        <f t="shared" si="4"/>
        <v>0</v>
      </c>
      <c r="BD10" s="273">
        <f t="shared" si="4"/>
        <v>0</v>
      </c>
      <c r="BE10" s="273">
        <f t="shared" si="4"/>
        <v>0</v>
      </c>
      <c r="BF10" s="1591"/>
      <c r="BG10" s="273">
        <f t="shared" ref="BG10:BK15" si="5" xml:space="preserve"> IF( ISNUMBER(Y10 ), 0, 1 )</f>
        <v>0</v>
      </c>
      <c r="BH10" s="273">
        <f t="shared" si="5"/>
        <v>0</v>
      </c>
      <c r="BI10" s="273">
        <f t="shared" si="5"/>
        <v>0</v>
      </c>
      <c r="BJ10" s="273">
        <f t="shared" si="5"/>
        <v>0</v>
      </c>
      <c r="BK10" s="273">
        <f t="shared" si="5"/>
        <v>0</v>
      </c>
      <c r="BL10" s="1661"/>
      <c r="BM10" s="1591"/>
      <c r="BN10" s="326" t="s">
        <v>24788</v>
      </c>
      <c r="BO10" s="318" t="s">
        <v>24791</v>
      </c>
      <c r="BP10" s="318" t="s">
        <v>24792</v>
      </c>
      <c r="BQ10" s="318" t="s">
        <v>24793</v>
      </c>
      <c r="BR10" s="318" t="s">
        <v>24794</v>
      </c>
      <c r="BS10" s="318" t="s">
        <v>24795</v>
      </c>
      <c r="BT10" s="318" t="s">
        <v>24796</v>
      </c>
      <c r="BU10" s="318" t="s">
        <v>24797</v>
      </c>
      <c r="BV10" s="396" t="s">
        <v>24798</v>
      </c>
      <c r="BW10" s="1001"/>
      <c r="BX10" s="1003" t="s">
        <v>24799</v>
      </c>
      <c r="BY10" s="318" t="s">
        <v>24800</v>
      </c>
      <c r="BZ10" s="318" t="s">
        <v>24801</v>
      </c>
      <c r="CA10" s="318" t="s">
        <v>24802</v>
      </c>
      <c r="CB10" s="428" t="s">
        <v>24803</v>
      </c>
      <c r="CC10" s="318" t="s">
        <v>24804</v>
      </c>
      <c r="CD10" s="318" t="s">
        <v>24805</v>
      </c>
      <c r="CE10" s="318" t="s">
        <v>24806</v>
      </c>
      <c r="CF10" s="318" t="s">
        <v>24807</v>
      </c>
      <c r="CG10" s="318" t="s">
        <v>24808</v>
      </c>
      <c r="CH10" s="428" t="s">
        <v>24809</v>
      </c>
      <c r="CI10" s="318" t="s">
        <v>24810</v>
      </c>
      <c r="CJ10" s="318" t="s">
        <v>24811</v>
      </c>
      <c r="CK10" s="318" t="s">
        <v>24812</v>
      </c>
      <c r="CL10" s="318" t="s">
        <v>24813</v>
      </c>
      <c r="CM10" s="318" t="s">
        <v>24814</v>
      </c>
      <c r="CN10" s="396" t="s">
        <v>24815</v>
      </c>
      <c r="CO10" s="1591"/>
    </row>
    <row r="11" spans="2:93" ht="33" customHeight="1">
      <c r="B11" s="327" t="s">
        <v>24816</v>
      </c>
      <c r="C11" s="313" t="s">
        <v>24789</v>
      </c>
      <c r="D11" s="313">
        <v>0</v>
      </c>
      <c r="E11" s="803">
        <v>0</v>
      </c>
      <c r="F11" s="803">
        <v>456</v>
      </c>
      <c r="G11" s="803">
        <v>1374</v>
      </c>
      <c r="H11" s="803">
        <v>282</v>
      </c>
      <c r="I11" s="803">
        <v>23</v>
      </c>
      <c r="J11" s="803">
        <v>726</v>
      </c>
      <c r="K11" s="803">
        <v>47</v>
      </c>
      <c r="L11" s="433">
        <f t="shared" ref="L11:L16" si="6">IFERROR(SUM(E11:K11),0)</f>
        <v>2908</v>
      </c>
      <c r="M11" s="1001"/>
      <c r="N11" s="1004">
        <v>0</v>
      </c>
      <c r="O11" s="803">
        <v>70</v>
      </c>
      <c r="P11" s="803">
        <v>57</v>
      </c>
      <c r="Q11" s="803">
        <v>2765</v>
      </c>
      <c r="R11" s="1795">
        <f t="shared" ref="R11:R15" si="7">IFERROR(SUM(N11:Q11),0)</f>
        <v>2892</v>
      </c>
      <c r="S11" s="803">
        <v>0</v>
      </c>
      <c r="T11" s="803">
        <v>52</v>
      </c>
      <c r="U11" s="803">
        <v>860</v>
      </c>
      <c r="V11" s="803">
        <v>1510</v>
      </c>
      <c r="W11" s="803">
        <v>470</v>
      </c>
      <c r="X11" s="1795">
        <f t="shared" ref="X11:X16" si="8">IFERROR(SUM(S11:W11),0)</f>
        <v>2892</v>
      </c>
      <c r="Y11" s="803">
        <v>0</v>
      </c>
      <c r="Z11" s="803">
        <v>23</v>
      </c>
      <c r="AA11" s="803">
        <v>261</v>
      </c>
      <c r="AB11" s="803">
        <v>699</v>
      </c>
      <c r="AC11" s="803">
        <v>1909</v>
      </c>
      <c r="AD11" s="433">
        <f t="shared" si="0"/>
        <v>2892</v>
      </c>
      <c r="AE11" s="1591"/>
      <c r="AF11" s="324" t="s">
        <v>24817</v>
      </c>
      <c r="AG11" s="1591"/>
      <c r="AH11" s="1641"/>
      <c r="AI11" s="1591"/>
      <c r="AJ11" s="1661"/>
      <c r="AK11" s="897">
        <f t="shared" si="1"/>
        <v>0</v>
      </c>
      <c r="AL11" s="1661"/>
      <c r="AM11" s="273">
        <f t="shared" si="2"/>
        <v>0</v>
      </c>
      <c r="AN11" s="273">
        <f t="shared" si="2"/>
        <v>0</v>
      </c>
      <c r="AO11" s="273">
        <f t="shared" si="2"/>
        <v>0</v>
      </c>
      <c r="AP11" s="273">
        <f t="shared" si="2"/>
        <v>0</v>
      </c>
      <c r="AQ11" s="273">
        <f t="shared" si="2"/>
        <v>0</v>
      </c>
      <c r="AR11" s="273">
        <f t="shared" si="2"/>
        <v>0</v>
      </c>
      <c r="AS11" s="273">
        <f t="shared" si="2"/>
        <v>0</v>
      </c>
      <c r="AT11" s="1591"/>
      <c r="AU11" s="1591"/>
      <c r="AV11" s="273">
        <f t="shared" si="3"/>
        <v>0</v>
      </c>
      <c r="AW11" s="273">
        <f t="shared" si="3"/>
        <v>0</v>
      </c>
      <c r="AX11" s="273">
        <f t="shared" si="3"/>
        <v>0</v>
      </c>
      <c r="AY11" s="273">
        <f t="shared" si="3"/>
        <v>0</v>
      </c>
      <c r="AZ11" s="1591"/>
      <c r="BA11" s="273">
        <f t="shared" si="4"/>
        <v>0</v>
      </c>
      <c r="BB11" s="273">
        <f t="shared" si="4"/>
        <v>0</v>
      </c>
      <c r="BC11" s="273">
        <f t="shared" si="4"/>
        <v>0</v>
      </c>
      <c r="BD11" s="273">
        <f t="shared" si="4"/>
        <v>0</v>
      </c>
      <c r="BE11" s="273">
        <f t="shared" si="4"/>
        <v>0</v>
      </c>
      <c r="BF11" s="1591"/>
      <c r="BG11" s="273">
        <f t="shared" si="5"/>
        <v>0</v>
      </c>
      <c r="BH11" s="273">
        <f t="shared" si="5"/>
        <v>0</v>
      </c>
      <c r="BI11" s="273">
        <f t="shared" si="5"/>
        <v>0</v>
      </c>
      <c r="BJ11" s="273">
        <f t="shared" si="5"/>
        <v>0</v>
      </c>
      <c r="BK11" s="273">
        <f t="shared" si="5"/>
        <v>0</v>
      </c>
      <c r="BL11" s="1661"/>
      <c r="BM11" s="1591"/>
      <c r="BN11" s="327" t="s">
        <v>24816</v>
      </c>
      <c r="BO11" s="314" t="s">
        <v>24818</v>
      </c>
      <c r="BP11" s="314" t="s">
        <v>24819</v>
      </c>
      <c r="BQ11" s="314" t="s">
        <v>24820</v>
      </c>
      <c r="BR11" s="314" t="s">
        <v>24821</v>
      </c>
      <c r="BS11" s="314" t="s">
        <v>24822</v>
      </c>
      <c r="BT11" s="314" t="s">
        <v>24823</v>
      </c>
      <c r="BU11" s="314" t="s">
        <v>24824</v>
      </c>
      <c r="BV11" s="397" t="s">
        <v>24825</v>
      </c>
      <c r="BW11" s="1001"/>
      <c r="BX11" s="1005" t="s">
        <v>24826</v>
      </c>
      <c r="BY11" s="314" t="s">
        <v>24827</v>
      </c>
      <c r="BZ11" s="314" t="s">
        <v>24828</v>
      </c>
      <c r="CA11" s="314" t="s">
        <v>24829</v>
      </c>
      <c r="CB11" s="315" t="s">
        <v>24830</v>
      </c>
      <c r="CC11" s="314" t="s">
        <v>24831</v>
      </c>
      <c r="CD11" s="314" t="s">
        <v>24832</v>
      </c>
      <c r="CE11" s="314" t="s">
        <v>24833</v>
      </c>
      <c r="CF11" s="314" t="s">
        <v>24834</v>
      </c>
      <c r="CG11" s="314" t="s">
        <v>24835</v>
      </c>
      <c r="CH11" s="315" t="s">
        <v>24836</v>
      </c>
      <c r="CI11" s="314" t="s">
        <v>24837</v>
      </c>
      <c r="CJ11" s="314" t="s">
        <v>24838</v>
      </c>
      <c r="CK11" s="314" t="s">
        <v>24839</v>
      </c>
      <c r="CL11" s="314" t="s">
        <v>24840</v>
      </c>
      <c r="CM11" s="314" t="s">
        <v>24841</v>
      </c>
      <c r="CN11" s="397" t="s">
        <v>24842</v>
      </c>
      <c r="CO11" s="1591"/>
    </row>
    <row r="12" spans="2:93" ht="33" customHeight="1">
      <c r="B12" s="327" t="s">
        <v>24843</v>
      </c>
      <c r="C12" s="313" t="s">
        <v>24789</v>
      </c>
      <c r="D12" s="313">
        <v>0</v>
      </c>
      <c r="E12" s="803">
        <v>0</v>
      </c>
      <c r="F12" s="803">
        <v>1970</v>
      </c>
      <c r="G12" s="803">
        <v>6473</v>
      </c>
      <c r="H12" s="803">
        <v>1435</v>
      </c>
      <c r="I12" s="803">
        <v>263</v>
      </c>
      <c r="J12" s="803">
        <v>6795</v>
      </c>
      <c r="K12" s="803">
        <v>607</v>
      </c>
      <c r="L12" s="433">
        <f t="shared" si="6"/>
        <v>17543</v>
      </c>
      <c r="M12" s="1001"/>
      <c r="N12" s="1004">
        <v>0</v>
      </c>
      <c r="O12" s="803">
        <v>1980</v>
      </c>
      <c r="P12" s="803">
        <v>766</v>
      </c>
      <c r="Q12" s="803">
        <v>14593</v>
      </c>
      <c r="R12" s="1795">
        <f t="shared" si="7"/>
        <v>17339</v>
      </c>
      <c r="S12" s="803">
        <v>72</v>
      </c>
      <c r="T12" s="803">
        <v>478</v>
      </c>
      <c r="U12" s="803">
        <v>8598</v>
      </c>
      <c r="V12" s="803">
        <v>8159</v>
      </c>
      <c r="W12" s="803">
        <v>32</v>
      </c>
      <c r="X12" s="1795">
        <f t="shared" si="8"/>
        <v>17339</v>
      </c>
      <c r="Y12" s="803">
        <v>0</v>
      </c>
      <c r="Z12" s="803">
        <v>623</v>
      </c>
      <c r="AA12" s="803">
        <v>5198</v>
      </c>
      <c r="AB12" s="803">
        <v>4843</v>
      </c>
      <c r="AC12" s="803">
        <v>6676</v>
      </c>
      <c r="AD12" s="433">
        <f t="shared" si="0"/>
        <v>17340</v>
      </c>
      <c r="AE12" s="1591"/>
      <c r="AF12" s="324" t="s">
        <v>24844</v>
      </c>
      <c r="AG12" s="1591"/>
      <c r="AH12" s="1641"/>
      <c r="AI12" s="1591"/>
      <c r="AJ12" s="1661"/>
      <c r="AK12" s="897">
        <f t="shared" si="1"/>
        <v>0</v>
      </c>
      <c r="AL12" s="1661"/>
      <c r="AM12" s="273">
        <f t="shared" si="2"/>
        <v>0</v>
      </c>
      <c r="AN12" s="273">
        <f t="shared" si="2"/>
        <v>0</v>
      </c>
      <c r="AO12" s="273">
        <f t="shared" si="2"/>
        <v>0</v>
      </c>
      <c r="AP12" s="273">
        <f t="shared" si="2"/>
        <v>0</v>
      </c>
      <c r="AQ12" s="273">
        <f t="shared" si="2"/>
        <v>0</v>
      </c>
      <c r="AR12" s="273">
        <f t="shared" si="2"/>
        <v>0</v>
      </c>
      <c r="AS12" s="273">
        <f t="shared" si="2"/>
        <v>0</v>
      </c>
      <c r="AT12" s="1591"/>
      <c r="AU12" s="1591"/>
      <c r="AV12" s="273">
        <f t="shared" si="3"/>
        <v>0</v>
      </c>
      <c r="AW12" s="273">
        <f t="shared" si="3"/>
        <v>0</v>
      </c>
      <c r="AX12" s="273">
        <f t="shared" si="3"/>
        <v>0</v>
      </c>
      <c r="AY12" s="273">
        <f t="shared" si="3"/>
        <v>0</v>
      </c>
      <c r="AZ12" s="1591"/>
      <c r="BA12" s="273">
        <f t="shared" si="4"/>
        <v>0</v>
      </c>
      <c r="BB12" s="273">
        <f t="shared" si="4"/>
        <v>0</v>
      </c>
      <c r="BC12" s="273">
        <f t="shared" si="4"/>
        <v>0</v>
      </c>
      <c r="BD12" s="273">
        <f t="shared" si="4"/>
        <v>0</v>
      </c>
      <c r="BE12" s="273">
        <f t="shared" si="4"/>
        <v>0</v>
      </c>
      <c r="BF12" s="1591"/>
      <c r="BG12" s="273">
        <f t="shared" si="5"/>
        <v>0</v>
      </c>
      <c r="BH12" s="273">
        <f t="shared" si="5"/>
        <v>0</v>
      </c>
      <c r="BI12" s="273">
        <f t="shared" si="5"/>
        <v>0</v>
      </c>
      <c r="BJ12" s="273">
        <f t="shared" si="5"/>
        <v>0</v>
      </c>
      <c r="BK12" s="273">
        <f t="shared" si="5"/>
        <v>0</v>
      </c>
      <c r="BL12" s="1661"/>
      <c r="BM12" s="1591"/>
      <c r="BN12" s="327" t="s">
        <v>24843</v>
      </c>
      <c r="BO12" s="314" t="s">
        <v>24845</v>
      </c>
      <c r="BP12" s="314" t="s">
        <v>24846</v>
      </c>
      <c r="BQ12" s="314" t="s">
        <v>24847</v>
      </c>
      <c r="BR12" s="314" t="s">
        <v>24848</v>
      </c>
      <c r="BS12" s="314" t="s">
        <v>24849</v>
      </c>
      <c r="BT12" s="314" t="s">
        <v>24850</v>
      </c>
      <c r="BU12" s="314" t="s">
        <v>24851</v>
      </c>
      <c r="BV12" s="397" t="s">
        <v>24852</v>
      </c>
      <c r="BW12" s="1001"/>
      <c r="BX12" s="1005" t="s">
        <v>24853</v>
      </c>
      <c r="BY12" s="314" t="s">
        <v>24854</v>
      </c>
      <c r="BZ12" s="314" t="s">
        <v>24855</v>
      </c>
      <c r="CA12" s="314" t="s">
        <v>24856</v>
      </c>
      <c r="CB12" s="315" t="s">
        <v>24857</v>
      </c>
      <c r="CC12" s="314" t="s">
        <v>24858</v>
      </c>
      <c r="CD12" s="314" t="s">
        <v>24859</v>
      </c>
      <c r="CE12" s="314" t="s">
        <v>24860</v>
      </c>
      <c r="CF12" s="314" t="s">
        <v>24861</v>
      </c>
      <c r="CG12" s="314" t="s">
        <v>24862</v>
      </c>
      <c r="CH12" s="315" t="s">
        <v>24863</v>
      </c>
      <c r="CI12" s="314" t="s">
        <v>24864</v>
      </c>
      <c r="CJ12" s="314" t="s">
        <v>24865</v>
      </c>
      <c r="CK12" s="314" t="s">
        <v>24866</v>
      </c>
      <c r="CL12" s="314" t="s">
        <v>24867</v>
      </c>
      <c r="CM12" s="314" t="s">
        <v>24868</v>
      </c>
      <c r="CN12" s="397" t="s">
        <v>24869</v>
      </c>
      <c r="CO12" s="1591"/>
    </row>
    <row r="13" spans="2:93" ht="33" customHeight="1">
      <c r="B13" s="327" t="s">
        <v>24870</v>
      </c>
      <c r="C13" s="313" t="s">
        <v>24789</v>
      </c>
      <c r="D13" s="313">
        <v>0</v>
      </c>
      <c r="E13" s="803">
        <v>0</v>
      </c>
      <c r="F13" s="803">
        <v>8954</v>
      </c>
      <c r="G13" s="803">
        <v>18012</v>
      </c>
      <c r="H13" s="803">
        <v>4533</v>
      </c>
      <c r="I13" s="803">
        <v>2670</v>
      </c>
      <c r="J13" s="803">
        <v>14585</v>
      </c>
      <c r="K13" s="803">
        <v>9052</v>
      </c>
      <c r="L13" s="433">
        <f t="shared" si="6"/>
        <v>57806</v>
      </c>
      <c r="M13" s="530"/>
      <c r="N13" s="1004">
        <v>0</v>
      </c>
      <c r="O13" s="803">
        <v>10780</v>
      </c>
      <c r="P13" s="803">
        <v>2902</v>
      </c>
      <c r="Q13" s="803">
        <v>43297</v>
      </c>
      <c r="R13" s="1795">
        <f t="shared" si="7"/>
        <v>56979</v>
      </c>
      <c r="S13" s="803">
        <v>188</v>
      </c>
      <c r="T13" s="803">
        <v>10315</v>
      </c>
      <c r="U13" s="803">
        <v>27253</v>
      </c>
      <c r="V13" s="803">
        <v>18969</v>
      </c>
      <c r="W13" s="803">
        <v>254</v>
      </c>
      <c r="X13" s="1795">
        <f t="shared" si="8"/>
        <v>56979</v>
      </c>
      <c r="Y13" s="803">
        <v>1051</v>
      </c>
      <c r="Z13" s="803">
        <v>7839</v>
      </c>
      <c r="AA13" s="803">
        <v>26325</v>
      </c>
      <c r="AB13" s="803">
        <v>10741</v>
      </c>
      <c r="AC13" s="803">
        <v>11022</v>
      </c>
      <c r="AD13" s="433">
        <f t="shared" si="0"/>
        <v>56978</v>
      </c>
      <c r="AE13" s="1591"/>
      <c r="AF13" s="324" t="s">
        <v>24871</v>
      </c>
      <c r="AG13" s="1591"/>
      <c r="AH13" s="1641"/>
      <c r="AI13" s="1591"/>
      <c r="AJ13" s="1661"/>
      <c r="AK13" s="897">
        <f t="shared" si="1"/>
        <v>0</v>
      </c>
      <c r="AL13" s="1661"/>
      <c r="AM13" s="273">
        <f t="shared" si="2"/>
        <v>0</v>
      </c>
      <c r="AN13" s="273">
        <f t="shared" si="2"/>
        <v>0</v>
      </c>
      <c r="AO13" s="273">
        <f t="shared" si="2"/>
        <v>0</v>
      </c>
      <c r="AP13" s="273">
        <f t="shared" si="2"/>
        <v>0</v>
      </c>
      <c r="AQ13" s="273">
        <f t="shared" si="2"/>
        <v>0</v>
      </c>
      <c r="AR13" s="273">
        <f t="shared" si="2"/>
        <v>0</v>
      </c>
      <c r="AS13" s="273">
        <f t="shared" si="2"/>
        <v>0</v>
      </c>
      <c r="AT13" s="1591"/>
      <c r="AU13" s="1591"/>
      <c r="AV13" s="273">
        <f t="shared" si="3"/>
        <v>0</v>
      </c>
      <c r="AW13" s="273">
        <f t="shared" si="3"/>
        <v>0</v>
      </c>
      <c r="AX13" s="273">
        <f t="shared" si="3"/>
        <v>0</v>
      </c>
      <c r="AY13" s="273">
        <f t="shared" si="3"/>
        <v>0</v>
      </c>
      <c r="AZ13" s="1591"/>
      <c r="BA13" s="273">
        <f t="shared" si="4"/>
        <v>0</v>
      </c>
      <c r="BB13" s="273">
        <f t="shared" si="4"/>
        <v>0</v>
      </c>
      <c r="BC13" s="273">
        <f t="shared" si="4"/>
        <v>0</v>
      </c>
      <c r="BD13" s="273">
        <f t="shared" si="4"/>
        <v>0</v>
      </c>
      <c r="BE13" s="273">
        <f t="shared" si="4"/>
        <v>0</v>
      </c>
      <c r="BF13" s="1591"/>
      <c r="BG13" s="273">
        <f t="shared" si="5"/>
        <v>0</v>
      </c>
      <c r="BH13" s="273">
        <f t="shared" si="5"/>
        <v>0</v>
      </c>
      <c r="BI13" s="273">
        <f t="shared" si="5"/>
        <v>0</v>
      </c>
      <c r="BJ13" s="273">
        <f t="shared" si="5"/>
        <v>0</v>
      </c>
      <c r="BK13" s="273">
        <f t="shared" si="5"/>
        <v>0</v>
      </c>
      <c r="BL13" s="1661"/>
      <c r="BM13" s="1591"/>
      <c r="BN13" s="327" t="s">
        <v>24870</v>
      </c>
      <c r="BO13" s="314" t="s">
        <v>24872</v>
      </c>
      <c r="BP13" s="314" t="s">
        <v>24873</v>
      </c>
      <c r="BQ13" s="314" t="s">
        <v>24874</v>
      </c>
      <c r="BR13" s="314" t="s">
        <v>24875</v>
      </c>
      <c r="BS13" s="314" t="s">
        <v>24876</v>
      </c>
      <c r="BT13" s="314" t="s">
        <v>24877</v>
      </c>
      <c r="BU13" s="314" t="s">
        <v>24878</v>
      </c>
      <c r="BV13" s="397" t="s">
        <v>24879</v>
      </c>
      <c r="BW13" s="530"/>
      <c r="BX13" s="1005" t="s">
        <v>24880</v>
      </c>
      <c r="BY13" s="314" t="s">
        <v>24881</v>
      </c>
      <c r="BZ13" s="314" t="s">
        <v>24882</v>
      </c>
      <c r="CA13" s="314" t="s">
        <v>24883</v>
      </c>
      <c r="CB13" s="315" t="s">
        <v>24884</v>
      </c>
      <c r="CC13" s="314" t="s">
        <v>24885</v>
      </c>
      <c r="CD13" s="314" t="s">
        <v>24886</v>
      </c>
      <c r="CE13" s="314" t="s">
        <v>24887</v>
      </c>
      <c r="CF13" s="314" t="s">
        <v>24888</v>
      </c>
      <c r="CG13" s="314" t="s">
        <v>24889</v>
      </c>
      <c r="CH13" s="315" t="s">
        <v>24890</v>
      </c>
      <c r="CI13" s="314" t="s">
        <v>24891</v>
      </c>
      <c r="CJ13" s="314" t="s">
        <v>24892</v>
      </c>
      <c r="CK13" s="314" t="s">
        <v>24893</v>
      </c>
      <c r="CL13" s="314" t="s">
        <v>24894</v>
      </c>
      <c r="CM13" s="314" t="s">
        <v>24895</v>
      </c>
      <c r="CN13" s="397" t="s">
        <v>24896</v>
      </c>
      <c r="CO13" s="1591"/>
    </row>
    <row r="14" spans="2:93" ht="33" customHeight="1">
      <c r="B14" s="327" t="s">
        <v>24897</v>
      </c>
      <c r="C14" s="313" t="s">
        <v>24789</v>
      </c>
      <c r="D14" s="313">
        <v>0</v>
      </c>
      <c r="E14" s="803">
        <v>0</v>
      </c>
      <c r="F14" s="803">
        <v>10768</v>
      </c>
      <c r="G14" s="803">
        <v>7922</v>
      </c>
      <c r="H14" s="803">
        <v>5599</v>
      </c>
      <c r="I14" s="803">
        <v>14519</v>
      </c>
      <c r="J14" s="803">
        <v>3184</v>
      </c>
      <c r="K14" s="803">
        <v>26975</v>
      </c>
      <c r="L14" s="433">
        <f t="shared" si="6"/>
        <v>68967</v>
      </c>
      <c r="M14" s="1001"/>
      <c r="N14" s="1004">
        <v>0</v>
      </c>
      <c r="O14" s="803">
        <v>10550</v>
      </c>
      <c r="P14" s="803">
        <v>2455</v>
      </c>
      <c r="Q14" s="803">
        <v>55962</v>
      </c>
      <c r="R14" s="1795">
        <f t="shared" si="7"/>
        <v>68967</v>
      </c>
      <c r="S14" s="803">
        <v>0</v>
      </c>
      <c r="T14" s="803">
        <v>10818</v>
      </c>
      <c r="U14" s="803">
        <v>30761</v>
      </c>
      <c r="V14" s="803">
        <v>27388</v>
      </c>
      <c r="W14" s="803">
        <v>0</v>
      </c>
      <c r="X14" s="1795">
        <f t="shared" si="8"/>
        <v>68967</v>
      </c>
      <c r="Y14" s="803">
        <v>2480</v>
      </c>
      <c r="Z14" s="803">
        <v>7611</v>
      </c>
      <c r="AA14" s="803">
        <v>34444</v>
      </c>
      <c r="AB14" s="803">
        <v>11932</v>
      </c>
      <c r="AC14" s="803">
        <v>12500</v>
      </c>
      <c r="AD14" s="433">
        <f t="shared" si="0"/>
        <v>68967</v>
      </c>
      <c r="AE14" s="1591"/>
      <c r="AF14" s="324" t="s">
        <v>24898</v>
      </c>
      <c r="AG14" s="1591"/>
      <c r="AH14" s="1641"/>
      <c r="AI14" s="1591"/>
      <c r="AJ14" s="1661"/>
      <c r="AK14" s="897">
        <f t="shared" si="1"/>
        <v>0</v>
      </c>
      <c r="AL14" s="1661"/>
      <c r="AM14" s="273">
        <f t="shared" si="2"/>
        <v>0</v>
      </c>
      <c r="AN14" s="273">
        <f t="shared" si="2"/>
        <v>0</v>
      </c>
      <c r="AO14" s="273">
        <f t="shared" si="2"/>
        <v>0</v>
      </c>
      <c r="AP14" s="273">
        <f t="shared" si="2"/>
        <v>0</v>
      </c>
      <c r="AQ14" s="273">
        <f t="shared" si="2"/>
        <v>0</v>
      </c>
      <c r="AR14" s="273">
        <f t="shared" si="2"/>
        <v>0</v>
      </c>
      <c r="AS14" s="273">
        <f t="shared" si="2"/>
        <v>0</v>
      </c>
      <c r="AT14" s="1591"/>
      <c r="AU14" s="1591"/>
      <c r="AV14" s="273">
        <f t="shared" si="3"/>
        <v>0</v>
      </c>
      <c r="AW14" s="273">
        <f t="shared" si="3"/>
        <v>0</v>
      </c>
      <c r="AX14" s="273">
        <f t="shared" si="3"/>
        <v>0</v>
      </c>
      <c r="AY14" s="273">
        <f t="shared" si="3"/>
        <v>0</v>
      </c>
      <c r="AZ14" s="1591"/>
      <c r="BA14" s="273">
        <f t="shared" si="4"/>
        <v>0</v>
      </c>
      <c r="BB14" s="273">
        <f t="shared" si="4"/>
        <v>0</v>
      </c>
      <c r="BC14" s="273">
        <f t="shared" si="4"/>
        <v>0</v>
      </c>
      <c r="BD14" s="273">
        <f t="shared" si="4"/>
        <v>0</v>
      </c>
      <c r="BE14" s="273">
        <f t="shared" si="4"/>
        <v>0</v>
      </c>
      <c r="BF14" s="1591"/>
      <c r="BG14" s="273">
        <f t="shared" si="5"/>
        <v>0</v>
      </c>
      <c r="BH14" s="273">
        <f t="shared" si="5"/>
        <v>0</v>
      </c>
      <c r="BI14" s="273">
        <f t="shared" si="5"/>
        <v>0</v>
      </c>
      <c r="BJ14" s="273">
        <f t="shared" si="5"/>
        <v>0</v>
      </c>
      <c r="BK14" s="273">
        <f t="shared" si="5"/>
        <v>0</v>
      </c>
      <c r="BL14" s="1661"/>
      <c r="BM14" s="1591"/>
      <c r="BN14" s="327" t="s">
        <v>24897</v>
      </c>
      <c r="BO14" s="314" t="s">
        <v>24899</v>
      </c>
      <c r="BP14" s="314" t="s">
        <v>24900</v>
      </c>
      <c r="BQ14" s="314" t="s">
        <v>24901</v>
      </c>
      <c r="BR14" s="314" t="s">
        <v>24902</v>
      </c>
      <c r="BS14" s="314" t="s">
        <v>24903</v>
      </c>
      <c r="BT14" s="314" t="s">
        <v>24904</v>
      </c>
      <c r="BU14" s="314" t="s">
        <v>24905</v>
      </c>
      <c r="BV14" s="397" t="s">
        <v>24906</v>
      </c>
      <c r="BW14" s="1001"/>
      <c r="BX14" s="1005" t="s">
        <v>24907</v>
      </c>
      <c r="BY14" s="314" t="s">
        <v>24908</v>
      </c>
      <c r="BZ14" s="314" t="s">
        <v>24909</v>
      </c>
      <c r="CA14" s="314" t="s">
        <v>24910</v>
      </c>
      <c r="CB14" s="315" t="s">
        <v>24911</v>
      </c>
      <c r="CC14" s="314" t="s">
        <v>24912</v>
      </c>
      <c r="CD14" s="314" t="s">
        <v>24913</v>
      </c>
      <c r="CE14" s="314" t="s">
        <v>24914</v>
      </c>
      <c r="CF14" s="314" t="s">
        <v>24915</v>
      </c>
      <c r="CG14" s="314" t="s">
        <v>24916</v>
      </c>
      <c r="CH14" s="315" t="s">
        <v>24917</v>
      </c>
      <c r="CI14" s="314" t="s">
        <v>24918</v>
      </c>
      <c r="CJ14" s="314" t="s">
        <v>24919</v>
      </c>
      <c r="CK14" s="314" t="s">
        <v>24920</v>
      </c>
      <c r="CL14" s="314" t="s">
        <v>24921</v>
      </c>
      <c r="CM14" s="314" t="s">
        <v>24922</v>
      </c>
      <c r="CN14" s="397" t="s">
        <v>24923</v>
      </c>
      <c r="CO14" s="1591"/>
    </row>
    <row r="15" spans="2:93" ht="33" customHeight="1">
      <c r="B15" s="327" t="s">
        <v>24924</v>
      </c>
      <c r="C15" s="313" t="s">
        <v>24789</v>
      </c>
      <c r="D15" s="313">
        <v>0</v>
      </c>
      <c r="E15" s="803">
        <v>0</v>
      </c>
      <c r="F15" s="803">
        <v>105084</v>
      </c>
      <c r="G15" s="803">
        <v>9630</v>
      </c>
      <c r="H15" s="803">
        <v>18135</v>
      </c>
      <c r="I15" s="803">
        <v>122699</v>
      </c>
      <c r="J15" s="803">
        <v>0</v>
      </c>
      <c r="K15" s="803">
        <v>24942</v>
      </c>
      <c r="L15" s="433">
        <f t="shared" si="6"/>
        <v>280490</v>
      </c>
      <c r="M15" s="1001"/>
      <c r="N15" s="1004">
        <v>0</v>
      </c>
      <c r="O15" s="803">
        <v>10071</v>
      </c>
      <c r="P15" s="803">
        <v>18379</v>
      </c>
      <c r="Q15" s="803">
        <v>252040</v>
      </c>
      <c r="R15" s="1795">
        <f t="shared" si="7"/>
        <v>280490</v>
      </c>
      <c r="S15" s="803">
        <v>0</v>
      </c>
      <c r="T15" s="803">
        <v>43905</v>
      </c>
      <c r="U15" s="803">
        <v>125322</v>
      </c>
      <c r="V15" s="803">
        <v>111262</v>
      </c>
      <c r="W15" s="803">
        <v>0</v>
      </c>
      <c r="X15" s="1795">
        <f>IFERROR(SUM(S15:W15),0)</f>
        <v>280489</v>
      </c>
      <c r="Y15" s="803">
        <v>7969</v>
      </c>
      <c r="Z15" s="803">
        <v>60316</v>
      </c>
      <c r="AA15" s="803">
        <v>113648</v>
      </c>
      <c r="AB15" s="803">
        <v>38793</v>
      </c>
      <c r="AC15" s="803">
        <v>59763</v>
      </c>
      <c r="AD15" s="433">
        <f t="shared" si="0"/>
        <v>280489</v>
      </c>
      <c r="AE15" s="1591"/>
      <c r="AF15" s="324" t="s">
        <v>24925</v>
      </c>
      <c r="AG15" s="1591"/>
      <c r="AH15" s="1641"/>
      <c r="AI15" s="1591"/>
      <c r="AJ15" s="1661"/>
      <c r="AK15" s="897">
        <f t="shared" si="1"/>
        <v>0</v>
      </c>
      <c r="AL15" s="1661"/>
      <c r="AM15" s="273">
        <f t="shared" si="2"/>
        <v>0</v>
      </c>
      <c r="AN15" s="273">
        <f t="shared" si="2"/>
        <v>0</v>
      </c>
      <c r="AO15" s="273">
        <f t="shared" si="2"/>
        <v>0</v>
      </c>
      <c r="AP15" s="273">
        <f t="shared" si="2"/>
        <v>0</v>
      </c>
      <c r="AQ15" s="273">
        <f t="shared" si="2"/>
        <v>0</v>
      </c>
      <c r="AR15" s="273">
        <f t="shared" si="2"/>
        <v>0</v>
      </c>
      <c r="AS15" s="273">
        <f t="shared" si="2"/>
        <v>0</v>
      </c>
      <c r="AT15" s="1591"/>
      <c r="AU15" s="1591"/>
      <c r="AV15" s="273">
        <f t="shared" si="3"/>
        <v>0</v>
      </c>
      <c r="AW15" s="273">
        <f t="shared" si="3"/>
        <v>0</v>
      </c>
      <c r="AX15" s="273">
        <f t="shared" si="3"/>
        <v>0</v>
      </c>
      <c r="AY15" s="273">
        <f t="shared" si="3"/>
        <v>0</v>
      </c>
      <c r="AZ15" s="1591"/>
      <c r="BA15" s="273">
        <f t="shared" si="4"/>
        <v>0</v>
      </c>
      <c r="BB15" s="273">
        <f t="shared" si="4"/>
        <v>0</v>
      </c>
      <c r="BC15" s="273">
        <f t="shared" si="4"/>
        <v>0</v>
      </c>
      <c r="BD15" s="273">
        <f t="shared" si="4"/>
        <v>0</v>
      </c>
      <c r="BE15" s="273">
        <f t="shared" si="4"/>
        <v>0</v>
      </c>
      <c r="BF15" s="1591"/>
      <c r="BG15" s="273">
        <f t="shared" si="5"/>
        <v>0</v>
      </c>
      <c r="BH15" s="273">
        <f t="shared" si="5"/>
        <v>0</v>
      </c>
      <c r="BI15" s="273">
        <f t="shared" si="5"/>
        <v>0</v>
      </c>
      <c r="BJ15" s="273">
        <f t="shared" si="5"/>
        <v>0</v>
      </c>
      <c r="BK15" s="273">
        <f t="shared" si="5"/>
        <v>0</v>
      </c>
      <c r="BL15" s="1661"/>
      <c r="BM15" s="1591"/>
      <c r="BN15" s="327" t="s">
        <v>24924</v>
      </c>
      <c r="BO15" s="314" t="s">
        <v>24926</v>
      </c>
      <c r="BP15" s="314" t="s">
        <v>24927</v>
      </c>
      <c r="BQ15" s="314" t="s">
        <v>24928</v>
      </c>
      <c r="BR15" s="314" t="s">
        <v>24929</v>
      </c>
      <c r="BS15" s="314" t="s">
        <v>24930</v>
      </c>
      <c r="BT15" s="314" t="s">
        <v>24931</v>
      </c>
      <c r="BU15" s="314" t="s">
        <v>24932</v>
      </c>
      <c r="BV15" s="397" t="s">
        <v>24933</v>
      </c>
      <c r="BW15" s="1001"/>
      <c r="BX15" s="1005" t="s">
        <v>24934</v>
      </c>
      <c r="BY15" s="314" t="s">
        <v>24935</v>
      </c>
      <c r="BZ15" s="314" t="s">
        <v>24936</v>
      </c>
      <c r="CA15" s="314" t="s">
        <v>24937</v>
      </c>
      <c r="CB15" s="315" t="s">
        <v>24938</v>
      </c>
      <c r="CC15" s="314" t="s">
        <v>24939</v>
      </c>
      <c r="CD15" s="314" t="s">
        <v>24940</v>
      </c>
      <c r="CE15" s="314" t="s">
        <v>24941</v>
      </c>
      <c r="CF15" s="314" t="s">
        <v>24942</v>
      </c>
      <c r="CG15" s="314" t="s">
        <v>24943</v>
      </c>
      <c r="CH15" s="315" t="s">
        <v>24944</v>
      </c>
      <c r="CI15" s="314" t="s">
        <v>24945</v>
      </c>
      <c r="CJ15" s="314" t="s">
        <v>24946</v>
      </c>
      <c r="CK15" s="314" t="s">
        <v>24947</v>
      </c>
      <c r="CL15" s="314" t="s">
        <v>24948</v>
      </c>
      <c r="CM15" s="314" t="s">
        <v>24949</v>
      </c>
      <c r="CN15" s="397" t="s">
        <v>24950</v>
      </c>
      <c r="CO15" s="1591"/>
    </row>
    <row r="16" spans="2:93" ht="33" customHeight="1" thickBot="1">
      <c r="B16" s="327" t="s">
        <v>24951</v>
      </c>
      <c r="C16" s="313" t="s">
        <v>24789</v>
      </c>
      <c r="D16" s="313">
        <v>0</v>
      </c>
      <c r="E16" s="1795">
        <f>IFERROR(SUM(E10:E15),0)</f>
        <v>21</v>
      </c>
      <c r="F16" s="1795">
        <f t="shared" ref="F16:K16" si="9">IFERROR(SUM(F10:F15),0)</f>
        <v>127629</v>
      </c>
      <c r="G16" s="1795">
        <f t="shared" si="9"/>
        <v>44902</v>
      </c>
      <c r="H16" s="1795">
        <f t="shared" si="9"/>
        <v>30191</v>
      </c>
      <c r="I16" s="1795">
        <f t="shared" si="9"/>
        <v>140182</v>
      </c>
      <c r="J16" s="1795">
        <f t="shared" si="9"/>
        <v>25661</v>
      </c>
      <c r="K16" s="1795">
        <f t="shared" si="9"/>
        <v>61623</v>
      </c>
      <c r="L16" s="433">
        <f t="shared" si="6"/>
        <v>430209</v>
      </c>
      <c r="M16" s="10"/>
      <c r="N16" s="1006">
        <f t="shared" ref="N16:P16" si="10">IFERROR(SUM(N10:N15),0)</f>
        <v>0</v>
      </c>
      <c r="O16" s="1794">
        <f t="shared" si="10"/>
        <v>33451</v>
      </c>
      <c r="P16" s="1794">
        <f t="shared" si="10"/>
        <v>24559</v>
      </c>
      <c r="Q16" s="1794">
        <f>IFERROR(SUM(Q10:Q15),0)</f>
        <v>371151</v>
      </c>
      <c r="R16" s="1794">
        <f>IFERROR(SUM(N16:Q16),0)</f>
        <v>429161</v>
      </c>
      <c r="S16" s="1794">
        <f t="shared" ref="S16:W16" si="11">IFERROR(SUM(S10:S15),0)</f>
        <v>260</v>
      </c>
      <c r="T16" s="1794">
        <f t="shared" si="11"/>
        <v>65568</v>
      </c>
      <c r="U16" s="1794">
        <f t="shared" si="11"/>
        <v>192986</v>
      </c>
      <c r="V16" s="1794">
        <f t="shared" si="11"/>
        <v>167492</v>
      </c>
      <c r="W16" s="1794">
        <f t="shared" si="11"/>
        <v>2853</v>
      </c>
      <c r="X16" s="1794">
        <f t="shared" si="8"/>
        <v>429159</v>
      </c>
      <c r="Y16" s="1794">
        <f>IFERROR(SUM(Y10:Y15),0)</f>
        <v>11500</v>
      </c>
      <c r="Z16" s="1794">
        <f t="shared" ref="Z16:AC16" si="12">IFERROR(SUM(Z10:Z15),0)</f>
        <v>76412</v>
      </c>
      <c r="AA16" s="1794">
        <f t="shared" si="12"/>
        <v>179987</v>
      </c>
      <c r="AB16" s="1794">
        <f t="shared" si="12"/>
        <v>67174</v>
      </c>
      <c r="AC16" s="1794">
        <f t="shared" si="12"/>
        <v>94086</v>
      </c>
      <c r="AD16" s="329">
        <f>IFERROR(SUM(Y16:AC16),0)</f>
        <v>429159</v>
      </c>
      <c r="AE16" s="1591"/>
      <c r="AF16" s="324" t="s">
        <v>24952</v>
      </c>
      <c r="AG16" s="1591"/>
      <c r="AH16" s="1641"/>
      <c r="AI16" s="1591"/>
      <c r="AJ16" s="1661"/>
      <c r="AK16" s="1591"/>
      <c r="AL16" s="1661"/>
      <c r="AM16" s="1591"/>
      <c r="AN16" s="1591"/>
      <c r="AO16" s="1591"/>
      <c r="AP16" s="1591"/>
      <c r="AQ16" s="1591"/>
      <c r="AR16" s="1591"/>
      <c r="AS16" s="1591"/>
      <c r="AT16" s="1591"/>
      <c r="AU16" s="1591"/>
      <c r="AV16" s="1591"/>
      <c r="AW16" s="1591"/>
      <c r="AX16" s="1591"/>
      <c r="AY16" s="1591"/>
      <c r="AZ16" s="1591"/>
      <c r="BA16" s="1591"/>
      <c r="BB16" s="1591"/>
      <c r="BC16" s="1591"/>
      <c r="BD16" s="1591"/>
      <c r="BE16" s="1591"/>
      <c r="BF16" s="1591"/>
      <c r="BG16" s="1591"/>
      <c r="BH16" s="1591"/>
      <c r="BI16" s="1591"/>
      <c r="BJ16" s="1591"/>
      <c r="BK16" s="1591"/>
      <c r="BL16" s="1661"/>
      <c r="BM16" s="1591"/>
      <c r="BN16" s="327" t="s">
        <v>24951</v>
      </c>
      <c r="BO16" s="315" t="s">
        <v>24953</v>
      </c>
      <c r="BP16" s="315" t="s">
        <v>24954</v>
      </c>
      <c r="BQ16" s="315" t="s">
        <v>24955</v>
      </c>
      <c r="BR16" s="315" t="s">
        <v>24956</v>
      </c>
      <c r="BS16" s="315" t="s">
        <v>24957</v>
      </c>
      <c r="BT16" s="315" t="s">
        <v>24958</v>
      </c>
      <c r="BU16" s="315" t="s">
        <v>24959</v>
      </c>
      <c r="BV16" s="397" t="s">
        <v>24960</v>
      </c>
      <c r="BW16" s="10"/>
      <c r="BX16" s="1007" t="s">
        <v>24961</v>
      </c>
      <c r="BY16" s="321" t="s">
        <v>24962</v>
      </c>
      <c r="BZ16" s="321" t="s">
        <v>24963</v>
      </c>
      <c r="CA16" s="321" t="s">
        <v>24964</v>
      </c>
      <c r="CB16" s="321" t="s">
        <v>24965</v>
      </c>
      <c r="CC16" s="321" t="s">
        <v>24966</v>
      </c>
      <c r="CD16" s="321" t="s">
        <v>24967</v>
      </c>
      <c r="CE16" s="321" t="s">
        <v>24968</v>
      </c>
      <c r="CF16" s="321" t="s">
        <v>24969</v>
      </c>
      <c r="CG16" s="321" t="s">
        <v>24970</v>
      </c>
      <c r="CH16" s="321" t="s">
        <v>24971</v>
      </c>
      <c r="CI16" s="321" t="s">
        <v>24972</v>
      </c>
      <c r="CJ16" s="321" t="s">
        <v>24973</v>
      </c>
      <c r="CK16" s="321" t="s">
        <v>24974</v>
      </c>
      <c r="CL16" s="321" t="s">
        <v>24975</v>
      </c>
      <c r="CM16" s="321" t="s">
        <v>24976</v>
      </c>
      <c r="CN16" s="322" t="s">
        <v>24977</v>
      </c>
      <c r="CO16" s="1591"/>
    </row>
    <row r="17" spans="2:93" ht="33" customHeight="1" thickBot="1">
      <c r="B17" s="1850" t="s">
        <v>24978</v>
      </c>
      <c r="C17" s="320" t="s">
        <v>24789</v>
      </c>
      <c r="D17" s="320">
        <v>0</v>
      </c>
      <c r="E17" s="509"/>
      <c r="F17" s="509"/>
      <c r="G17" s="509"/>
      <c r="H17" s="509"/>
      <c r="I17" s="509"/>
      <c r="J17" s="509"/>
      <c r="K17" s="509"/>
      <c r="L17" s="1789">
        <v>42531</v>
      </c>
      <c r="M17" s="121"/>
      <c r="N17" s="8"/>
      <c r="O17" s="8"/>
      <c r="P17" s="8"/>
      <c r="Q17" s="8"/>
      <c r="R17" s="8"/>
      <c r="S17" s="8"/>
      <c r="T17" s="8"/>
      <c r="U17" s="8"/>
      <c r="V17" s="8"/>
      <c r="W17" s="8"/>
      <c r="X17" s="8"/>
      <c r="Y17" s="8"/>
      <c r="Z17" s="8"/>
      <c r="AA17" s="1591"/>
      <c r="AB17" s="1591"/>
      <c r="AC17" s="1591"/>
      <c r="AD17" s="1591"/>
      <c r="AE17" s="1591"/>
      <c r="AF17" s="325" t="s">
        <v>24979</v>
      </c>
      <c r="AG17" s="1591"/>
      <c r="AH17" s="1642"/>
      <c r="AI17" s="1591"/>
      <c r="AJ17" s="1661"/>
      <c r="AK17" s="897">
        <f>IF( SUM( AT17 ) = 0, 0, $AM$5 )</f>
        <v>0</v>
      </c>
      <c r="AL17" s="1661"/>
      <c r="AM17" s="1591"/>
      <c r="AN17" s="1591"/>
      <c r="AO17" s="1591"/>
      <c r="AP17" s="1591"/>
      <c r="AQ17" s="1591"/>
      <c r="AR17" s="1591"/>
      <c r="AS17" s="1591"/>
      <c r="AT17" s="273">
        <f xml:space="preserve"> IF( ISNUMBER(L17 ), 0, 1 )</f>
        <v>0</v>
      </c>
      <c r="AU17" s="1591"/>
      <c r="AV17" s="1591"/>
      <c r="AW17" s="1591"/>
      <c r="AX17" s="1591"/>
      <c r="AY17" s="1591"/>
      <c r="AZ17" s="1591"/>
      <c r="BA17" s="1591"/>
      <c r="BB17" s="1591"/>
      <c r="BC17" s="1591"/>
      <c r="BD17" s="1591"/>
      <c r="BE17" s="1591"/>
      <c r="BF17" s="1591"/>
      <c r="BG17" s="1591"/>
      <c r="BH17" s="1591"/>
      <c r="BI17" s="1591"/>
      <c r="BJ17" s="1591"/>
      <c r="BK17" s="1591"/>
      <c r="BL17" s="1661"/>
      <c r="BM17" s="1591"/>
      <c r="BN17" s="1850" t="s">
        <v>24978</v>
      </c>
      <c r="BO17" s="509"/>
      <c r="BP17" s="509"/>
      <c r="BQ17" s="509"/>
      <c r="BR17" s="509"/>
      <c r="BS17" s="509"/>
      <c r="BT17" s="509"/>
      <c r="BU17" s="509"/>
      <c r="BV17" s="990" t="s">
        <v>24980</v>
      </c>
      <c r="BW17" s="121"/>
      <c r="BX17" s="8"/>
      <c r="BY17" s="8"/>
      <c r="BZ17" s="8"/>
      <c r="CA17" s="8"/>
      <c r="CB17" s="8"/>
      <c r="CC17" s="8"/>
      <c r="CD17" s="8"/>
      <c r="CE17" s="8"/>
      <c r="CF17" s="8"/>
      <c r="CG17" s="8"/>
      <c r="CH17" s="8"/>
      <c r="CI17" s="8"/>
      <c r="CJ17" s="8"/>
      <c r="CK17" s="1591"/>
      <c r="CL17" s="1591"/>
      <c r="CM17" s="1591"/>
      <c r="CN17" s="1591"/>
      <c r="CO17" s="1591"/>
    </row>
    <row r="18" spans="2:93" ht="15" customHeight="1" thickBot="1">
      <c r="B18" s="41"/>
      <c r="C18" s="1001"/>
      <c r="D18" s="1001"/>
      <c r="E18" s="121"/>
      <c r="F18" s="121"/>
      <c r="G18" s="121"/>
      <c r="H18" s="121"/>
      <c r="I18" s="121"/>
      <c r="J18" s="121"/>
      <c r="K18" s="121"/>
      <c r="L18" s="10"/>
      <c r="M18" s="121"/>
      <c r="N18" s="4"/>
      <c r="O18" s="4"/>
      <c r="P18" s="4"/>
      <c r="Q18" s="4"/>
      <c r="R18" s="4"/>
      <c r="S18" s="4"/>
      <c r="T18" s="4"/>
      <c r="U18" s="4"/>
      <c r="V18" s="4"/>
      <c r="W18" s="4"/>
      <c r="X18" s="4"/>
      <c r="Y18" s="4"/>
      <c r="Z18" s="4"/>
      <c r="AA18" s="1591"/>
      <c r="AB18" s="1591"/>
      <c r="AC18" s="1591"/>
      <c r="AD18" s="1591"/>
      <c r="AE18" s="1591"/>
      <c r="AF18" s="1591"/>
      <c r="AG18" s="1591"/>
      <c r="AH18" s="1591"/>
      <c r="AI18" s="1591"/>
      <c r="AJ18" s="1661"/>
      <c r="AK18" s="1591"/>
      <c r="AL18" s="1661"/>
      <c r="AM18" s="1591"/>
      <c r="AN18" s="1591"/>
      <c r="AO18" s="1591"/>
      <c r="AP18" s="1591"/>
      <c r="AQ18" s="1591"/>
      <c r="AR18" s="1591"/>
      <c r="AS18" s="1591"/>
      <c r="AT18" s="1591"/>
      <c r="AU18" s="1591"/>
      <c r="AV18" s="1591"/>
      <c r="AW18" s="1591"/>
      <c r="AX18" s="1591"/>
      <c r="AY18" s="1591"/>
      <c r="AZ18" s="1591"/>
      <c r="BA18" s="1591"/>
      <c r="BB18" s="1591"/>
      <c r="BC18" s="1591"/>
      <c r="BD18" s="1591"/>
      <c r="BE18" s="1591"/>
      <c r="BF18" s="1591"/>
      <c r="BG18" s="1591"/>
      <c r="BH18" s="1591"/>
      <c r="BI18" s="1591"/>
      <c r="BJ18" s="1591"/>
      <c r="BK18" s="1591"/>
      <c r="BL18" s="1661"/>
      <c r="BM18" s="1591"/>
      <c r="BN18" s="41"/>
      <c r="BO18" s="121"/>
      <c r="BP18" s="121"/>
      <c r="BQ18" s="121"/>
      <c r="BR18" s="121"/>
      <c r="BS18" s="121"/>
      <c r="BT18" s="121"/>
      <c r="BU18" s="121"/>
      <c r="BV18" s="10"/>
      <c r="BW18" s="121"/>
      <c r="BX18" s="4"/>
      <c r="BY18" s="4"/>
      <c r="BZ18" s="4"/>
      <c r="CA18" s="4"/>
      <c r="CB18" s="4"/>
      <c r="CC18" s="4"/>
      <c r="CD18" s="4"/>
      <c r="CE18" s="4"/>
      <c r="CF18" s="4"/>
      <c r="CG18" s="4"/>
      <c r="CH18" s="4"/>
      <c r="CI18" s="4"/>
      <c r="CJ18" s="4"/>
      <c r="CK18" s="1591"/>
      <c r="CL18" s="1591"/>
      <c r="CM18" s="1591"/>
      <c r="CN18" s="1591"/>
      <c r="CO18" s="1591"/>
    </row>
    <row r="19" spans="2:93" ht="21" customHeight="1" thickBot="1">
      <c r="B19" s="316" t="s">
        <v>24981</v>
      </c>
      <c r="C19" s="11"/>
      <c r="D19" s="11"/>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591"/>
      <c r="AB19" s="1591"/>
      <c r="AC19" s="1591"/>
      <c r="AD19" s="1591"/>
      <c r="AE19" s="1591"/>
      <c r="AF19" s="1591"/>
      <c r="AG19" s="1591"/>
      <c r="AH19" s="1591"/>
      <c r="AI19" s="1591"/>
      <c r="AJ19" s="1661"/>
      <c r="AK19" s="1591"/>
      <c r="AL19" s="1661"/>
      <c r="AM19" s="1591"/>
      <c r="AN19" s="1591"/>
      <c r="AO19" s="1591"/>
      <c r="AP19" s="1591"/>
      <c r="AQ19" s="1591"/>
      <c r="AR19" s="1591"/>
      <c r="AS19" s="1591"/>
      <c r="AT19" s="1591"/>
      <c r="AU19" s="1591"/>
      <c r="AV19" s="1591"/>
      <c r="AW19" s="1591"/>
      <c r="AX19" s="1591"/>
      <c r="AY19" s="1591"/>
      <c r="AZ19" s="1591"/>
      <c r="BA19" s="1591"/>
      <c r="BB19" s="1591"/>
      <c r="BC19" s="1591"/>
      <c r="BD19" s="1591"/>
      <c r="BE19" s="1591"/>
      <c r="BF19" s="1591"/>
      <c r="BG19" s="1591"/>
      <c r="BH19" s="1591"/>
      <c r="BI19" s="1591"/>
      <c r="BJ19" s="1591"/>
      <c r="BK19" s="1591"/>
      <c r="BL19" s="1661"/>
      <c r="BM19" s="1591"/>
      <c r="BN19" s="316" t="s">
        <v>24981</v>
      </c>
      <c r="BO19" s="1001"/>
      <c r="BP19" s="1001"/>
      <c r="BQ19" s="1001"/>
      <c r="BR19" s="1001"/>
      <c r="BS19" s="1001"/>
      <c r="BT19" s="1001"/>
      <c r="BU19" s="1001"/>
      <c r="BV19" s="1001"/>
      <c r="BW19" s="1001"/>
      <c r="BX19" s="1001"/>
      <c r="BY19" s="1001"/>
      <c r="BZ19" s="1001"/>
      <c r="CA19" s="1001"/>
      <c r="CB19" s="1001"/>
      <c r="CC19" s="1001"/>
      <c r="CD19" s="1001"/>
      <c r="CE19" s="1001"/>
      <c r="CF19" s="1001"/>
      <c r="CG19" s="1001"/>
      <c r="CH19" s="1001"/>
      <c r="CI19" s="1001"/>
      <c r="CJ19" s="1001"/>
      <c r="CK19" s="1591"/>
      <c r="CL19" s="1591"/>
      <c r="CM19" s="1591"/>
      <c r="CN19" s="1591"/>
      <c r="CO19" s="1591"/>
    </row>
    <row r="20" spans="2:93" ht="33" customHeight="1">
      <c r="B20" s="326" t="s">
        <v>24982</v>
      </c>
      <c r="C20" s="317" t="s">
        <v>1430</v>
      </c>
      <c r="D20" s="317">
        <v>0</v>
      </c>
      <c r="E20" s="801">
        <v>6</v>
      </c>
      <c r="F20" s="801">
        <v>51</v>
      </c>
      <c r="G20" s="801">
        <v>293</v>
      </c>
      <c r="H20" s="801">
        <v>26</v>
      </c>
      <c r="I20" s="801">
        <v>1</v>
      </c>
      <c r="J20" s="801">
        <v>46</v>
      </c>
      <c r="K20" s="801">
        <v>0</v>
      </c>
      <c r="L20" s="432">
        <f t="shared" ref="L20:L25" si="13">IFERROR(SUM(E20:K20),0)</f>
        <v>423</v>
      </c>
      <c r="M20" s="1001"/>
      <c r="N20" s="1002">
        <v>0</v>
      </c>
      <c r="O20" s="801">
        <v>0</v>
      </c>
      <c r="P20" s="801">
        <v>0</v>
      </c>
      <c r="Q20" s="801">
        <v>421</v>
      </c>
      <c r="R20" s="431">
        <f t="shared" ref="R20:R25" si="14">IFERROR(SUM(N20:Q20),0)</f>
        <v>421</v>
      </c>
      <c r="S20" s="801">
        <v>0</v>
      </c>
      <c r="T20" s="801">
        <v>0</v>
      </c>
      <c r="U20" s="801">
        <v>14</v>
      </c>
      <c r="V20" s="801">
        <v>21</v>
      </c>
      <c r="W20" s="801">
        <v>386</v>
      </c>
      <c r="X20" s="431">
        <f t="shared" ref="X20:X26" si="15">IFERROR(SUM(S20:W20),0)</f>
        <v>421</v>
      </c>
      <c r="Y20" s="801">
        <v>0</v>
      </c>
      <c r="Z20" s="801">
        <v>0</v>
      </c>
      <c r="AA20" s="801">
        <v>7</v>
      </c>
      <c r="AB20" s="801">
        <v>17</v>
      </c>
      <c r="AC20" s="801">
        <v>397</v>
      </c>
      <c r="AD20" s="432">
        <f t="shared" ref="AD20:AD26" si="16">IFERROR(SUM(Y20:AC20),0)</f>
        <v>421</v>
      </c>
      <c r="AE20" s="1591"/>
      <c r="AF20" s="323" t="s">
        <v>24983</v>
      </c>
      <c r="AG20" s="1591"/>
      <c r="AH20" s="1640"/>
      <c r="AI20" s="1591"/>
      <c r="AJ20" s="1661"/>
      <c r="AK20" s="897">
        <f t="shared" ref="AK20:AK25" si="17">IF( SUM( AM20:BK20 ) = 0, 0, $AM$5 )</f>
        <v>0</v>
      </c>
      <c r="AL20" s="1661"/>
      <c r="AM20" s="273">
        <f t="shared" ref="AM20:AS25" si="18" xml:space="preserve"> IF( ISNUMBER(E20 ), 0, 1 )</f>
        <v>0</v>
      </c>
      <c r="AN20" s="273">
        <f t="shared" si="18"/>
        <v>0</v>
      </c>
      <c r="AO20" s="273">
        <f t="shared" si="18"/>
        <v>0</v>
      </c>
      <c r="AP20" s="273">
        <f t="shared" si="18"/>
        <v>0</v>
      </c>
      <c r="AQ20" s="273">
        <f t="shared" si="18"/>
        <v>0</v>
      </c>
      <c r="AR20" s="273">
        <f t="shared" si="18"/>
        <v>0</v>
      </c>
      <c r="AS20" s="273">
        <f t="shared" si="18"/>
        <v>0</v>
      </c>
      <c r="AT20" s="1591"/>
      <c r="AU20" s="1591"/>
      <c r="AV20" s="273">
        <f t="shared" ref="AV20:AY25" si="19" xml:space="preserve"> IF( ISNUMBER(N20 ), 0, 1 )</f>
        <v>0</v>
      </c>
      <c r="AW20" s="273">
        <f t="shared" si="19"/>
        <v>0</v>
      </c>
      <c r="AX20" s="273">
        <f t="shared" si="19"/>
        <v>0</v>
      </c>
      <c r="AY20" s="273">
        <f t="shared" si="19"/>
        <v>0</v>
      </c>
      <c r="AZ20" s="1591"/>
      <c r="BA20" s="273">
        <f t="shared" ref="BA20:BE25" si="20" xml:space="preserve"> IF( ISNUMBER(S20 ), 0, 1 )</f>
        <v>0</v>
      </c>
      <c r="BB20" s="273">
        <f t="shared" si="20"/>
        <v>0</v>
      </c>
      <c r="BC20" s="273">
        <f t="shared" si="20"/>
        <v>0</v>
      </c>
      <c r="BD20" s="273">
        <f t="shared" si="20"/>
        <v>0</v>
      </c>
      <c r="BE20" s="273">
        <f t="shared" si="20"/>
        <v>0</v>
      </c>
      <c r="BF20" s="1591"/>
      <c r="BG20" s="273">
        <f t="shared" ref="BG20:BK25" si="21" xml:space="preserve"> IF( ISNUMBER(Y20 ), 0, 1 )</f>
        <v>0</v>
      </c>
      <c r="BH20" s="273">
        <f t="shared" si="21"/>
        <v>0</v>
      </c>
      <c r="BI20" s="273">
        <f t="shared" si="21"/>
        <v>0</v>
      </c>
      <c r="BJ20" s="273">
        <f t="shared" si="21"/>
        <v>0</v>
      </c>
      <c r="BK20" s="273">
        <f t="shared" si="21"/>
        <v>0</v>
      </c>
      <c r="BL20" s="1661"/>
      <c r="BM20" s="1591"/>
      <c r="BN20" s="326" t="s">
        <v>24982</v>
      </c>
      <c r="BO20" s="318" t="s">
        <v>24984</v>
      </c>
      <c r="BP20" s="318" t="s">
        <v>24985</v>
      </c>
      <c r="BQ20" s="318" t="s">
        <v>24986</v>
      </c>
      <c r="BR20" s="318" t="s">
        <v>24987</v>
      </c>
      <c r="BS20" s="318" t="s">
        <v>24988</v>
      </c>
      <c r="BT20" s="318" t="s">
        <v>24989</v>
      </c>
      <c r="BU20" s="318" t="s">
        <v>24990</v>
      </c>
      <c r="BV20" s="396" t="s">
        <v>24991</v>
      </c>
      <c r="BW20" s="1001"/>
      <c r="BX20" s="1003" t="s">
        <v>24992</v>
      </c>
      <c r="BY20" s="318" t="s">
        <v>24993</v>
      </c>
      <c r="BZ20" s="318" t="s">
        <v>24994</v>
      </c>
      <c r="CA20" s="318" t="s">
        <v>24995</v>
      </c>
      <c r="CB20" s="428" t="s">
        <v>24996</v>
      </c>
      <c r="CC20" s="318" t="s">
        <v>24997</v>
      </c>
      <c r="CD20" s="318" t="s">
        <v>24998</v>
      </c>
      <c r="CE20" s="318" t="s">
        <v>24999</v>
      </c>
      <c r="CF20" s="318" t="s">
        <v>25000</v>
      </c>
      <c r="CG20" s="318" t="s">
        <v>25001</v>
      </c>
      <c r="CH20" s="428" t="s">
        <v>25002</v>
      </c>
      <c r="CI20" s="318" t="s">
        <v>25003</v>
      </c>
      <c r="CJ20" s="318" t="s">
        <v>25004</v>
      </c>
      <c r="CK20" s="318" t="s">
        <v>25005</v>
      </c>
      <c r="CL20" s="318" t="s">
        <v>25006</v>
      </c>
      <c r="CM20" s="318" t="s">
        <v>25007</v>
      </c>
      <c r="CN20" s="396" t="s">
        <v>25008</v>
      </c>
      <c r="CO20" s="1591"/>
    </row>
    <row r="21" spans="2:93" ht="33" customHeight="1">
      <c r="B21" s="327" t="s">
        <v>25009</v>
      </c>
      <c r="C21" s="313" t="s">
        <v>1430</v>
      </c>
      <c r="D21" s="313">
        <v>0</v>
      </c>
      <c r="E21" s="803">
        <v>0</v>
      </c>
      <c r="F21" s="803">
        <v>19</v>
      </c>
      <c r="G21" s="803">
        <v>61</v>
      </c>
      <c r="H21" s="803">
        <v>12</v>
      </c>
      <c r="I21" s="803">
        <v>1</v>
      </c>
      <c r="J21" s="803">
        <v>33</v>
      </c>
      <c r="K21" s="803">
        <v>2</v>
      </c>
      <c r="L21" s="433">
        <f t="shared" si="13"/>
        <v>128</v>
      </c>
      <c r="M21" s="1001"/>
      <c r="N21" s="1004">
        <v>0</v>
      </c>
      <c r="O21" s="803">
        <v>3</v>
      </c>
      <c r="P21" s="803">
        <v>3</v>
      </c>
      <c r="Q21" s="803">
        <v>121</v>
      </c>
      <c r="R21" s="1795">
        <f t="shared" si="14"/>
        <v>127</v>
      </c>
      <c r="S21" s="803">
        <v>0</v>
      </c>
      <c r="T21" s="803">
        <v>2</v>
      </c>
      <c r="U21" s="803">
        <v>38</v>
      </c>
      <c r="V21" s="803">
        <v>62</v>
      </c>
      <c r="W21" s="803">
        <v>25</v>
      </c>
      <c r="X21" s="1795">
        <f t="shared" si="15"/>
        <v>127</v>
      </c>
      <c r="Y21" s="803">
        <v>0</v>
      </c>
      <c r="Z21" s="803">
        <v>1</v>
      </c>
      <c r="AA21" s="803">
        <v>12</v>
      </c>
      <c r="AB21" s="803">
        <v>30</v>
      </c>
      <c r="AC21" s="803">
        <v>84</v>
      </c>
      <c r="AD21" s="433">
        <f t="shared" si="16"/>
        <v>127</v>
      </c>
      <c r="AE21" s="1591"/>
      <c r="AF21" s="324" t="s">
        <v>25010</v>
      </c>
      <c r="AG21" s="1591"/>
      <c r="AH21" s="1641"/>
      <c r="AI21" s="1591"/>
      <c r="AJ21" s="1661"/>
      <c r="AK21" s="897">
        <f t="shared" si="17"/>
        <v>0</v>
      </c>
      <c r="AL21" s="1661"/>
      <c r="AM21" s="273">
        <f t="shared" si="18"/>
        <v>0</v>
      </c>
      <c r="AN21" s="273">
        <f t="shared" si="18"/>
        <v>0</v>
      </c>
      <c r="AO21" s="273">
        <f t="shared" si="18"/>
        <v>0</v>
      </c>
      <c r="AP21" s="273">
        <f t="shared" si="18"/>
        <v>0</v>
      </c>
      <c r="AQ21" s="273">
        <f t="shared" si="18"/>
        <v>0</v>
      </c>
      <c r="AR21" s="273">
        <f t="shared" si="18"/>
        <v>0</v>
      </c>
      <c r="AS21" s="273">
        <f t="shared" si="18"/>
        <v>0</v>
      </c>
      <c r="AT21" s="1591"/>
      <c r="AU21" s="1591"/>
      <c r="AV21" s="273">
        <f t="shared" si="19"/>
        <v>0</v>
      </c>
      <c r="AW21" s="273">
        <f t="shared" si="19"/>
        <v>0</v>
      </c>
      <c r="AX21" s="273">
        <f t="shared" si="19"/>
        <v>0</v>
      </c>
      <c r="AY21" s="273">
        <f t="shared" si="19"/>
        <v>0</v>
      </c>
      <c r="AZ21" s="1591"/>
      <c r="BA21" s="273">
        <f t="shared" si="20"/>
        <v>0</v>
      </c>
      <c r="BB21" s="273">
        <f t="shared" si="20"/>
        <v>0</v>
      </c>
      <c r="BC21" s="273">
        <f t="shared" si="20"/>
        <v>0</v>
      </c>
      <c r="BD21" s="273">
        <f t="shared" si="20"/>
        <v>0</v>
      </c>
      <c r="BE21" s="273">
        <f t="shared" si="20"/>
        <v>0</v>
      </c>
      <c r="BF21" s="1591"/>
      <c r="BG21" s="273">
        <f t="shared" si="21"/>
        <v>0</v>
      </c>
      <c r="BH21" s="273">
        <f t="shared" si="21"/>
        <v>0</v>
      </c>
      <c r="BI21" s="273">
        <f t="shared" si="21"/>
        <v>0</v>
      </c>
      <c r="BJ21" s="273">
        <f t="shared" si="21"/>
        <v>0</v>
      </c>
      <c r="BK21" s="273">
        <f t="shared" si="21"/>
        <v>0</v>
      </c>
      <c r="BL21" s="1661"/>
      <c r="BM21" s="1591"/>
      <c r="BN21" s="327" t="s">
        <v>25009</v>
      </c>
      <c r="BO21" s="314" t="s">
        <v>25011</v>
      </c>
      <c r="BP21" s="314" t="s">
        <v>25012</v>
      </c>
      <c r="BQ21" s="314" t="s">
        <v>25013</v>
      </c>
      <c r="BR21" s="314" t="s">
        <v>25014</v>
      </c>
      <c r="BS21" s="314" t="s">
        <v>25015</v>
      </c>
      <c r="BT21" s="314" t="s">
        <v>25016</v>
      </c>
      <c r="BU21" s="314" t="s">
        <v>25017</v>
      </c>
      <c r="BV21" s="397" t="s">
        <v>25018</v>
      </c>
      <c r="BW21" s="1001"/>
      <c r="BX21" s="1005" t="s">
        <v>25019</v>
      </c>
      <c r="BY21" s="314" t="s">
        <v>25020</v>
      </c>
      <c r="BZ21" s="314" t="s">
        <v>25021</v>
      </c>
      <c r="CA21" s="314" t="s">
        <v>25022</v>
      </c>
      <c r="CB21" s="315" t="s">
        <v>25023</v>
      </c>
      <c r="CC21" s="314" t="s">
        <v>25024</v>
      </c>
      <c r="CD21" s="314" t="s">
        <v>25025</v>
      </c>
      <c r="CE21" s="314" t="s">
        <v>25026</v>
      </c>
      <c r="CF21" s="314" t="s">
        <v>25027</v>
      </c>
      <c r="CG21" s="314" t="s">
        <v>25028</v>
      </c>
      <c r="CH21" s="315" t="s">
        <v>25029</v>
      </c>
      <c r="CI21" s="314" t="s">
        <v>25030</v>
      </c>
      <c r="CJ21" s="314" t="s">
        <v>25031</v>
      </c>
      <c r="CK21" s="314" t="s">
        <v>25032</v>
      </c>
      <c r="CL21" s="314" t="s">
        <v>25033</v>
      </c>
      <c r="CM21" s="314" t="s">
        <v>25034</v>
      </c>
      <c r="CN21" s="397" t="s">
        <v>25035</v>
      </c>
      <c r="CO21" s="1591"/>
    </row>
    <row r="22" spans="2:93" ht="33" customHeight="1">
      <c r="B22" s="327" t="s">
        <v>25036</v>
      </c>
      <c r="C22" s="313" t="s">
        <v>1430</v>
      </c>
      <c r="D22" s="313">
        <v>0</v>
      </c>
      <c r="E22" s="803">
        <v>0</v>
      </c>
      <c r="F22" s="803">
        <v>26</v>
      </c>
      <c r="G22" s="803">
        <v>98</v>
      </c>
      <c r="H22" s="803">
        <v>24</v>
      </c>
      <c r="I22" s="803">
        <v>3</v>
      </c>
      <c r="J22" s="803">
        <v>102</v>
      </c>
      <c r="K22" s="803">
        <v>7</v>
      </c>
      <c r="L22" s="433">
        <f t="shared" si="13"/>
        <v>260</v>
      </c>
      <c r="M22" s="1001"/>
      <c r="N22" s="1004">
        <v>0</v>
      </c>
      <c r="O22" s="803">
        <v>24</v>
      </c>
      <c r="P22" s="803">
        <v>10</v>
      </c>
      <c r="Q22" s="803">
        <v>223</v>
      </c>
      <c r="R22" s="1795">
        <f t="shared" si="14"/>
        <v>257</v>
      </c>
      <c r="S22" s="803">
        <v>1</v>
      </c>
      <c r="T22" s="803">
        <v>7</v>
      </c>
      <c r="U22" s="803">
        <v>124</v>
      </c>
      <c r="V22" s="803">
        <v>124</v>
      </c>
      <c r="W22" s="803">
        <v>1</v>
      </c>
      <c r="X22" s="1795">
        <f t="shared" si="15"/>
        <v>257</v>
      </c>
      <c r="Y22" s="803">
        <v>0</v>
      </c>
      <c r="Z22" s="803">
        <v>8</v>
      </c>
      <c r="AA22" s="803">
        <v>67</v>
      </c>
      <c r="AB22" s="803">
        <v>73</v>
      </c>
      <c r="AC22" s="803">
        <v>109</v>
      </c>
      <c r="AD22" s="433">
        <f t="shared" si="16"/>
        <v>257</v>
      </c>
      <c r="AE22" s="1591"/>
      <c r="AF22" s="324" t="s">
        <v>25037</v>
      </c>
      <c r="AG22" s="1591"/>
      <c r="AH22" s="1641"/>
      <c r="AI22" s="1591"/>
      <c r="AJ22" s="1661"/>
      <c r="AK22" s="897">
        <f t="shared" si="17"/>
        <v>0</v>
      </c>
      <c r="AL22" s="1661"/>
      <c r="AM22" s="273">
        <f t="shared" si="18"/>
        <v>0</v>
      </c>
      <c r="AN22" s="273">
        <f t="shared" si="18"/>
        <v>0</v>
      </c>
      <c r="AO22" s="273">
        <f t="shared" si="18"/>
        <v>0</v>
      </c>
      <c r="AP22" s="273">
        <f t="shared" si="18"/>
        <v>0</v>
      </c>
      <c r="AQ22" s="273">
        <f t="shared" si="18"/>
        <v>0</v>
      </c>
      <c r="AR22" s="273">
        <f t="shared" si="18"/>
        <v>0</v>
      </c>
      <c r="AS22" s="273">
        <f t="shared" si="18"/>
        <v>0</v>
      </c>
      <c r="AT22" s="1591"/>
      <c r="AU22" s="1591"/>
      <c r="AV22" s="273">
        <f t="shared" si="19"/>
        <v>0</v>
      </c>
      <c r="AW22" s="273">
        <f t="shared" si="19"/>
        <v>0</v>
      </c>
      <c r="AX22" s="273">
        <f t="shared" si="19"/>
        <v>0</v>
      </c>
      <c r="AY22" s="273">
        <f t="shared" si="19"/>
        <v>0</v>
      </c>
      <c r="AZ22" s="1591"/>
      <c r="BA22" s="273">
        <f t="shared" si="20"/>
        <v>0</v>
      </c>
      <c r="BB22" s="273">
        <f t="shared" si="20"/>
        <v>0</v>
      </c>
      <c r="BC22" s="273">
        <f t="shared" si="20"/>
        <v>0</v>
      </c>
      <c r="BD22" s="273">
        <f t="shared" si="20"/>
        <v>0</v>
      </c>
      <c r="BE22" s="273">
        <f t="shared" si="20"/>
        <v>0</v>
      </c>
      <c r="BF22" s="1591"/>
      <c r="BG22" s="273">
        <f t="shared" si="21"/>
        <v>0</v>
      </c>
      <c r="BH22" s="273">
        <f t="shared" si="21"/>
        <v>0</v>
      </c>
      <c r="BI22" s="273">
        <f t="shared" si="21"/>
        <v>0</v>
      </c>
      <c r="BJ22" s="273">
        <f t="shared" si="21"/>
        <v>0</v>
      </c>
      <c r="BK22" s="273">
        <f t="shared" si="21"/>
        <v>0</v>
      </c>
      <c r="BL22" s="1661"/>
      <c r="BM22" s="1591"/>
      <c r="BN22" s="327" t="s">
        <v>25036</v>
      </c>
      <c r="BO22" s="314" t="s">
        <v>25038</v>
      </c>
      <c r="BP22" s="314" t="s">
        <v>25039</v>
      </c>
      <c r="BQ22" s="314" t="s">
        <v>25040</v>
      </c>
      <c r="BR22" s="314" t="s">
        <v>25041</v>
      </c>
      <c r="BS22" s="314" t="s">
        <v>25042</v>
      </c>
      <c r="BT22" s="314" t="s">
        <v>25043</v>
      </c>
      <c r="BU22" s="314" t="s">
        <v>25044</v>
      </c>
      <c r="BV22" s="397" t="s">
        <v>25045</v>
      </c>
      <c r="BW22" s="1001"/>
      <c r="BX22" s="1005" t="s">
        <v>25046</v>
      </c>
      <c r="BY22" s="314" t="s">
        <v>25047</v>
      </c>
      <c r="BZ22" s="314" t="s">
        <v>25048</v>
      </c>
      <c r="CA22" s="314" t="s">
        <v>25049</v>
      </c>
      <c r="CB22" s="315" t="s">
        <v>25050</v>
      </c>
      <c r="CC22" s="314" t="s">
        <v>25051</v>
      </c>
      <c r="CD22" s="314" t="s">
        <v>25052</v>
      </c>
      <c r="CE22" s="314" t="s">
        <v>25053</v>
      </c>
      <c r="CF22" s="314" t="s">
        <v>25054</v>
      </c>
      <c r="CG22" s="314" t="s">
        <v>25055</v>
      </c>
      <c r="CH22" s="315" t="s">
        <v>25056</v>
      </c>
      <c r="CI22" s="314" t="s">
        <v>25057</v>
      </c>
      <c r="CJ22" s="314" t="s">
        <v>25058</v>
      </c>
      <c r="CK22" s="314" t="s">
        <v>25059</v>
      </c>
      <c r="CL22" s="314" t="s">
        <v>25060</v>
      </c>
      <c r="CM22" s="314" t="s">
        <v>25061</v>
      </c>
      <c r="CN22" s="397" t="s">
        <v>25062</v>
      </c>
      <c r="CO22" s="1591"/>
    </row>
    <row r="23" spans="2:93" ht="33" customHeight="1">
      <c r="B23" s="327" t="s">
        <v>25063</v>
      </c>
      <c r="C23" s="313" t="s">
        <v>1430</v>
      </c>
      <c r="D23" s="313">
        <v>0</v>
      </c>
      <c r="E23" s="803">
        <v>0</v>
      </c>
      <c r="F23" s="803">
        <v>27</v>
      </c>
      <c r="G23" s="803">
        <v>70</v>
      </c>
      <c r="H23" s="803">
        <v>15</v>
      </c>
      <c r="I23" s="803">
        <v>7</v>
      </c>
      <c r="J23" s="803">
        <v>56</v>
      </c>
      <c r="K23" s="803">
        <v>29</v>
      </c>
      <c r="L23" s="433">
        <f t="shared" si="13"/>
        <v>204</v>
      </c>
      <c r="M23" s="530"/>
      <c r="N23" s="1004">
        <v>0</v>
      </c>
      <c r="O23" s="803">
        <v>37</v>
      </c>
      <c r="P23" s="803">
        <v>10</v>
      </c>
      <c r="Q23" s="803">
        <v>154</v>
      </c>
      <c r="R23" s="1795">
        <f t="shared" si="14"/>
        <v>201</v>
      </c>
      <c r="S23" s="803">
        <v>1</v>
      </c>
      <c r="T23" s="803">
        <v>31</v>
      </c>
      <c r="U23" s="803">
        <v>100</v>
      </c>
      <c r="V23" s="803">
        <v>68</v>
      </c>
      <c r="W23" s="803">
        <v>1</v>
      </c>
      <c r="X23" s="1795">
        <f>IFERROR(SUM(S23:W23),0)</f>
        <v>201</v>
      </c>
      <c r="Y23" s="803">
        <v>3</v>
      </c>
      <c r="Z23" s="803">
        <v>24</v>
      </c>
      <c r="AA23" s="803">
        <v>90</v>
      </c>
      <c r="AB23" s="803">
        <v>41</v>
      </c>
      <c r="AC23" s="803">
        <v>43</v>
      </c>
      <c r="AD23" s="433">
        <f t="shared" si="16"/>
        <v>201</v>
      </c>
      <c r="AE23" s="1591"/>
      <c r="AF23" s="324" t="s">
        <v>25064</v>
      </c>
      <c r="AG23" s="1591"/>
      <c r="AH23" s="1641"/>
      <c r="AI23" s="1591"/>
      <c r="AJ23" s="1661"/>
      <c r="AK23" s="897">
        <f t="shared" si="17"/>
        <v>0</v>
      </c>
      <c r="AL23" s="1661"/>
      <c r="AM23" s="273">
        <f t="shared" si="18"/>
        <v>0</v>
      </c>
      <c r="AN23" s="273">
        <f t="shared" si="18"/>
        <v>0</v>
      </c>
      <c r="AO23" s="273">
        <f t="shared" si="18"/>
        <v>0</v>
      </c>
      <c r="AP23" s="273">
        <f t="shared" si="18"/>
        <v>0</v>
      </c>
      <c r="AQ23" s="273">
        <f t="shared" si="18"/>
        <v>0</v>
      </c>
      <c r="AR23" s="273">
        <f t="shared" si="18"/>
        <v>0</v>
      </c>
      <c r="AS23" s="273">
        <f t="shared" si="18"/>
        <v>0</v>
      </c>
      <c r="AT23" s="1591"/>
      <c r="AU23" s="1591"/>
      <c r="AV23" s="273">
        <f t="shared" si="19"/>
        <v>0</v>
      </c>
      <c r="AW23" s="273">
        <f t="shared" si="19"/>
        <v>0</v>
      </c>
      <c r="AX23" s="273">
        <f t="shared" si="19"/>
        <v>0</v>
      </c>
      <c r="AY23" s="273">
        <f t="shared" si="19"/>
        <v>0</v>
      </c>
      <c r="AZ23" s="1591"/>
      <c r="BA23" s="273">
        <f t="shared" si="20"/>
        <v>0</v>
      </c>
      <c r="BB23" s="273">
        <f t="shared" si="20"/>
        <v>0</v>
      </c>
      <c r="BC23" s="273">
        <f t="shared" si="20"/>
        <v>0</v>
      </c>
      <c r="BD23" s="273">
        <f t="shared" si="20"/>
        <v>0</v>
      </c>
      <c r="BE23" s="273">
        <f t="shared" si="20"/>
        <v>0</v>
      </c>
      <c r="BF23" s="1591"/>
      <c r="BG23" s="273">
        <f t="shared" si="21"/>
        <v>0</v>
      </c>
      <c r="BH23" s="273">
        <f t="shared" si="21"/>
        <v>0</v>
      </c>
      <c r="BI23" s="273">
        <f t="shared" si="21"/>
        <v>0</v>
      </c>
      <c r="BJ23" s="273">
        <f t="shared" si="21"/>
        <v>0</v>
      </c>
      <c r="BK23" s="273">
        <f t="shared" si="21"/>
        <v>0</v>
      </c>
      <c r="BL23" s="1661"/>
      <c r="BM23" s="1591"/>
      <c r="BN23" s="327" t="s">
        <v>25063</v>
      </c>
      <c r="BO23" s="314" t="s">
        <v>25065</v>
      </c>
      <c r="BP23" s="314" t="s">
        <v>25066</v>
      </c>
      <c r="BQ23" s="314" t="s">
        <v>25067</v>
      </c>
      <c r="BR23" s="314" t="s">
        <v>25068</v>
      </c>
      <c r="BS23" s="314" t="s">
        <v>25069</v>
      </c>
      <c r="BT23" s="314" t="s">
        <v>25070</v>
      </c>
      <c r="BU23" s="314" t="s">
        <v>25071</v>
      </c>
      <c r="BV23" s="397" t="s">
        <v>25072</v>
      </c>
      <c r="BW23" s="530"/>
      <c r="BX23" s="1005" t="s">
        <v>25073</v>
      </c>
      <c r="BY23" s="314" t="s">
        <v>25074</v>
      </c>
      <c r="BZ23" s="314" t="s">
        <v>25075</v>
      </c>
      <c r="CA23" s="314" t="s">
        <v>25076</v>
      </c>
      <c r="CB23" s="315" t="s">
        <v>25077</v>
      </c>
      <c r="CC23" s="314" t="s">
        <v>25078</v>
      </c>
      <c r="CD23" s="314" t="s">
        <v>25079</v>
      </c>
      <c r="CE23" s="314" t="s">
        <v>25080</v>
      </c>
      <c r="CF23" s="314" t="s">
        <v>25081</v>
      </c>
      <c r="CG23" s="314" t="s">
        <v>25082</v>
      </c>
      <c r="CH23" s="315" t="s">
        <v>25083</v>
      </c>
      <c r="CI23" s="314" t="s">
        <v>25084</v>
      </c>
      <c r="CJ23" s="314" t="s">
        <v>25085</v>
      </c>
      <c r="CK23" s="314" t="s">
        <v>25086</v>
      </c>
      <c r="CL23" s="314" t="s">
        <v>25087</v>
      </c>
      <c r="CM23" s="314" t="s">
        <v>25088</v>
      </c>
      <c r="CN23" s="397" t="s">
        <v>25089</v>
      </c>
      <c r="CO23" s="1591"/>
    </row>
    <row r="24" spans="2:93" ht="33" customHeight="1">
      <c r="B24" s="327" t="s">
        <v>25090</v>
      </c>
      <c r="C24" s="313" t="s">
        <v>1430</v>
      </c>
      <c r="D24" s="313">
        <v>0</v>
      </c>
      <c r="E24" s="803">
        <v>0</v>
      </c>
      <c r="F24" s="803">
        <v>10</v>
      </c>
      <c r="G24" s="803">
        <v>9</v>
      </c>
      <c r="H24" s="803">
        <v>5</v>
      </c>
      <c r="I24" s="803">
        <v>14</v>
      </c>
      <c r="J24" s="803">
        <v>3</v>
      </c>
      <c r="K24" s="803">
        <v>27</v>
      </c>
      <c r="L24" s="433">
        <f t="shared" si="13"/>
        <v>68</v>
      </c>
      <c r="M24" s="1001"/>
      <c r="N24" s="1004">
        <v>0</v>
      </c>
      <c r="O24" s="803">
        <v>11</v>
      </c>
      <c r="P24" s="803">
        <v>2</v>
      </c>
      <c r="Q24" s="803">
        <v>55</v>
      </c>
      <c r="R24" s="1795">
        <f t="shared" si="14"/>
        <v>68</v>
      </c>
      <c r="S24" s="803">
        <v>0</v>
      </c>
      <c r="T24" s="803">
        <v>10</v>
      </c>
      <c r="U24" s="803">
        <v>31</v>
      </c>
      <c r="V24" s="803">
        <v>27</v>
      </c>
      <c r="W24" s="803">
        <v>0</v>
      </c>
      <c r="X24" s="1795">
        <f t="shared" si="15"/>
        <v>68</v>
      </c>
      <c r="Y24" s="803">
        <v>3</v>
      </c>
      <c r="Z24" s="803">
        <v>7</v>
      </c>
      <c r="AA24" s="803">
        <v>34</v>
      </c>
      <c r="AB24" s="803">
        <v>13</v>
      </c>
      <c r="AC24" s="803">
        <v>11</v>
      </c>
      <c r="AD24" s="433">
        <f t="shared" si="16"/>
        <v>68</v>
      </c>
      <c r="AE24" s="1591"/>
      <c r="AF24" s="324" t="s">
        <v>25091</v>
      </c>
      <c r="AG24" s="1591"/>
      <c r="AH24" s="1641"/>
      <c r="AI24" s="1591"/>
      <c r="AJ24" s="1661"/>
      <c r="AK24" s="897">
        <f t="shared" si="17"/>
        <v>0</v>
      </c>
      <c r="AL24" s="1661"/>
      <c r="AM24" s="273">
        <f t="shared" si="18"/>
        <v>0</v>
      </c>
      <c r="AN24" s="273">
        <f t="shared" si="18"/>
        <v>0</v>
      </c>
      <c r="AO24" s="273">
        <f t="shared" si="18"/>
        <v>0</v>
      </c>
      <c r="AP24" s="273">
        <f t="shared" si="18"/>
        <v>0</v>
      </c>
      <c r="AQ24" s="273">
        <f t="shared" si="18"/>
        <v>0</v>
      </c>
      <c r="AR24" s="273">
        <f t="shared" si="18"/>
        <v>0</v>
      </c>
      <c r="AS24" s="273">
        <f t="shared" si="18"/>
        <v>0</v>
      </c>
      <c r="AT24" s="1591"/>
      <c r="AU24" s="1591"/>
      <c r="AV24" s="273">
        <f t="shared" si="19"/>
        <v>0</v>
      </c>
      <c r="AW24" s="273">
        <f t="shared" si="19"/>
        <v>0</v>
      </c>
      <c r="AX24" s="273">
        <f t="shared" si="19"/>
        <v>0</v>
      </c>
      <c r="AY24" s="273">
        <f t="shared" si="19"/>
        <v>0</v>
      </c>
      <c r="AZ24" s="1591"/>
      <c r="BA24" s="273">
        <f t="shared" si="20"/>
        <v>0</v>
      </c>
      <c r="BB24" s="273">
        <f t="shared" si="20"/>
        <v>0</v>
      </c>
      <c r="BC24" s="273">
        <f t="shared" si="20"/>
        <v>0</v>
      </c>
      <c r="BD24" s="273">
        <f t="shared" si="20"/>
        <v>0</v>
      </c>
      <c r="BE24" s="273">
        <f t="shared" si="20"/>
        <v>0</v>
      </c>
      <c r="BF24" s="1591"/>
      <c r="BG24" s="273">
        <f t="shared" si="21"/>
        <v>0</v>
      </c>
      <c r="BH24" s="273">
        <f t="shared" si="21"/>
        <v>0</v>
      </c>
      <c r="BI24" s="273">
        <f t="shared" si="21"/>
        <v>0</v>
      </c>
      <c r="BJ24" s="273">
        <f t="shared" si="21"/>
        <v>0</v>
      </c>
      <c r="BK24" s="273">
        <f t="shared" si="21"/>
        <v>0</v>
      </c>
      <c r="BL24" s="1661"/>
      <c r="BM24" s="1591"/>
      <c r="BN24" s="327" t="s">
        <v>25090</v>
      </c>
      <c r="BO24" s="314" t="s">
        <v>25092</v>
      </c>
      <c r="BP24" s="314" t="s">
        <v>25093</v>
      </c>
      <c r="BQ24" s="314" t="s">
        <v>25094</v>
      </c>
      <c r="BR24" s="314" t="s">
        <v>25095</v>
      </c>
      <c r="BS24" s="314" t="s">
        <v>25096</v>
      </c>
      <c r="BT24" s="314" t="s">
        <v>25097</v>
      </c>
      <c r="BU24" s="314" t="s">
        <v>25098</v>
      </c>
      <c r="BV24" s="397" t="s">
        <v>25099</v>
      </c>
      <c r="BW24" s="1001"/>
      <c r="BX24" s="1005" t="s">
        <v>25100</v>
      </c>
      <c r="BY24" s="314" t="s">
        <v>25101</v>
      </c>
      <c r="BZ24" s="314" t="s">
        <v>25102</v>
      </c>
      <c r="CA24" s="314" t="s">
        <v>25103</v>
      </c>
      <c r="CB24" s="315" t="s">
        <v>25104</v>
      </c>
      <c r="CC24" s="314" t="s">
        <v>25105</v>
      </c>
      <c r="CD24" s="314" t="s">
        <v>25106</v>
      </c>
      <c r="CE24" s="314" t="s">
        <v>25107</v>
      </c>
      <c r="CF24" s="314" t="s">
        <v>25108</v>
      </c>
      <c r="CG24" s="314" t="s">
        <v>25109</v>
      </c>
      <c r="CH24" s="315" t="s">
        <v>25110</v>
      </c>
      <c r="CI24" s="314" t="s">
        <v>25111</v>
      </c>
      <c r="CJ24" s="314" t="s">
        <v>25112</v>
      </c>
      <c r="CK24" s="314" t="s">
        <v>25113</v>
      </c>
      <c r="CL24" s="314" t="s">
        <v>25114</v>
      </c>
      <c r="CM24" s="314" t="s">
        <v>25115</v>
      </c>
      <c r="CN24" s="397" t="s">
        <v>25116</v>
      </c>
      <c r="CO24" s="1591"/>
    </row>
    <row r="25" spans="2:93" ht="33" customHeight="1">
      <c r="B25" s="327" t="s">
        <v>25117</v>
      </c>
      <c r="C25" s="313" t="s">
        <v>1430</v>
      </c>
      <c r="D25" s="313">
        <v>0</v>
      </c>
      <c r="E25" s="803">
        <v>0</v>
      </c>
      <c r="F25" s="803">
        <v>16</v>
      </c>
      <c r="G25" s="803">
        <v>3</v>
      </c>
      <c r="H25" s="803">
        <v>3</v>
      </c>
      <c r="I25" s="803">
        <v>20</v>
      </c>
      <c r="J25" s="803">
        <v>0</v>
      </c>
      <c r="K25" s="803">
        <v>7</v>
      </c>
      <c r="L25" s="433">
        <f t="shared" si="13"/>
        <v>49</v>
      </c>
      <c r="M25" s="1001"/>
      <c r="N25" s="1004">
        <v>0</v>
      </c>
      <c r="O25" s="803">
        <v>4</v>
      </c>
      <c r="P25" s="803">
        <v>1</v>
      </c>
      <c r="Q25" s="803">
        <v>44</v>
      </c>
      <c r="R25" s="1795">
        <f t="shared" si="14"/>
        <v>49</v>
      </c>
      <c r="S25" s="803">
        <v>0</v>
      </c>
      <c r="T25" s="803">
        <v>8</v>
      </c>
      <c r="U25" s="803">
        <v>18</v>
      </c>
      <c r="V25" s="803">
        <v>23</v>
      </c>
      <c r="W25" s="803">
        <v>0</v>
      </c>
      <c r="X25" s="1795">
        <f t="shared" si="15"/>
        <v>49</v>
      </c>
      <c r="Y25" s="803">
        <v>1</v>
      </c>
      <c r="Z25" s="803">
        <v>12</v>
      </c>
      <c r="AA25" s="803">
        <v>16</v>
      </c>
      <c r="AB25" s="803">
        <v>7</v>
      </c>
      <c r="AC25" s="803">
        <v>13</v>
      </c>
      <c r="AD25" s="433">
        <f t="shared" si="16"/>
        <v>49</v>
      </c>
      <c r="AE25" s="1591"/>
      <c r="AF25" s="324" t="s">
        <v>25118</v>
      </c>
      <c r="AG25" s="1591"/>
      <c r="AH25" s="1641"/>
      <c r="AI25" s="1591"/>
      <c r="AJ25" s="1661"/>
      <c r="AK25" s="897">
        <f t="shared" si="17"/>
        <v>0</v>
      </c>
      <c r="AL25" s="1661"/>
      <c r="AM25" s="273">
        <f t="shared" si="18"/>
        <v>0</v>
      </c>
      <c r="AN25" s="273">
        <f t="shared" si="18"/>
        <v>0</v>
      </c>
      <c r="AO25" s="273">
        <f t="shared" si="18"/>
        <v>0</v>
      </c>
      <c r="AP25" s="273">
        <f t="shared" si="18"/>
        <v>0</v>
      </c>
      <c r="AQ25" s="273">
        <f t="shared" si="18"/>
        <v>0</v>
      </c>
      <c r="AR25" s="273">
        <f t="shared" si="18"/>
        <v>0</v>
      </c>
      <c r="AS25" s="273">
        <f t="shared" si="18"/>
        <v>0</v>
      </c>
      <c r="AT25" s="1591"/>
      <c r="AU25" s="1591"/>
      <c r="AV25" s="273">
        <f t="shared" si="19"/>
        <v>0</v>
      </c>
      <c r="AW25" s="273">
        <f t="shared" si="19"/>
        <v>0</v>
      </c>
      <c r="AX25" s="273">
        <f t="shared" si="19"/>
        <v>0</v>
      </c>
      <c r="AY25" s="273">
        <f t="shared" si="19"/>
        <v>0</v>
      </c>
      <c r="AZ25" s="1591"/>
      <c r="BA25" s="273">
        <f t="shared" si="20"/>
        <v>0</v>
      </c>
      <c r="BB25" s="273">
        <f t="shared" si="20"/>
        <v>0</v>
      </c>
      <c r="BC25" s="273">
        <f t="shared" si="20"/>
        <v>0</v>
      </c>
      <c r="BD25" s="273">
        <f t="shared" si="20"/>
        <v>0</v>
      </c>
      <c r="BE25" s="273">
        <f t="shared" si="20"/>
        <v>0</v>
      </c>
      <c r="BF25" s="1591"/>
      <c r="BG25" s="273">
        <f t="shared" si="21"/>
        <v>0</v>
      </c>
      <c r="BH25" s="273">
        <f t="shared" si="21"/>
        <v>0</v>
      </c>
      <c r="BI25" s="273">
        <f t="shared" si="21"/>
        <v>0</v>
      </c>
      <c r="BJ25" s="273">
        <f t="shared" si="21"/>
        <v>0</v>
      </c>
      <c r="BK25" s="273">
        <f t="shared" si="21"/>
        <v>0</v>
      </c>
      <c r="BL25" s="1661"/>
      <c r="BM25" s="1591"/>
      <c r="BN25" s="327" t="s">
        <v>25117</v>
      </c>
      <c r="BO25" s="314" t="s">
        <v>25119</v>
      </c>
      <c r="BP25" s="314" t="s">
        <v>25120</v>
      </c>
      <c r="BQ25" s="314" t="s">
        <v>25121</v>
      </c>
      <c r="BR25" s="314" t="s">
        <v>25122</v>
      </c>
      <c r="BS25" s="314" t="s">
        <v>25123</v>
      </c>
      <c r="BT25" s="314" t="s">
        <v>25124</v>
      </c>
      <c r="BU25" s="314" t="s">
        <v>25125</v>
      </c>
      <c r="BV25" s="397" t="s">
        <v>25126</v>
      </c>
      <c r="BW25" s="1001"/>
      <c r="BX25" s="1005" t="s">
        <v>25127</v>
      </c>
      <c r="BY25" s="314" t="s">
        <v>25128</v>
      </c>
      <c r="BZ25" s="314" t="s">
        <v>25129</v>
      </c>
      <c r="CA25" s="314" t="s">
        <v>25130</v>
      </c>
      <c r="CB25" s="315" t="s">
        <v>25131</v>
      </c>
      <c r="CC25" s="314" t="s">
        <v>25132</v>
      </c>
      <c r="CD25" s="314" t="s">
        <v>25133</v>
      </c>
      <c r="CE25" s="314" t="s">
        <v>25134</v>
      </c>
      <c r="CF25" s="314" t="s">
        <v>25135</v>
      </c>
      <c r="CG25" s="314" t="s">
        <v>25136</v>
      </c>
      <c r="CH25" s="315" t="s">
        <v>25137</v>
      </c>
      <c r="CI25" s="314" t="s">
        <v>25138</v>
      </c>
      <c r="CJ25" s="314" t="s">
        <v>25139</v>
      </c>
      <c r="CK25" s="314" t="s">
        <v>25140</v>
      </c>
      <c r="CL25" s="314" t="s">
        <v>25141</v>
      </c>
      <c r="CM25" s="314" t="s">
        <v>25142</v>
      </c>
      <c r="CN25" s="397" t="s">
        <v>25143</v>
      </c>
      <c r="CO25" s="1591"/>
    </row>
    <row r="26" spans="2:93" ht="33" customHeight="1" thickBot="1">
      <c r="B26" s="1850" t="s">
        <v>25144</v>
      </c>
      <c r="C26" s="320" t="s">
        <v>1430</v>
      </c>
      <c r="D26" s="320">
        <v>0</v>
      </c>
      <c r="E26" s="1794">
        <f t="shared" ref="E26:J26" si="22">IFERROR(SUM(E20:E25),0)</f>
        <v>6</v>
      </c>
      <c r="F26" s="1794">
        <f t="shared" si="22"/>
        <v>149</v>
      </c>
      <c r="G26" s="1794">
        <f t="shared" si="22"/>
        <v>534</v>
      </c>
      <c r="H26" s="1794">
        <f t="shared" si="22"/>
        <v>85</v>
      </c>
      <c r="I26" s="1794">
        <f t="shared" si="22"/>
        <v>46</v>
      </c>
      <c r="J26" s="1794">
        <f t="shared" si="22"/>
        <v>240</v>
      </c>
      <c r="K26" s="1794">
        <f>IFERROR(SUM(K20:K25),0)</f>
        <v>72</v>
      </c>
      <c r="L26" s="329">
        <f>IFERROR(SUM(E26:K26),0)</f>
        <v>1132</v>
      </c>
      <c r="M26" s="10"/>
      <c r="N26" s="1006">
        <f t="shared" ref="N26:P26" si="23">IFERROR(SUM(N20:N25),0)</f>
        <v>0</v>
      </c>
      <c r="O26" s="1794">
        <f t="shared" si="23"/>
        <v>79</v>
      </c>
      <c r="P26" s="1794">
        <f t="shared" si="23"/>
        <v>26</v>
      </c>
      <c r="Q26" s="1794">
        <f>IFERROR(SUM(Q20:Q25),0)</f>
        <v>1018</v>
      </c>
      <c r="R26" s="1794">
        <f>IFERROR(SUM(N26:Q26),0)</f>
        <v>1123</v>
      </c>
      <c r="S26" s="1794">
        <f t="shared" ref="S26:W26" si="24">IFERROR(SUM(S20:S25),0)</f>
        <v>2</v>
      </c>
      <c r="T26" s="1794">
        <f t="shared" si="24"/>
        <v>58</v>
      </c>
      <c r="U26" s="1794">
        <f t="shared" si="24"/>
        <v>325</v>
      </c>
      <c r="V26" s="1794">
        <f t="shared" si="24"/>
        <v>325</v>
      </c>
      <c r="W26" s="1794">
        <f t="shared" si="24"/>
        <v>413</v>
      </c>
      <c r="X26" s="1794">
        <f t="shared" si="15"/>
        <v>1123</v>
      </c>
      <c r="Y26" s="1794">
        <f t="shared" ref="Y26:AB26" si="25">IFERROR(SUM(Y20:Y25),0)</f>
        <v>7</v>
      </c>
      <c r="Z26" s="1794">
        <f t="shared" si="25"/>
        <v>52</v>
      </c>
      <c r="AA26" s="1794">
        <f t="shared" si="25"/>
        <v>226</v>
      </c>
      <c r="AB26" s="1794">
        <f t="shared" si="25"/>
        <v>181</v>
      </c>
      <c r="AC26" s="1794">
        <f>IFERROR(SUM(AC20:AC25),0)</f>
        <v>657</v>
      </c>
      <c r="AD26" s="329">
        <f t="shared" si="16"/>
        <v>1123</v>
      </c>
      <c r="AE26" s="1591"/>
      <c r="AF26" s="325" t="s">
        <v>25145</v>
      </c>
      <c r="AG26" s="1591"/>
      <c r="AH26" s="1642"/>
      <c r="AI26" s="1591"/>
      <c r="AJ26" s="1661"/>
      <c r="AK26" s="1591"/>
      <c r="AL26" s="1661"/>
      <c r="AM26" s="1591"/>
      <c r="AN26" s="1591"/>
      <c r="AO26" s="1591"/>
      <c r="AP26" s="1591"/>
      <c r="AQ26" s="1591"/>
      <c r="AR26" s="1591"/>
      <c r="AS26" s="1591"/>
      <c r="AT26" s="1591"/>
      <c r="AU26" s="1591"/>
      <c r="AV26" s="1591"/>
      <c r="AW26" s="1591"/>
      <c r="AX26" s="1591"/>
      <c r="AY26" s="1591"/>
      <c r="AZ26" s="1591"/>
      <c r="BA26" s="1591"/>
      <c r="BB26" s="1591"/>
      <c r="BC26" s="1591"/>
      <c r="BD26" s="1591"/>
      <c r="BE26" s="1591"/>
      <c r="BF26" s="1591"/>
      <c r="BG26" s="1591"/>
      <c r="BH26" s="1591"/>
      <c r="BI26" s="1591"/>
      <c r="BJ26" s="1591"/>
      <c r="BK26" s="1591"/>
      <c r="BL26" s="1661"/>
      <c r="BM26" s="1591"/>
      <c r="BN26" s="1850" t="s">
        <v>25144</v>
      </c>
      <c r="BO26" s="321" t="s">
        <v>25146</v>
      </c>
      <c r="BP26" s="321" t="s">
        <v>25147</v>
      </c>
      <c r="BQ26" s="321" t="s">
        <v>25148</v>
      </c>
      <c r="BR26" s="321" t="s">
        <v>25149</v>
      </c>
      <c r="BS26" s="321" t="s">
        <v>25150</v>
      </c>
      <c r="BT26" s="321" t="s">
        <v>25151</v>
      </c>
      <c r="BU26" s="321" t="s">
        <v>25152</v>
      </c>
      <c r="BV26" s="322" t="s">
        <v>25153</v>
      </c>
      <c r="BW26" s="10"/>
      <c r="BX26" s="1007" t="s">
        <v>25154</v>
      </c>
      <c r="BY26" s="321" t="s">
        <v>25155</v>
      </c>
      <c r="BZ26" s="321" t="s">
        <v>25156</v>
      </c>
      <c r="CA26" s="321" t="s">
        <v>25157</v>
      </c>
      <c r="CB26" s="321" t="s">
        <v>25158</v>
      </c>
      <c r="CC26" s="321" t="s">
        <v>25159</v>
      </c>
      <c r="CD26" s="321" t="s">
        <v>25160</v>
      </c>
      <c r="CE26" s="321" t="s">
        <v>25161</v>
      </c>
      <c r="CF26" s="321" t="s">
        <v>25162</v>
      </c>
      <c r="CG26" s="321" t="s">
        <v>25163</v>
      </c>
      <c r="CH26" s="321" t="s">
        <v>25164</v>
      </c>
      <c r="CI26" s="321" t="s">
        <v>25165</v>
      </c>
      <c r="CJ26" s="321" t="s">
        <v>25166</v>
      </c>
      <c r="CK26" s="321" t="s">
        <v>25167</v>
      </c>
      <c r="CL26" s="321" t="s">
        <v>25168</v>
      </c>
      <c r="CM26" s="321" t="s">
        <v>25169</v>
      </c>
      <c r="CN26" s="322" t="s">
        <v>25170</v>
      </c>
      <c r="CO26" s="1591"/>
    </row>
    <row r="27" spans="2:93" ht="15" customHeight="1" thickBot="1">
      <c r="B27" s="41"/>
      <c r="C27" s="1001"/>
      <c r="D27" s="1001"/>
      <c r="E27" s="121"/>
      <c r="F27" s="121"/>
      <c r="G27" s="121"/>
      <c r="H27" s="121"/>
      <c r="I27" s="121"/>
      <c r="J27" s="121"/>
      <c r="K27" s="121"/>
      <c r="L27" s="121"/>
      <c r="M27" s="121"/>
      <c r="N27" s="121"/>
      <c r="O27" s="121"/>
      <c r="P27" s="121"/>
      <c r="Q27" s="121"/>
      <c r="R27" s="121"/>
      <c r="S27" s="121"/>
      <c r="T27" s="121"/>
      <c r="U27" s="121"/>
      <c r="V27" s="121"/>
      <c r="W27" s="121"/>
      <c r="X27" s="121"/>
      <c r="Y27" s="121"/>
      <c r="Z27" s="121"/>
      <c r="AA27" s="1591"/>
      <c r="AB27" s="1591"/>
      <c r="AC27" s="1591"/>
      <c r="AD27" s="1591"/>
      <c r="AE27" s="1591"/>
      <c r="AF27" s="1591"/>
      <c r="AG27" s="1591"/>
      <c r="AH27" s="1591"/>
      <c r="AI27" s="1591"/>
      <c r="AJ27" s="1661"/>
      <c r="AK27" s="1591"/>
      <c r="AL27" s="1661"/>
      <c r="AM27" s="1591"/>
      <c r="AN27" s="1591"/>
      <c r="AO27" s="1591"/>
      <c r="AP27" s="1591"/>
      <c r="AQ27" s="1591"/>
      <c r="AR27" s="1591"/>
      <c r="AS27" s="1591"/>
      <c r="AT27" s="1591"/>
      <c r="AU27" s="1591"/>
      <c r="AV27" s="1591"/>
      <c r="AW27" s="1591"/>
      <c r="AX27" s="1591"/>
      <c r="AY27" s="1591"/>
      <c r="AZ27" s="1591"/>
      <c r="BA27" s="1591"/>
      <c r="BB27" s="1591"/>
      <c r="BC27" s="1591"/>
      <c r="BD27" s="1591"/>
      <c r="BE27" s="1591"/>
      <c r="BF27" s="1591"/>
      <c r="BG27" s="1591"/>
      <c r="BH27" s="1591"/>
      <c r="BI27" s="1591"/>
      <c r="BJ27" s="1591"/>
      <c r="BK27" s="1591"/>
      <c r="BL27" s="1661"/>
      <c r="BM27" s="1591"/>
      <c r="BN27" s="4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591"/>
      <c r="CL27" s="1591"/>
      <c r="CM27" s="1591"/>
      <c r="CN27" s="1591"/>
      <c r="CO27" s="1591"/>
    </row>
    <row r="28" spans="2:93" ht="21" customHeight="1" thickBot="1">
      <c r="B28" s="316" t="s">
        <v>25171</v>
      </c>
      <c r="C28" s="11"/>
      <c r="D28" s="1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591"/>
      <c r="AB28" s="1591"/>
      <c r="AC28" s="1591"/>
      <c r="AD28" s="1591"/>
      <c r="AE28" s="1591"/>
      <c r="AF28" s="1591"/>
      <c r="AG28" s="1591"/>
      <c r="AH28" s="1591"/>
      <c r="AI28" s="1591"/>
      <c r="AJ28" s="1661"/>
      <c r="AK28" s="1591"/>
      <c r="AL28" s="1661"/>
      <c r="AM28" s="1591"/>
      <c r="AN28" s="1591"/>
      <c r="AO28" s="1591"/>
      <c r="AP28" s="1591"/>
      <c r="AQ28" s="1591"/>
      <c r="AR28" s="1591"/>
      <c r="AS28" s="1591"/>
      <c r="AT28" s="1591"/>
      <c r="AU28" s="1591"/>
      <c r="AV28" s="1591"/>
      <c r="AW28" s="1591"/>
      <c r="AX28" s="1591"/>
      <c r="AY28" s="1591"/>
      <c r="AZ28" s="1591"/>
      <c r="BA28" s="1591"/>
      <c r="BB28" s="1591"/>
      <c r="BC28" s="1591"/>
      <c r="BD28" s="1591"/>
      <c r="BE28" s="1591"/>
      <c r="BF28" s="1591"/>
      <c r="BG28" s="1591"/>
      <c r="BH28" s="1591"/>
      <c r="BI28" s="1591"/>
      <c r="BJ28" s="1591"/>
      <c r="BK28" s="1591"/>
      <c r="BL28" s="1661"/>
      <c r="BM28" s="1591"/>
      <c r="BN28" s="316" t="s">
        <v>25171</v>
      </c>
      <c r="BO28" s="1001"/>
      <c r="BP28" s="1001"/>
      <c r="BQ28" s="1001"/>
      <c r="BR28" s="1001"/>
      <c r="BS28" s="1001"/>
      <c r="BT28" s="1001"/>
      <c r="BU28" s="1001"/>
      <c r="BV28" s="1001"/>
      <c r="BW28" s="1001"/>
      <c r="BX28" s="1001"/>
      <c r="BY28" s="1001"/>
      <c r="BZ28" s="1001"/>
      <c r="CA28" s="1001"/>
      <c r="CB28" s="1001"/>
      <c r="CC28" s="1001"/>
      <c r="CD28" s="1001"/>
      <c r="CE28" s="1001"/>
      <c r="CF28" s="1001"/>
      <c r="CG28" s="1001"/>
      <c r="CH28" s="1001"/>
      <c r="CI28" s="1001"/>
      <c r="CJ28" s="1001"/>
      <c r="CK28" s="1591"/>
      <c r="CL28" s="1591"/>
      <c r="CM28" s="1591"/>
      <c r="CN28" s="1591"/>
      <c r="CO28" s="1591"/>
    </row>
    <row r="29" spans="2:93" ht="33" customHeight="1">
      <c r="B29" s="326" t="s">
        <v>25172</v>
      </c>
      <c r="C29" s="317" t="s">
        <v>2544</v>
      </c>
      <c r="D29" s="317">
        <v>3</v>
      </c>
      <c r="E29" s="1708">
        <v>7068.02</v>
      </c>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591"/>
      <c r="AB29" s="1591"/>
      <c r="AC29" s="1591"/>
      <c r="AD29" s="1591"/>
      <c r="AE29" s="1591"/>
      <c r="AF29" s="323" t="s">
        <v>25173</v>
      </c>
      <c r="AG29" s="1591"/>
      <c r="AH29" s="1640"/>
      <c r="AI29" s="1591"/>
      <c r="AJ29" s="1661"/>
      <c r="AK29" s="897">
        <f t="shared" ref="AK29:AK38" si="26">IF( SUM( AM29:AM29 ) = 0, 0, $AM$5 )</f>
        <v>0</v>
      </c>
      <c r="AL29" s="1661"/>
      <c r="AM29" s="273">
        <f t="shared" ref="AM29:AM37" si="27" xml:space="preserve"> IF( ISNUMBER(E29 ), 0, 1 )</f>
        <v>0</v>
      </c>
      <c r="AN29" s="1591"/>
      <c r="AO29" s="1591"/>
      <c r="AP29" s="1591"/>
      <c r="AQ29" s="1591"/>
      <c r="AR29" s="1591"/>
      <c r="AS29" s="1591"/>
      <c r="AT29" s="1591"/>
      <c r="AU29" s="1591"/>
      <c r="AV29" s="1591"/>
      <c r="AW29" s="1591"/>
      <c r="AX29" s="1591"/>
      <c r="AY29" s="1591"/>
      <c r="AZ29" s="1591"/>
      <c r="BA29" s="1591"/>
      <c r="BB29" s="1591"/>
      <c r="BC29" s="1591"/>
      <c r="BD29" s="1591"/>
      <c r="BE29" s="1591"/>
      <c r="BF29" s="1591"/>
      <c r="BG29" s="270"/>
      <c r="BH29" s="270"/>
      <c r="BI29" s="270"/>
      <c r="BJ29" s="270"/>
      <c r="BK29" s="270"/>
      <c r="BL29" s="1661"/>
      <c r="BM29" s="1591"/>
      <c r="BN29" s="326" t="s">
        <v>25172</v>
      </c>
      <c r="BO29" s="974" t="s">
        <v>25174</v>
      </c>
      <c r="BP29" s="1001"/>
      <c r="BQ29" s="1001"/>
      <c r="BR29" s="1001"/>
      <c r="BS29" s="1001"/>
      <c r="BT29" s="1001"/>
      <c r="BU29" s="1001"/>
      <c r="BV29" s="1001"/>
      <c r="BW29" s="1001"/>
      <c r="BX29" s="1001"/>
      <c r="BY29" s="1001"/>
      <c r="BZ29" s="1001"/>
      <c r="CA29" s="1001"/>
      <c r="CB29" s="1001"/>
      <c r="CC29" s="1001"/>
      <c r="CD29" s="1001"/>
      <c r="CE29" s="1001"/>
      <c r="CF29" s="1001"/>
      <c r="CG29" s="1001"/>
      <c r="CH29" s="1001"/>
      <c r="CI29" s="1001"/>
      <c r="CJ29" s="1001"/>
      <c r="CK29" s="1591"/>
      <c r="CL29" s="1591"/>
      <c r="CM29" s="1591"/>
      <c r="CN29" s="1591"/>
      <c r="CO29" s="1591"/>
    </row>
    <row r="30" spans="2:93" ht="33" customHeight="1">
      <c r="B30" s="327" t="s">
        <v>25175</v>
      </c>
      <c r="C30" s="313" t="s">
        <v>2544</v>
      </c>
      <c r="D30" s="313">
        <v>3</v>
      </c>
      <c r="E30" s="1700">
        <v>24802</v>
      </c>
      <c r="F30" s="1001"/>
      <c r="G30" s="1001"/>
      <c r="H30" s="1001"/>
      <c r="I30" s="1001"/>
      <c r="J30" s="1001"/>
      <c r="K30" s="1001"/>
      <c r="L30" s="1001"/>
      <c r="M30" s="1001"/>
      <c r="N30" s="1001"/>
      <c r="O30" s="1001"/>
      <c r="P30" s="1001"/>
      <c r="Q30" s="1001"/>
      <c r="R30" s="1001"/>
      <c r="S30" s="1001"/>
      <c r="T30" s="1001"/>
      <c r="U30" s="1001"/>
      <c r="V30" s="1001"/>
      <c r="W30" s="1001"/>
      <c r="X30" s="1001"/>
      <c r="Y30" s="1001"/>
      <c r="Z30" s="1001"/>
      <c r="AA30" s="1591"/>
      <c r="AB30" s="1591"/>
      <c r="AC30" s="1591"/>
      <c r="AD30" s="1591"/>
      <c r="AE30" s="1591"/>
      <c r="AF30" s="324" t="s">
        <v>25176</v>
      </c>
      <c r="AG30" s="1591"/>
      <c r="AH30" s="1641"/>
      <c r="AI30" s="1591"/>
      <c r="AJ30" s="1661"/>
      <c r="AK30" s="897">
        <f t="shared" si="26"/>
        <v>0</v>
      </c>
      <c r="AL30" s="1661"/>
      <c r="AM30" s="273">
        <f t="shared" si="27"/>
        <v>0</v>
      </c>
      <c r="AN30" s="1591"/>
      <c r="AO30" s="1591"/>
      <c r="AP30" s="1591"/>
      <c r="AQ30" s="1591"/>
      <c r="AR30" s="1591"/>
      <c r="AS30" s="1591"/>
      <c r="AT30" s="1591"/>
      <c r="AU30" s="1591"/>
      <c r="AV30" s="1591"/>
      <c r="AW30" s="1591"/>
      <c r="AX30" s="1591"/>
      <c r="AY30" s="1591"/>
      <c r="AZ30" s="1591"/>
      <c r="BA30" s="1591"/>
      <c r="BB30" s="1591"/>
      <c r="BC30" s="1591"/>
      <c r="BD30" s="1591"/>
      <c r="BE30" s="1591"/>
      <c r="BF30" s="1591"/>
      <c r="BG30" s="270"/>
      <c r="BH30" s="270"/>
      <c r="BI30" s="270"/>
      <c r="BJ30" s="270"/>
      <c r="BK30" s="270"/>
      <c r="BL30" s="1661"/>
      <c r="BM30" s="1591"/>
      <c r="BN30" s="327" t="s">
        <v>25175</v>
      </c>
      <c r="BO30" s="333" t="s">
        <v>25177</v>
      </c>
      <c r="BP30" s="1001"/>
      <c r="BQ30" s="1001"/>
      <c r="BR30" s="1001"/>
      <c r="BS30" s="1001"/>
      <c r="BT30" s="1001"/>
      <c r="BU30" s="1001"/>
      <c r="BV30" s="1001"/>
      <c r="BW30" s="1001"/>
      <c r="BX30" s="1001"/>
      <c r="BY30" s="1001"/>
      <c r="BZ30" s="1001"/>
      <c r="CA30" s="1001"/>
      <c r="CB30" s="1001"/>
      <c r="CC30" s="1001"/>
      <c r="CD30" s="1001"/>
      <c r="CE30" s="1001"/>
      <c r="CF30" s="1001"/>
      <c r="CG30" s="1001"/>
      <c r="CH30" s="1001"/>
      <c r="CI30" s="1001"/>
      <c r="CJ30" s="1001"/>
      <c r="CK30" s="1591"/>
      <c r="CL30" s="1591"/>
      <c r="CM30" s="1591"/>
      <c r="CN30" s="1591"/>
      <c r="CO30" s="1591"/>
    </row>
    <row r="31" spans="2:93" ht="33" customHeight="1">
      <c r="B31" s="327" t="s">
        <v>25178</v>
      </c>
      <c r="C31" s="313" t="s">
        <v>2544</v>
      </c>
      <c r="D31" s="313">
        <v>3</v>
      </c>
      <c r="E31" s="1700">
        <v>0</v>
      </c>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591"/>
      <c r="AB31" s="1591"/>
      <c r="AC31" s="1591"/>
      <c r="AD31" s="1591"/>
      <c r="AE31" s="1591"/>
      <c r="AF31" s="324" t="s">
        <v>25179</v>
      </c>
      <c r="AG31" s="1591"/>
      <c r="AH31" s="1641"/>
      <c r="AI31" s="1591"/>
      <c r="AJ31" s="1661"/>
      <c r="AK31" s="897">
        <f t="shared" si="26"/>
        <v>0</v>
      </c>
      <c r="AL31" s="1661"/>
      <c r="AM31" s="273">
        <f t="shared" si="27"/>
        <v>0</v>
      </c>
      <c r="AN31" s="1591"/>
      <c r="AO31" s="1591"/>
      <c r="AP31" s="1591"/>
      <c r="AQ31" s="1591"/>
      <c r="AR31" s="1591"/>
      <c r="AS31" s="1591"/>
      <c r="AT31" s="1591"/>
      <c r="AU31" s="1591"/>
      <c r="AV31" s="1591"/>
      <c r="AW31" s="1591"/>
      <c r="AX31" s="1591"/>
      <c r="AY31" s="1591"/>
      <c r="AZ31" s="1591"/>
      <c r="BA31" s="1591"/>
      <c r="BB31" s="1591"/>
      <c r="BC31" s="1591"/>
      <c r="BD31" s="1591"/>
      <c r="BE31" s="1591"/>
      <c r="BF31" s="1591"/>
      <c r="BG31" s="270"/>
      <c r="BH31" s="270"/>
      <c r="BI31" s="270"/>
      <c r="BJ31" s="270"/>
      <c r="BK31" s="270"/>
      <c r="BL31" s="1661"/>
      <c r="BM31" s="1591"/>
      <c r="BN31" s="327" t="s">
        <v>25178</v>
      </c>
      <c r="BO31" s="1329" t="s">
        <v>25180</v>
      </c>
      <c r="BP31" s="1001"/>
      <c r="BQ31" s="1001"/>
      <c r="BR31" s="1001"/>
      <c r="BS31" s="1001"/>
      <c r="BT31" s="1001"/>
      <c r="BU31" s="1001"/>
      <c r="BV31" s="1001"/>
      <c r="BW31" s="1001"/>
      <c r="BX31" s="1001"/>
      <c r="BY31" s="1001"/>
      <c r="BZ31" s="1001"/>
      <c r="CA31" s="1001"/>
      <c r="CB31" s="1001"/>
      <c r="CC31" s="1001"/>
      <c r="CD31" s="1001"/>
      <c r="CE31" s="1001"/>
      <c r="CF31" s="1001"/>
      <c r="CG31" s="1001"/>
      <c r="CH31" s="1001"/>
      <c r="CI31" s="1001"/>
      <c r="CJ31" s="1001"/>
      <c r="CK31" s="1591"/>
      <c r="CL31" s="1591"/>
      <c r="CM31" s="1591"/>
      <c r="CN31" s="1591"/>
      <c r="CO31" s="1591"/>
    </row>
    <row r="32" spans="2:93" ht="33" customHeight="1">
      <c r="B32" s="327" t="s">
        <v>25181</v>
      </c>
      <c r="C32" s="313" t="s">
        <v>2544</v>
      </c>
      <c r="D32" s="313">
        <v>3</v>
      </c>
      <c r="E32" s="1700">
        <v>2259</v>
      </c>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591"/>
      <c r="AB32" s="1591"/>
      <c r="AC32" s="1591"/>
      <c r="AD32" s="1591"/>
      <c r="AE32" s="1591"/>
      <c r="AF32" s="324" t="s">
        <v>25182</v>
      </c>
      <c r="AG32" s="1591"/>
      <c r="AH32" s="1641"/>
      <c r="AI32" s="1591"/>
      <c r="AJ32" s="1661"/>
      <c r="AK32" s="897">
        <f t="shared" si="26"/>
        <v>0</v>
      </c>
      <c r="AL32" s="1661"/>
      <c r="AM32" s="273">
        <f t="shared" si="27"/>
        <v>0</v>
      </c>
      <c r="AN32" s="1591"/>
      <c r="AO32" s="1591"/>
      <c r="AP32" s="1591"/>
      <c r="AQ32" s="1591"/>
      <c r="AR32" s="1591"/>
      <c r="AS32" s="1591"/>
      <c r="AT32" s="1591"/>
      <c r="AU32" s="1591"/>
      <c r="AV32" s="1591"/>
      <c r="AW32" s="1591"/>
      <c r="AX32" s="1591"/>
      <c r="AY32" s="1591"/>
      <c r="AZ32" s="1591"/>
      <c r="BA32" s="1591"/>
      <c r="BB32" s="1591"/>
      <c r="BC32" s="1591"/>
      <c r="BD32" s="1591"/>
      <c r="BE32" s="1591"/>
      <c r="BF32" s="1591"/>
      <c r="BG32" s="270"/>
      <c r="BH32" s="270"/>
      <c r="BI32" s="270"/>
      <c r="BJ32" s="270"/>
      <c r="BK32" s="270"/>
      <c r="BL32" s="1661"/>
      <c r="BM32" s="1591"/>
      <c r="BN32" s="327" t="s">
        <v>25181</v>
      </c>
      <c r="BO32" s="1329" t="s">
        <v>25183</v>
      </c>
      <c r="BP32" s="1001"/>
      <c r="BQ32" s="1001"/>
      <c r="BR32" s="1001"/>
      <c r="BS32" s="1001"/>
      <c r="BT32" s="1001"/>
      <c r="BU32" s="1001"/>
      <c r="BV32" s="1001"/>
      <c r="BW32" s="1001"/>
      <c r="BX32" s="1001"/>
      <c r="BY32" s="1001"/>
      <c r="BZ32" s="1001"/>
      <c r="CA32" s="1001"/>
      <c r="CB32" s="1001"/>
      <c r="CC32" s="1001"/>
      <c r="CD32" s="1001"/>
      <c r="CE32" s="1001"/>
      <c r="CF32" s="1001"/>
      <c r="CG32" s="1001"/>
      <c r="CH32" s="1001"/>
      <c r="CI32" s="1001"/>
      <c r="CJ32" s="1001"/>
      <c r="CK32" s="1591"/>
      <c r="CL32" s="1591"/>
      <c r="CM32" s="1591"/>
      <c r="CN32" s="1591"/>
      <c r="CO32" s="1591"/>
    </row>
    <row r="33" spans="2:93" ht="33" customHeight="1">
      <c r="B33" s="327" t="s">
        <v>25184</v>
      </c>
      <c r="C33" s="313" t="s">
        <v>2544</v>
      </c>
      <c r="D33" s="313">
        <v>3</v>
      </c>
      <c r="E33" s="1700">
        <v>0</v>
      </c>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591"/>
      <c r="AB33" s="1591"/>
      <c r="AC33" s="1591"/>
      <c r="AD33" s="1591"/>
      <c r="AE33" s="1591"/>
      <c r="AF33" s="324" t="s">
        <v>25185</v>
      </c>
      <c r="AG33" s="1591"/>
      <c r="AH33" s="1641"/>
      <c r="AI33" s="1591"/>
      <c r="AJ33" s="1661"/>
      <c r="AK33" s="897">
        <f t="shared" si="26"/>
        <v>0</v>
      </c>
      <c r="AL33" s="1661"/>
      <c r="AM33" s="273">
        <f t="shared" si="27"/>
        <v>0</v>
      </c>
      <c r="AN33" s="1591"/>
      <c r="AO33" s="1591"/>
      <c r="AP33" s="1591"/>
      <c r="AQ33" s="1591"/>
      <c r="AR33" s="1591"/>
      <c r="AS33" s="1591"/>
      <c r="AT33" s="1591"/>
      <c r="AU33" s="1591"/>
      <c r="AV33" s="1591"/>
      <c r="AW33" s="1591"/>
      <c r="AX33" s="1591"/>
      <c r="AY33" s="1591"/>
      <c r="AZ33" s="1591"/>
      <c r="BA33" s="1591"/>
      <c r="BB33" s="1591"/>
      <c r="BC33" s="1591"/>
      <c r="BD33" s="1591"/>
      <c r="BE33" s="1591"/>
      <c r="BF33" s="1591"/>
      <c r="BG33" s="270"/>
      <c r="BH33" s="270"/>
      <c r="BI33" s="270"/>
      <c r="BJ33" s="270"/>
      <c r="BK33" s="270"/>
      <c r="BL33" s="1661"/>
      <c r="BM33" s="1591"/>
      <c r="BN33" s="327" t="s">
        <v>25184</v>
      </c>
      <c r="BO33" s="1329" t="s">
        <v>25186</v>
      </c>
      <c r="BP33" s="1001"/>
      <c r="BQ33" s="1001"/>
      <c r="BR33" s="1001"/>
      <c r="BS33" s="1001"/>
      <c r="BT33" s="1001"/>
      <c r="BU33" s="1001"/>
      <c r="BV33" s="1001"/>
      <c r="BW33" s="1001"/>
      <c r="BX33" s="1001"/>
      <c r="BY33" s="1001"/>
      <c r="BZ33" s="1001"/>
      <c r="CA33" s="1001"/>
      <c r="CB33" s="1001"/>
      <c r="CC33" s="1001"/>
      <c r="CD33" s="1001"/>
      <c r="CE33" s="1001"/>
      <c r="CF33" s="1001"/>
      <c r="CG33" s="1001"/>
      <c r="CH33" s="1001"/>
      <c r="CI33" s="1001"/>
      <c r="CJ33" s="1001"/>
      <c r="CK33" s="1591"/>
      <c r="CL33" s="1591"/>
      <c r="CM33" s="1591"/>
      <c r="CN33" s="1591"/>
      <c r="CO33" s="1591"/>
    </row>
    <row r="34" spans="2:93" ht="33" customHeight="1">
      <c r="B34" s="327" t="s">
        <v>25187</v>
      </c>
      <c r="C34" s="313" t="s">
        <v>2544</v>
      </c>
      <c r="D34" s="313">
        <v>3</v>
      </c>
      <c r="E34" s="1700">
        <v>0</v>
      </c>
      <c r="F34" s="1001"/>
      <c r="G34" s="1001"/>
      <c r="H34" s="1001"/>
      <c r="I34" s="1001"/>
      <c r="J34" s="1001"/>
      <c r="K34" s="1001"/>
      <c r="L34" s="1001"/>
      <c r="M34" s="1001"/>
      <c r="N34" s="1001"/>
      <c r="O34" s="1001"/>
      <c r="P34" s="1001"/>
      <c r="Q34" s="1001"/>
      <c r="R34" s="1001"/>
      <c r="S34" s="1001"/>
      <c r="T34" s="1001"/>
      <c r="U34" s="1001"/>
      <c r="V34" s="1001"/>
      <c r="W34" s="1001"/>
      <c r="X34" s="1001"/>
      <c r="Y34" s="1001"/>
      <c r="Z34" s="1001"/>
      <c r="AA34" s="1591"/>
      <c r="AB34" s="1591"/>
      <c r="AC34" s="1591"/>
      <c r="AD34" s="1591"/>
      <c r="AE34" s="1591"/>
      <c r="AF34" s="324" t="s">
        <v>25188</v>
      </c>
      <c r="AG34" s="1591"/>
      <c r="AH34" s="1641"/>
      <c r="AI34" s="1591"/>
      <c r="AJ34" s="1661"/>
      <c r="AK34" s="897">
        <f t="shared" si="26"/>
        <v>0</v>
      </c>
      <c r="AL34" s="1661"/>
      <c r="AM34" s="273">
        <f t="shared" si="27"/>
        <v>0</v>
      </c>
      <c r="AN34" s="1591"/>
      <c r="AO34" s="1591"/>
      <c r="AP34" s="1591"/>
      <c r="AQ34" s="1591"/>
      <c r="AR34" s="1591"/>
      <c r="AS34" s="1591"/>
      <c r="AT34" s="1591"/>
      <c r="AU34" s="1591"/>
      <c r="AV34" s="1591"/>
      <c r="AW34" s="1591"/>
      <c r="AX34" s="1591"/>
      <c r="AY34" s="1591"/>
      <c r="AZ34" s="1591"/>
      <c r="BA34" s="1591"/>
      <c r="BB34" s="1591"/>
      <c r="BC34" s="1591"/>
      <c r="BD34" s="1591"/>
      <c r="BE34" s="1591"/>
      <c r="BF34" s="1591"/>
      <c r="BG34" s="270"/>
      <c r="BH34" s="270"/>
      <c r="BI34" s="270"/>
      <c r="BJ34" s="270"/>
      <c r="BK34" s="270"/>
      <c r="BL34" s="1661"/>
      <c r="BM34" s="1591"/>
      <c r="BN34" s="327" t="s">
        <v>25187</v>
      </c>
      <c r="BO34" s="1329" t="s">
        <v>25189</v>
      </c>
      <c r="BP34" s="1001"/>
      <c r="BQ34" s="1001"/>
      <c r="BR34" s="1001"/>
      <c r="BS34" s="1001"/>
      <c r="BT34" s="1001"/>
      <c r="BU34" s="1001"/>
      <c r="BV34" s="1001"/>
      <c r="BW34" s="1001"/>
      <c r="BX34" s="1001"/>
      <c r="BY34" s="1001"/>
      <c r="BZ34" s="1001"/>
      <c r="CA34" s="1001"/>
      <c r="CB34" s="1001"/>
      <c r="CC34" s="1001"/>
      <c r="CD34" s="1001"/>
      <c r="CE34" s="1001"/>
      <c r="CF34" s="1001"/>
      <c r="CG34" s="1001"/>
      <c r="CH34" s="1001"/>
      <c r="CI34" s="1001"/>
      <c r="CJ34" s="1001"/>
      <c r="CK34" s="1591"/>
      <c r="CL34" s="1591"/>
      <c r="CM34" s="1591"/>
      <c r="CN34" s="1591"/>
      <c r="CO34" s="1591"/>
    </row>
    <row r="35" spans="2:93" ht="33" customHeight="1">
      <c r="B35" s="327" t="s">
        <v>25190</v>
      </c>
      <c r="C35" s="313" t="s">
        <v>2544</v>
      </c>
      <c r="D35" s="313">
        <v>3</v>
      </c>
      <c r="E35" s="1700">
        <v>0</v>
      </c>
      <c r="F35" s="1001"/>
      <c r="G35" s="1001"/>
      <c r="H35" s="1001"/>
      <c r="I35" s="1001"/>
      <c r="J35" s="1001"/>
      <c r="K35" s="1001"/>
      <c r="L35" s="1001"/>
      <c r="M35" s="1001"/>
      <c r="N35" s="1001"/>
      <c r="O35" s="1001"/>
      <c r="P35" s="1001"/>
      <c r="Q35" s="1001"/>
      <c r="R35" s="1001"/>
      <c r="S35" s="1001"/>
      <c r="T35" s="1001"/>
      <c r="U35" s="1001"/>
      <c r="V35" s="1001"/>
      <c r="W35" s="1001"/>
      <c r="X35" s="1001"/>
      <c r="Y35" s="1001"/>
      <c r="Z35" s="1001"/>
      <c r="AA35" s="1591"/>
      <c r="AB35" s="1591"/>
      <c r="AC35" s="1591"/>
      <c r="AD35" s="1591"/>
      <c r="AE35" s="1591"/>
      <c r="AF35" s="324" t="s">
        <v>25191</v>
      </c>
      <c r="AG35" s="1591"/>
      <c r="AH35" s="1641"/>
      <c r="AI35" s="1591"/>
      <c r="AJ35" s="1661"/>
      <c r="AK35" s="897">
        <f t="shared" si="26"/>
        <v>0</v>
      </c>
      <c r="AL35" s="1661"/>
      <c r="AM35" s="273">
        <f t="shared" si="27"/>
        <v>0</v>
      </c>
      <c r="AN35" s="1591"/>
      <c r="AO35" s="1591"/>
      <c r="AP35" s="1591"/>
      <c r="AQ35" s="1591"/>
      <c r="AR35" s="1591"/>
      <c r="AS35" s="1591"/>
      <c r="AT35" s="1591"/>
      <c r="AU35" s="1591"/>
      <c r="AV35" s="1591"/>
      <c r="AW35" s="1591"/>
      <c r="AX35" s="1591"/>
      <c r="AY35" s="1591"/>
      <c r="AZ35" s="1591"/>
      <c r="BA35" s="1591"/>
      <c r="BB35" s="1591"/>
      <c r="BC35" s="1591"/>
      <c r="BD35" s="1591"/>
      <c r="BE35" s="1591"/>
      <c r="BF35" s="1591"/>
      <c r="BG35" s="270"/>
      <c r="BH35" s="270"/>
      <c r="BI35" s="270"/>
      <c r="BJ35" s="270"/>
      <c r="BK35" s="270"/>
      <c r="BL35" s="1661"/>
      <c r="BM35" s="1591"/>
      <c r="BN35" s="327" t="s">
        <v>25190</v>
      </c>
      <c r="BO35" s="333" t="s">
        <v>25192</v>
      </c>
      <c r="BP35" s="1001"/>
      <c r="BQ35" s="1001"/>
      <c r="BR35" s="1001"/>
      <c r="BS35" s="1001"/>
      <c r="BT35" s="1001"/>
      <c r="BU35" s="1001"/>
      <c r="BV35" s="1001"/>
      <c r="BW35" s="1001"/>
      <c r="BX35" s="1001"/>
      <c r="BY35" s="1001"/>
      <c r="BZ35" s="1001"/>
      <c r="CA35" s="1001"/>
      <c r="CB35" s="1001"/>
      <c r="CC35" s="1001"/>
      <c r="CD35" s="1001"/>
      <c r="CE35" s="1001"/>
      <c r="CF35" s="1001"/>
      <c r="CG35" s="1001"/>
      <c r="CH35" s="1001"/>
      <c r="CI35" s="1001"/>
      <c r="CJ35" s="1001"/>
      <c r="CK35" s="1591"/>
      <c r="CL35" s="1591"/>
      <c r="CM35" s="1591"/>
      <c r="CN35" s="1591"/>
      <c r="CO35" s="1591"/>
    </row>
    <row r="36" spans="2:93" ht="33" customHeight="1">
      <c r="B36" s="327" t="s">
        <v>25193</v>
      </c>
      <c r="C36" s="313" t="s">
        <v>25194</v>
      </c>
      <c r="D36" s="313">
        <v>3</v>
      </c>
      <c r="E36" s="1700">
        <v>0</v>
      </c>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591"/>
      <c r="AB36" s="1591"/>
      <c r="AC36" s="1591"/>
      <c r="AD36" s="1591"/>
      <c r="AE36" s="1591"/>
      <c r="AF36" s="324" t="s">
        <v>25195</v>
      </c>
      <c r="AG36" s="1591"/>
      <c r="AH36" s="1641"/>
      <c r="AI36" s="1591"/>
      <c r="AJ36" s="1661"/>
      <c r="AK36" s="897">
        <f t="shared" si="26"/>
        <v>0</v>
      </c>
      <c r="AL36" s="1661"/>
      <c r="AM36" s="273">
        <f t="shared" si="27"/>
        <v>0</v>
      </c>
      <c r="AN36" s="1591"/>
      <c r="AO36" s="1591"/>
      <c r="AP36" s="1591"/>
      <c r="AQ36" s="1591"/>
      <c r="AR36" s="1591"/>
      <c r="AS36" s="1591"/>
      <c r="AT36" s="1591"/>
      <c r="AU36" s="1591"/>
      <c r="AV36" s="1591"/>
      <c r="AW36" s="1591"/>
      <c r="AX36" s="1591"/>
      <c r="AY36" s="1591"/>
      <c r="AZ36" s="1591"/>
      <c r="BA36" s="1591"/>
      <c r="BB36" s="1591"/>
      <c r="BC36" s="1591"/>
      <c r="BD36" s="1591"/>
      <c r="BE36" s="1591"/>
      <c r="BF36" s="1591"/>
      <c r="BG36" s="270"/>
      <c r="BH36" s="270"/>
      <c r="BI36" s="270"/>
      <c r="BJ36" s="270"/>
      <c r="BK36" s="270"/>
      <c r="BL36" s="1661"/>
      <c r="BM36" s="1591"/>
      <c r="BN36" s="327" t="s">
        <v>25193</v>
      </c>
      <c r="BO36" s="333" t="s">
        <v>25196</v>
      </c>
      <c r="BP36" s="1001"/>
      <c r="BQ36" s="1001"/>
      <c r="BR36" s="1001"/>
      <c r="BS36" s="1001"/>
      <c r="BT36" s="1001"/>
      <c r="BU36" s="1001"/>
      <c r="BV36" s="1001"/>
      <c r="BW36" s="1001"/>
      <c r="BX36" s="1001"/>
      <c r="BY36" s="1001"/>
      <c r="BZ36" s="1001"/>
      <c r="CA36" s="1001"/>
      <c r="CB36" s="1001"/>
      <c r="CC36" s="1001"/>
      <c r="CD36" s="1001"/>
      <c r="CE36" s="1001"/>
      <c r="CF36" s="1001"/>
      <c r="CG36" s="1001"/>
      <c r="CH36" s="1001"/>
      <c r="CI36" s="1001"/>
      <c r="CJ36" s="1001"/>
      <c r="CK36" s="1591"/>
      <c r="CL36" s="1591"/>
      <c r="CM36" s="1591"/>
      <c r="CN36" s="1591"/>
      <c r="CO36" s="1591"/>
    </row>
    <row r="37" spans="2:93" ht="33" customHeight="1">
      <c r="B37" s="327" t="s">
        <v>25197</v>
      </c>
      <c r="C37" s="313" t="s">
        <v>25198</v>
      </c>
      <c r="D37" s="313">
        <v>3</v>
      </c>
      <c r="E37" s="1700">
        <v>0</v>
      </c>
      <c r="F37" s="1001"/>
      <c r="G37" s="1001"/>
      <c r="H37" s="1001"/>
      <c r="I37" s="1001"/>
      <c r="J37" s="1001"/>
      <c r="K37" s="1001"/>
      <c r="L37" s="1001"/>
      <c r="M37" s="1001"/>
      <c r="N37" s="1001"/>
      <c r="O37" s="1001"/>
      <c r="P37" s="1001"/>
      <c r="Q37" s="1001"/>
      <c r="R37" s="1001"/>
      <c r="S37" s="1001"/>
      <c r="T37" s="1001"/>
      <c r="U37" s="1001"/>
      <c r="V37" s="1001"/>
      <c r="W37" s="1001"/>
      <c r="X37" s="1001"/>
      <c r="Y37" s="1001"/>
      <c r="Z37" s="1001"/>
      <c r="AA37" s="1591"/>
      <c r="AB37" s="1591"/>
      <c r="AC37" s="1591"/>
      <c r="AD37" s="1591"/>
      <c r="AE37" s="1591"/>
      <c r="AF37" s="324" t="s">
        <v>25199</v>
      </c>
      <c r="AG37" s="1591"/>
      <c r="AH37" s="1641"/>
      <c r="AI37" s="1591"/>
      <c r="AJ37" s="1661"/>
      <c r="AK37" s="897">
        <f t="shared" si="26"/>
        <v>0</v>
      </c>
      <c r="AL37" s="1661"/>
      <c r="AM37" s="273">
        <f t="shared" si="27"/>
        <v>0</v>
      </c>
      <c r="AN37" s="1591"/>
      <c r="AO37" s="1591"/>
      <c r="AP37" s="1591"/>
      <c r="AQ37" s="1591"/>
      <c r="AR37" s="1591"/>
      <c r="AS37" s="1591"/>
      <c r="AT37" s="1591"/>
      <c r="AU37" s="1591"/>
      <c r="AV37" s="1591"/>
      <c r="AW37" s="1591"/>
      <c r="AX37" s="1591"/>
      <c r="AY37" s="1591"/>
      <c r="AZ37" s="1591"/>
      <c r="BA37" s="1591"/>
      <c r="BB37" s="1591"/>
      <c r="BC37" s="1591"/>
      <c r="BD37" s="1591"/>
      <c r="BE37" s="1591"/>
      <c r="BF37" s="1591"/>
      <c r="BG37" s="270"/>
      <c r="BH37" s="270"/>
      <c r="BI37" s="270"/>
      <c r="BJ37" s="270"/>
      <c r="BK37" s="270"/>
      <c r="BL37" s="1661"/>
      <c r="BM37" s="1591"/>
      <c r="BN37" s="327" t="s">
        <v>25197</v>
      </c>
      <c r="BO37" s="333" t="s">
        <v>25200</v>
      </c>
      <c r="BP37" s="1001"/>
      <c r="BQ37" s="1001"/>
      <c r="BR37" s="1001"/>
      <c r="BS37" s="1001"/>
      <c r="BT37" s="1001"/>
      <c r="BU37" s="1001"/>
      <c r="BV37" s="1001"/>
      <c r="BW37" s="1001"/>
      <c r="BX37" s="1001"/>
      <c r="BY37" s="1001"/>
      <c r="BZ37" s="1001"/>
      <c r="CA37" s="1001"/>
      <c r="CB37" s="1001"/>
      <c r="CC37" s="1001"/>
      <c r="CD37" s="1001"/>
      <c r="CE37" s="1001"/>
      <c r="CF37" s="1001"/>
      <c r="CG37" s="1001"/>
      <c r="CH37" s="1001"/>
      <c r="CI37" s="1001"/>
      <c r="CJ37" s="1001"/>
      <c r="CK37" s="1591"/>
      <c r="CL37" s="1591"/>
      <c r="CM37" s="1591"/>
      <c r="CN37" s="1591"/>
      <c r="CO37" s="1591"/>
    </row>
    <row r="38" spans="2:93" ht="33" customHeight="1" thickBot="1">
      <c r="B38" s="1850" t="s">
        <v>25201</v>
      </c>
      <c r="C38" s="320" t="s">
        <v>25198</v>
      </c>
      <c r="D38" s="320">
        <v>3</v>
      </c>
      <c r="E38" s="1709">
        <v>0</v>
      </c>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591"/>
      <c r="AB38" s="1591"/>
      <c r="AC38" s="1591"/>
      <c r="AD38" s="1591"/>
      <c r="AE38" s="1591"/>
      <c r="AF38" s="325" t="s">
        <v>25202</v>
      </c>
      <c r="AG38" s="1591"/>
      <c r="AH38" s="1642"/>
      <c r="AI38" s="1591"/>
      <c r="AJ38" s="1661"/>
      <c r="AK38" s="897">
        <f t="shared" si="26"/>
        <v>0</v>
      </c>
      <c r="AL38" s="1661"/>
      <c r="AM38" s="273">
        <f xml:space="preserve"> IF( ISNUMBER(E38 ), 0, 1 )</f>
        <v>0</v>
      </c>
      <c r="AN38" s="1591"/>
      <c r="AO38" s="1591"/>
      <c r="AP38" s="1591"/>
      <c r="AQ38" s="1591"/>
      <c r="AR38" s="1591"/>
      <c r="AS38" s="1591"/>
      <c r="AT38" s="1591"/>
      <c r="AU38" s="1591"/>
      <c r="AV38" s="1591"/>
      <c r="AW38" s="1591"/>
      <c r="AX38" s="1591"/>
      <c r="AY38" s="1591"/>
      <c r="AZ38" s="1591"/>
      <c r="BA38" s="1591"/>
      <c r="BB38" s="1591"/>
      <c r="BC38" s="1591"/>
      <c r="BD38" s="1591"/>
      <c r="BE38" s="1591"/>
      <c r="BF38" s="1591"/>
      <c r="BG38" s="270"/>
      <c r="BH38" s="270"/>
      <c r="BI38" s="270"/>
      <c r="BJ38" s="270"/>
      <c r="BK38" s="270"/>
      <c r="BL38" s="1661"/>
      <c r="BM38" s="1591"/>
      <c r="BN38" s="1850" t="s">
        <v>25201</v>
      </c>
      <c r="BO38" s="435" t="s">
        <v>25203</v>
      </c>
      <c r="BP38" s="1001"/>
      <c r="BQ38" s="1001"/>
      <c r="BR38" s="1001"/>
      <c r="BS38" s="1001"/>
      <c r="BT38" s="1001"/>
      <c r="BU38" s="1001"/>
      <c r="BV38" s="1001"/>
      <c r="BW38" s="1001"/>
      <c r="BX38" s="1001"/>
      <c r="BY38" s="1001"/>
      <c r="BZ38" s="1001"/>
      <c r="CA38" s="1001"/>
      <c r="CB38" s="1001"/>
      <c r="CC38" s="1001"/>
      <c r="CD38" s="1001"/>
      <c r="CE38" s="1001"/>
      <c r="CF38" s="1001"/>
      <c r="CG38" s="1001"/>
      <c r="CH38" s="1001"/>
      <c r="CI38" s="1001"/>
      <c r="CJ38" s="1001"/>
      <c r="CK38" s="1591"/>
      <c r="CL38" s="1591"/>
      <c r="CM38" s="1591"/>
      <c r="CN38" s="1591"/>
      <c r="CO38" s="1591"/>
    </row>
    <row r="39" spans="2:93" ht="9" customHeight="1">
      <c r="B39" s="1008"/>
      <c r="C39" s="943"/>
      <c r="D39" s="943"/>
      <c r="E39" s="943"/>
      <c r="F39" s="943"/>
      <c r="G39" s="943"/>
      <c r="H39" s="943"/>
      <c r="I39" s="943"/>
      <c r="J39" s="943"/>
      <c r="K39" s="943"/>
      <c r="L39" s="943"/>
      <c r="M39" s="943"/>
      <c r="N39" s="943"/>
      <c r="O39" s="943"/>
      <c r="P39" s="943"/>
      <c r="Q39" s="943"/>
      <c r="R39" s="943"/>
      <c r="S39" s="943"/>
      <c r="T39" s="943"/>
      <c r="U39" s="943"/>
      <c r="V39" s="943"/>
      <c r="W39" s="943"/>
      <c r="X39" s="943"/>
      <c r="Y39" s="943"/>
      <c r="Z39" s="943"/>
      <c r="AA39" s="1591"/>
      <c r="AB39" s="1591"/>
      <c r="AC39" s="1591"/>
      <c r="AD39" s="1591"/>
      <c r="AE39" s="1591"/>
      <c r="AF39" s="1591"/>
      <c r="AG39" s="1591"/>
      <c r="AH39" s="1591"/>
      <c r="AI39" s="1591"/>
      <c r="AJ39" s="1591"/>
      <c r="AK39" s="1591"/>
      <c r="AL39" s="1591"/>
      <c r="AM39" s="1591"/>
      <c r="AN39" s="1591"/>
      <c r="AO39" s="1591"/>
      <c r="AP39" s="1591"/>
      <c r="AQ39" s="1591"/>
      <c r="AR39" s="1591"/>
      <c r="AS39" s="1591"/>
      <c r="AT39" s="1591"/>
      <c r="AU39" s="1591"/>
      <c r="AV39" s="1591"/>
      <c r="AW39" s="1591"/>
      <c r="AX39" s="1591"/>
      <c r="AY39" s="1591"/>
      <c r="AZ39" s="1591"/>
      <c r="BA39" s="1591"/>
      <c r="BB39" s="1591"/>
      <c r="BC39" s="1591"/>
      <c r="BD39" s="1591"/>
      <c r="BE39" s="1591"/>
      <c r="BF39" s="1591"/>
      <c r="BG39" s="1591"/>
      <c r="BH39" s="1591"/>
      <c r="BI39" s="1591"/>
      <c r="BJ39" s="1591"/>
      <c r="BK39" s="1591"/>
      <c r="BL39" s="1591"/>
      <c r="BM39" s="1591"/>
      <c r="BN39" s="1591"/>
      <c r="BO39" s="1591"/>
      <c r="BP39" s="1591"/>
      <c r="BQ39" s="1591"/>
      <c r="BR39" s="1591"/>
      <c r="BS39" s="1591"/>
      <c r="BT39" s="1591"/>
      <c r="BU39" s="1591"/>
      <c r="BV39" s="1591"/>
      <c r="BW39" s="1591"/>
      <c r="BX39" s="1591"/>
      <c r="BY39" s="1591"/>
      <c r="BZ39" s="1591"/>
      <c r="CA39" s="1591"/>
      <c r="CB39" s="1591"/>
      <c r="CC39" s="1591"/>
      <c r="CD39" s="1591"/>
      <c r="CE39" s="1591"/>
      <c r="CF39" s="1591"/>
      <c r="CG39" s="1591"/>
      <c r="CH39" s="1591"/>
      <c r="CI39" s="1591"/>
      <c r="CJ39" s="1591"/>
      <c r="CK39" s="1591"/>
      <c r="CL39" s="1591"/>
      <c r="CM39" s="1591"/>
      <c r="CN39" s="1591"/>
      <c r="CO39" s="1591"/>
    </row>
    <row r="40" spans="2:93">
      <c r="B40" s="115"/>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1591"/>
      <c r="AB40" s="1591"/>
      <c r="AC40" s="1591"/>
      <c r="AD40" s="1591"/>
      <c r="AE40" s="1591"/>
      <c r="AF40" s="1591"/>
      <c r="AG40" s="1591"/>
      <c r="AH40" s="1591"/>
      <c r="AI40" s="1591"/>
      <c r="AJ40" s="1591"/>
      <c r="AK40" s="1591"/>
      <c r="AL40" s="1591"/>
      <c r="AM40" s="1591"/>
      <c r="AN40" s="1591"/>
      <c r="AO40" s="1591"/>
      <c r="AP40" s="1591"/>
      <c r="AQ40" s="1591"/>
      <c r="AR40" s="1591"/>
      <c r="AS40" s="1591"/>
      <c r="AT40" s="1591"/>
      <c r="AU40" s="1591"/>
      <c r="AV40" s="1591"/>
      <c r="AW40" s="1591"/>
      <c r="AX40" s="1591"/>
      <c r="AY40" s="1591"/>
      <c r="AZ40" s="1591"/>
      <c r="BA40" s="1591"/>
      <c r="BB40" s="1591"/>
      <c r="BC40" s="1591"/>
      <c r="BD40" s="1591"/>
      <c r="BE40" s="1591"/>
      <c r="BF40" s="1591"/>
      <c r="BG40" s="1591"/>
      <c r="BH40" s="1591"/>
      <c r="BI40" s="1591"/>
      <c r="BJ40" s="1591"/>
      <c r="BK40" s="1591"/>
      <c r="BL40" s="1591"/>
      <c r="BM40" s="1591"/>
      <c r="BN40" s="1591"/>
      <c r="BO40" s="1591"/>
      <c r="BP40" s="1591"/>
      <c r="BQ40" s="1591"/>
      <c r="BR40" s="1591"/>
      <c r="BS40" s="1591"/>
      <c r="BT40" s="1591"/>
      <c r="BU40" s="1591"/>
      <c r="BV40" s="1591"/>
      <c r="BW40" s="1591"/>
      <c r="BX40" s="1591"/>
      <c r="BY40" s="1591"/>
      <c r="BZ40" s="1591"/>
      <c r="CA40" s="1591"/>
      <c r="CB40" s="1591"/>
      <c r="CC40" s="1591"/>
      <c r="CD40" s="1591"/>
      <c r="CE40" s="1591"/>
      <c r="CF40" s="1591"/>
      <c r="CG40" s="1591"/>
      <c r="CH40" s="1591"/>
      <c r="CI40" s="1591"/>
      <c r="CJ40" s="1591"/>
      <c r="CK40" s="1591"/>
      <c r="CL40" s="1591"/>
      <c r="CM40" s="1591"/>
      <c r="CN40" s="1591"/>
      <c r="CO40" s="1591"/>
    </row>
  </sheetData>
  <sheetProtection algorithmName="SHA-512" hashValue="t5QAh2T0I5+LV3Nx664jsHL0DKJbY9SxlcXjXz+EYOaWomNIyWFxYOMhz/zK9z+5C6Rk+4wfhrHr6fAMjV1TZQ==" saltValue="RpXNSPohuYgAyTLwM1aPPA==" spinCount="100000" sheet="1" objects="1" scenarios="1"/>
  <mergeCells count="27">
    <mergeCell ref="C5:C7"/>
    <mergeCell ref="D5:D7"/>
    <mergeCell ref="E5:L5"/>
    <mergeCell ref="BO6:BO7"/>
    <mergeCell ref="N5:AD5"/>
    <mergeCell ref="N6:R6"/>
    <mergeCell ref="S6:X6"/>
    <mergeCell ref="Y6:AD6"/>
    <mergeCell ref="F6:G6"/>
    <mergeCell ref="H6:K6"/>
    <mergeCell ref="L6:L7"/>
    <mergeCell ref="BP6:BQ6"/>
    <mergeCell ref="CI6:CN6"/>
    <mergeCell ref="B3:AH3"/>
    <mergeCell ref="BN3:CN3"/>
    <mergeCell ref="AM4:BK4"/>
    <mergeCell ref="BX5:CN5"/>
    <mergeCell ref="BR6:BU6"/>
    <mergeCell ref="BV6:BV7"/>
    <mergeCell ref="BX6:CB6"/>
    <mergeCell ref="CC6:CH6"/>
    <mergeCell ref="AF5:AF7"/>
    <mergeCell ref="AH5:AH7"/>
    <mergeCell ref="BN5:BN7"/>
    <mergeCell ref="BO5:BV5"/>
    <mergeCell ref="E6:E7"/>
    <mergeCell ref="B5:B7"/>
  </mergeCells>
  <conditionalFormatting sqref="AK8:AK15 AK17">
    <cfRule type="cellIs" dxfId="23" priority="3" operator="equal">
      <formula>0</formula>
    </cfRule>
  </conditionalFormatting>
  <conditionalFormatting sqref="AK20:AK25">
    <cfRule type="cellIs" dxfId="22" priority="2" operator="equal">
      <formula>0</formula>
    </cfRule>
  </conditionalFormatting>
  <conditionalFormatting sqref="AK29:AK38">
    <cfRule type="cellIs" dxfId="21" priority="1" operator="equal">
      <formula>0</formula>
    </cfRule>
  </conditionalFormatting>
  <dataValidations count="1">
    <dataValidation type="custom" allowBlank="1" showErrorMessage="1" errorTitle="Input Error" error="Please enter a numeric value." sqref="E10:K15 N10:Q15 S10:W15 Y10:AC15 E20:K25 L17 N20:Q25 S20:W25 Y20:AC25" xr:uid="{00000000-0002-0000-3A00-000000000000}">
      <formula1>ISNUMBER(E10)</formula1>
    </dataValidation>
  </dataValidations>
  <pageMargins left="0.7" right="0.7" top="0.75" bottom="0.75" header="0.3" footer="0.3"/>
  <pageSetup paperSize="8" scale="32" fitToHeight="0" orientation="portrait" r:id="rId1"/>
  <headerFooter>
    <oddHeader>&amp;L&amp;F&amp;CSheet: &amp;A&amp;ROFFICIAL</oddHeader>
    <oddFooter>&amp;LPrinted on: &amp;D at &amp;T&amp;CPage &amp;P of &amp;N&amp;ROfwat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AD34"/>
  <sheetViews>
    <sheetView showFormulas="1" showGridLines="0" zoomScale="80" zoomScaleNormal="80" zoomScaleSheetLayoutView="90" workbookViewId="0">
      <pane ySplit="6" topLeftCell="A16" activePane="bottomLeft" state="frozen"/>
      <selection pane="bottomLeft" activeCell="F12" sqref="F12"/>
    </sheetView>
  </sheetViews>
  <sheetFormatPr defaultColWidth="9.125" defaultRowHeight="15.75"/>
  <cols>
    <col min="1" max="1" width="1.625" style="264" customWidth="1"/>
    <col min="2" max="2" width="14" style="264" customWidth="1"/>
    <col min="3" max="3" width="22.375" style="264" customWidth="1"/>
    <col min="4" max="4" width="7" style="264" customWidth="1"/>
    <col min="5" max="5" width="5.5" style="264" customWidth="1"/>
    <col min="6" max="10" width="12.5" style="264" customWidth="1"/>
    <col min="11" max="11" width="1.625" style="264" customWidth="1"/>
    <col min="12" max="12" width="9.125" style="28" customWidth="1"/>
    <col min="13" max="13" width="1.625" style="28" customWidth="1"/>
    <col min="14" max="14" width="33.625" style="28" customWidth="1"/>
    <col min="15" max="15" width="1.625" style="28" customWidth="1"/>
    <col min="16" max="16" width="1.625" style="268" customWidth="1"/>
    <col min="17" max="17" width="25" style="264" customWidth="1"/>
    <col min="18" max="18" width="1.625" style="268" customWidth="1"/>
    <col min="19" max="21" width="8.125" style="268" hidden="1" customWidth="1"/>
    <col min="22" max="22" width="1.625" style="268" hidden="1" customWidth="1"/>
    <col min="23" max="23" width="1.625" style="264" customWidth="1"/>
    <col min="24" max="24" width="14" style="264" customWidth="1"/>
    <col min="25" max="25" width="22.375" style="264" customWidth="1"/>
    <col min="26" max="30" width="12.5" style="264" customWidth="1"/>
    <col min="31" max="31" width="1.625" style="264" customWidth="1"/>
    <col min="32" max="16384" width="9.125" style="264"/>
  </cols>
  <sheetData>
    <row r="1" spans="2:30" s="176" customFormat="1" ht="30" customHeight="1">
      <c r="B1" s="1958" t="s">
        <v>652</v>
      </c>
      <c r="C1" s="1958"/>
      <c r="D1" s="1958"/>
      <c r="E1" s="1958"/>
      <c r="F1" s="1958"/>
      <c r="G1" s="1958"/>
      <c r="H1" s="1958"/>
      <c r="I1" s="1958"/>
      <c r="J1" s="1958"/>
      <c r="L1" s="13"/>
      <c r="M1" s="13"/>
      <c r="N1" s="13"/>
      <c r="O1" s="28"/>
      <c r="P1" s="1626"/>
      <c r="R1" s="1626"/>
      <c r="S1" s="1627"/>
      <c r="T1" s="1627"/>
      <c r="U1" s="1627"/>
      <c r="V1" s="1626"/>
      <c r="W1" s="28"/>
      <c r="X1" s="1958" t="s">
        <v>652</v>
      </c>
      <c r="Y1" s="1958"/>
      <c r="Z1" s="1958"/>
      <c r="AA1" s="1958"/>
      <c r="AB1" s="1958"/>
      <c r="AC1" s="1958"/>
      <c r="AD1" s="1958"/>
    </row>
    <row r="2" spans="2:30" s="176" customFormat="1" ht="30" customHeight="1">
      <c r="B2" s="1958" t="str">
        <f>Validation!B4</f>
        <v>Anglian Water</v>
      </c>
      <c r="C2" s="1958"/>
      <c r="D2" s="1958"/>
      <c r="E2" s="1958"/>
      <c r="F2" s="1958"/>
      <c r="G2" s="1958"/>
      <c r="H2" s="1958"/>
      <c r="I2" s="1958"/>
      <c r="J2" s="1958"/>
      <c r="L2" s="13"/>
      <c r="M2" s="13"/>
      <c r="N2" s="13"/>
      <c r="O2" s="28"/>
      <c r="P2" s="1626"/>
      <c r="R2" s="1626"/>
      <c r="S2" s="1627"/>
      <c r="T2" s="1627"/>
      <c r="U2" s="1627"/>
      <c r="V2" s="1626"/>
      <c r="X2" s="1958" t="str">
        <f>Validation!B4</f>
        <v>Anglian Water</v>
      </c>
      <c r="Y2" s="1958"/>
      <c r="Z2" s="1958"/>
      <c r="AA2" s="1958"/>
      <c r="AB2" s="1958"/>
      <c r="AC2" s="1958"/>
      <c r="AD2" s="1958"/>
    </row>
    <row r="3" spans="2:30" s="99" customFormat="1" ht="45" customHeight="1">
      <c r="B3" s="1959" t="s">
        <v>653</v>
      </c>
      <c r="C3" s="1960"/>
      <c r="D3" s="1960"/>
      <c r="E3" s="1960"/>
      <c r="F3" s="1960"/>
      <c r="G3" s="1960"/>
      <c r="H3" s="1960"/>
      <c r="I3" s="1960"/>
      <c r="J3" s="1960"/>
      <c r="K3" s="1960"/>
      <c r="L3" s="1960"/>
      <c r="M3" s="1960"/>
      <c r="N3" s="1960"/>
      <c r="O3" s="28"/>
      <c r="P3" s="1626"/>
      <c r="Q3" s="362" t="s">
        <v>798</v>
      </c>
      <c r="R3" s="1626"/>
      <c r="S3" s="1627"/>
      <c r="T3" s="1627"/>
      <c r="U3" s="1627"/>
      <c r="V3" s="1626"/>
      <c r="X3" s="1961" t="s">
        <v>653</v>
      </c>
      <c r="Y3" s="1962"/>
      <c r="Z3" s="1962"/>
      <c r="AA3" s="1962"/>
      <c r="AB3" s="1962"/>
      <c r="AC3" s="1962"/>
      <c r="AD3" s="1963"/>
    </row>
    <row r="4" spans="2:30">
      <c r="B4" s="180"/>
      <c r="C4" s="180"/>
      <c r="D4" s="180"/>
      <c r="E4" s="180"/>
      <c r="F4" s="1956"/>
      <c r="G4" s="1956"/>
      <c r="H4" s="1956"/>
      <c r="I4" s="1956"/>
      <c r="J4" s="1956"/>
      <c r="K4" s="1592"/>
      <c r="L4" s="13"/>
      <c r="P4" s="1626"/>
      <c r="Q4" s="1628"/>
      <c r="R4" s="1626"/>
      <c r="S4" s="1957" t="s">
        <v>799</v>
      </c>
      <c r="T4" s="1957"/>
      <c r="U4" s="1957"/>
      <c r="V4" s="1626"/>
      <c r="W4" s="1592"/>
      <c r="X4" s="180"/>
      <c r="Y4" s="180"/>
      <c r="Z4" s="1956"/>
      <c r="AA4" s="1956"/>
      <c r="AB4" s="1956"/>
      <c r="AC4" s="1956"/>
      <c r="AD4" s="1956"/>
    </row>
    <row r="5" spans="2:30" ht="20.25" customHeight="1">
      <c r="B5" s="1944" t="s">
        <v>800</v>
      </c>
      <c r="C5" s="1945"/>
      <c r="D5" s="1954" t="s">
        <v>801</v>
      </c>
      <c r="E5" s="1954" t="s">
        <v>802</v>
      </c>
      <c r="F5" s="1948" t="s">
        <v>803</v>
      </c>
      <c r="G5" s="1948" t="s">
        <v>804</v>
      </c>
      <c r="H5" s="1948"/>
      <c r="I5" s="1948"/>
      <c r="J5" s="1951" t="s">
        <v>805</v>
      </c>
      <c r="K5" s="1592"/>
      <c r="L5" s="1942" t="s">
        <v>806</v>
      </c>
      <c r="M5" s="229"/>
      <c r="N5" s="1942" t="s">
        <v>807</v>
      </c>
      <c r="O5" s="229"/>
      <c r="P5" s="1626"/>
      <c r="Q5" s="1628"/>
      <c r="R5" s="1626"/>
      <c r="S5" s="267" t="s">
        <v>808</v>
      </c>
      <c r="T5" s="270"/>
      <c r="U5" s="270"/>
      <c r="V5" s="1626"/>
      <c r="W5" s="1592"/>
      <c r="X5" s="1944" t="s">
        <v>800</v>
      </c>
      <c r="Y5" s="1945"/>
      <c r="Z5" s="1948" t="s">
        <v>803</v>
      </c>
      <c r="AA5" s="1948" t="s">
        <v>804</v>
      </c>
      <c r="AB5" s="1948"/>
      <c r="AC5" s="1948"/>
      <c r="AD5" s="1951" t="s">
        <v>805</v>
      </c>
    </row>
    <row r="6" spans="2:30" ht="56.25" customHeight="1">
      <c r="B6" s="1946"/>
      <c r="C6" s="1947"/>
      <c r="D6" s="1955"/>
      <c r="E6" s="1955"/>
      <c r="F6" s="1953"/>
      <c r="G6" s="1834" t="s">
        <v>809</v>
      </c>
      <c r="H6" s="1834" t="s">
        <v>810</v>
      </c>
      <c r="I6" s="1834" t="s">
        <v>811</v>
      </c>
      <c r="J6" s="1952"/>
      <c r="K6" s="1592"/>
      <c r="L6" s="1943"/>
      <c r="M6" s="229"/>
      <c r="N6" s="1943"/>
      <c r="O6" s="229"/>
      <c r="P6" s="1626"/>
      <c r="Q6" s="1628"/>
      <c r="R6" s="1626"/>
      <c r="S6" s="1592"/>
      <c r="T6" s="1592"/>
      <c r="U6" s="1592"/>
      <c r="V6" s="1626"/>
      <c r="W6" s="1592"/>
      <c r="X6" s="1946"/>
      <c r="Y6" s="1947"/>
      <c r="Z6" s="1953"/>
      <c r="AA6" s="1834" t="s">
        <v>809</v>
      </c>
      <c r="AB6" s="1834" t="s">
        <v>810</v>
      </c>
      <c r="AC6" s="1834" t="s">
        <v>811</v>
      </c>
      <c r="AD6" s="1952"/>
    </row>
    <row r="7" spans="2:30" s="262" customFormat="1" ht="15" customHeight="1" thickBot="1">
      <c r="B7" s="204"/>
      <c r="C7" s="204"/>
      <c r="D7" s="204"/>
      <c r="E7" s="204"/>
      <c r="F7" s="93"/>
      <c r="G7" s="93"/>
      <c r="H7" s="93"/>
      <c r="I7" s="93"/>
      <c r="J7" s="93"/>
      <c r="K7" s="1628"/>
      <c r="L7" s="204"/>
      <c r="M7" s="229"/>
      <c r="N7" s="229"/>
      <c r="O7" s="229"/>
      <c r="P7" s="1626"/>
      <c r="Q7" s="1628"/>
      <c r="R7" s="1626"/>
      <c r="S7" s="1628"/>
      <c r="T7" s="1628"/>
      <c r="U7" s="1628"/>
      <c r="V7" s="1626"/>
      <c r="W7" s="1592"/>
      <c r="X7" s="204"/>
      <c r="Y7" s="204"/>
      <c r="Z7" s="93"/>
      <c r="AA7" s="93"/>
      <c r="AB7" s="93"/>
      <c r="AC7" s="93"/>
      <c r="AD7" s="93"/>
    </row>
    <row r="8" spans="2:30" ht="33" customHeight="1">
      <c r="B8" s="1949" t="s">
        <v>812</v>
      </c>
      <c r="C8" s="1950"/>
      <c r="D8" s="448" t="s">
        <v>813</v>
      </c>
      <c r="E8" s="448">
        <v>3</v>
      </c>
      <c r="F8" s="1712">
        <v>1351.797</v>
      </c>
      <c r="G8" s="1712">
        <v>-74.141999999999996</v>
      </c>
      <c r="H8" s="1712">
        <v>20.366</v>
      </c>
      <c r="I8" s="1799">
        <f>IFERROR(G8 - H8,0)</f>
        <v>-94.507999999999996</v>
      </c>
      <c r="J8" s="1800">
        <f>IFERROR(F8 + I8,0)</f>
        <v>1257.289</v>
      </c>
      <c r="K8" s="1592"/>
      <c r="L8" s="450" t="s">
        <v>814</v>
      </c>
      <c r="M8" s="7"/>
      <c r="N8" s="841"/>
      <c r="O8" s="230"/>
      <c r="P8" s="1626"/>
      <c r="Q8" s="271">
        <f>IF( SUM( S8:U8 ) = 0, 0, $S$5 )</f>
        <v>0</v>
      </c>
      <c r="R8" s="1626"/>
      <c r="S8" s="273">
        <f xml:space="preserve"> IF( ISNUMBER( F8 ), 0, 1 )</f>
        <v>0</v>
      </c>
      <c r="T8" s="273">
        <f xml:space="preserve"> IF( ISNUMBER( G8 ), 0, 1 )</f>
        <v>0</v>
      </c>
      <c r="U8" s="273">
        <f xml:space="preserve"> IF( ISNUMBER( H8 ), 0, 1 )</f>
        <v>0</v>
      </c>
      <c r="V8" s="1626"/>
      <c r="W8" s="1592"/>
      <c r="X8" s="1949" t="s">
        <v>812</v>
      </c>
      <c r="Y8" s="1950"/>
      <c r="Z8" s="449" t="s">
        <v>815</v>
      </c>
      <c r="AA8" s="449" t="s">
        <v>816</v>
      </c>
      <c r="AB8" s="449" t="s">
        <v>817</v>
      </c>
      <c r="AC8" s="451" t="s">
        <v>818</v>
      </c>
      <c r="AD8" s="452" t="s">
        <v>819</v>
      </c>
    </row>
    <row r="9" spans="2:30" ht="33" customHeight="1">
      <c r="B9" s="1938" t="s">
        <v>820</v>
      </c>
      <c r="C9" s="1939"/>
      <c r="D9" s="6" t="s">
        <v>813</v>
      </c>
      <c r="E9" s="6">
        <v>3</v>
      </c>
      <c r="F9" s="1714">
        <v>-972.67899999999997</v>
      </c>
      <c r="G9" s="1714">
        <v>25.658000000000001</v>
      </c>
      <c r="H9" s="1714">
        <v>-13.625999999999999</v>
      </c>
      <c r="I9" s="1798">
        <f t="shared" ref="I9:I22" si="0">IFERROR(G9 - H9,0)</f>
        <v>39.283999999999999</v>
      </c>
      <c r="J9" s="1801">
        <f t="shared" ref="J9:J21" si="1">IFERROR(F9 + I9,0)</f>
        <v>-933.39499999999998</v>
      </c>
      <c r="K9" s="1592"/>
      <c r="L9" s="453" t="s">
        <v>821</v>
      </c>
      <c r="M9" s="7"/>
      <c r="N9" s="842"/>
      <c r="O9" s="230"/>
      <c r="P9" s="1626"/>
      <c r="Q9" s="271">
        <f>IF( SUM( S9:U9 ) = 0, 0, $S$5 )</f>
        <v>0</v>
      </c>
      <c r="R9" s="1626"/>
      <c r="S9" s="273">
        <f t="shared" ref="S9:U10" si="2" xml:space="preserve"> IF( ISNUMBER( F9 ), 0, 1 )</f>
        <v>0</v>
      </c>
      <c r="T9" s="273">
        <f t="shared" si="2"/>
        <v>0</v>
      </c>
      <c r="U9" s="273">
        <f t="shared" si="2"/>
        <v>0</v>
      </c>
      <c r="V9" s="1626"/>
      <c r="W9" s="1592"/>
      <c r="X9" s="1938" t="s">
        <v>820</v>
      </c>
      <c r="Y9" s="1939"/>
      <c r="Z9" s="223" t="s">
        <v>822</v>
      </c>
      <c r="AA9" s="223" t="s">
        <v>823</v>
      </c>
      <c r="AB9" s="223" t="s">
        <v>824</v>
      </c>
      <c r="AC9" s="225" t="s">
        <v>825</v>
      </c>
      <c r="AD9" s="454" t="s">
        <v>826</v>
      </c>
    </row>
    <row r="10" spans="2:30" ht="33" customHeight="1">
      <c r="B10" s="1938" t="s">
        <v>827</v>
      </c>
      <c r="C10" s="1939"/>
      <c r="D10" s="6" t="s">
        <v>813</v>
      </c>
      <c r="E10" s="6">
        <v>3</v>
      </c>
      <c r="F10" s="1714">
        <v>12.481</v>
      </c>
      <c r="G10" s="1714">
        <v>-11.016999999999999</v>
      </c>
      <c r="H10" s="1714">
        <v>0</v>
      </c>
      <c r="I10" s="1798">
        <f t="shared" si="0"/>
        <v>-11.016999999999999</v>
      </c>
      <c r="J10" s="1801">
        <f t="shared" si="1"/>
        <v>1.4640000000000004</v>
      </c>
      <c r="K10" s="1592"/>
      <c r="L10" s="453" t="s">
        <v>828</v>
      </c>
      <c r="M10" s="7"/>
      <c r="N10" s="842"/>
      <c r="O10" s="230"/>
      <c r="P10" s="1626"/>
      <c r="Q10" s="271">
        <f>IF( SUM( S10:U10 ) = 0, 0, $S$5 )</f>
        <v>0</v>
      </c>
      <c r="R10" s="1626"/>
      <c r="S10" s="273">
        <f t="shared" si="2"/>
        <v>0</v>
      </c>
      <c r="T10" s="273">
        <f t="shared" si="2"/>
        <v>0</v>
      </c>
      <c r="U10" s="273">
        <f t="shared" si="2"/>
        <v>0</v>
      </c>
      <c r="V10" s="1626"/>
      <c r="W10" s="1592"/>
      <c r="X10" s="1938" t="s">
        <v>827</v>
      </c>
      <c r="Y10" s="1939"/>
      <c r="Z10" s="223" t="s">
        <v>829</v>
      </c>
      <c r="AA10" s="223" t="s">
        <v>830</v>
      </c>
      <c r="AB10" s="223" t="s">
        <v>831</v>
      </c>
      <c r="AC10" s="225" t="s">
        <v>832</v>
      </c>
      <c r="AD10" s="454" t="s">
        <v>833</v>
      </c>
    </row>
    <row r="11" spans="2:30" ht="33" customHeight="1">
      <c r="B11" s="1938" t="s">
        <v>834</v>
      </c>
      <c r="C11" s="1939"/>
      <c r="D11" s="6" t="s">
        <v>813</v>
      </c>
      <c r="E11" s="6">
        <v>3</v>
      </c>
      <c r="F11" s="1798">
        <f>IFERROR(SUM(F8:F10),0)</f>
        <v>391.59900000000005</v>
      </c>
      <c r="G11" s="1798">
        <f>IFERROR(SUM(G8:G10),0)</f>
        <v>-59.500999999999991</v>
      </c>
      <c r="H11" s="1798">
        <f>IFERROR(SUM(H8:H10),0)</f>
        <v>6.74</v>
      </c>
      <c r="I11" s="1798">
        <f t="shared" si="0"/>
        <v>-66.240999999999985</v>
      </c>
      <c r="J11" s="1801">
        <f t="shared" si="1"/>
        <v>325.35800000000006</v>
      </c>
      <c r="K11" s="1592"/>
      <c r="L11" s="453" t="s">
        <v>835</v>
      </c>
      <c r="M11" s="7"/>
      <c r="N11" s="842"/>
      <c r="O11" s="230"/>
      <c r="P11" s="1626"/>
      <c r="Q11" s="1592"/>
      <c r="R11" s="1626"/>
      <c r="S11" s="270"/>
      <c r="T11" s="270"/>
      <c r="U11" s="270"/>
      <c r="V11" s="1626"/>
      <c r="W11" s="1592"/>
      <c r="X11" s="1938" t="s">
        <v>834</v>
      </c>
      <c r="Y11" s="1939"/>
      <c r="Z11" s="225" t="s">
        <v>836</v>
      </c>
      <c r="AA11" s="225" t="s">
        <v>837</v>
      </c>
      <c r="AB11" s="225" t="s">
        <v>838</v>
      </c>
      <c r="AC11" s="225" t="s">
        <v>839</v>
      </c>
      <c r="AD11" s="454" t="s">
        <v>840</v>
      </c>
    </row>
    <row r="12" spans="2:30" ht="33" customHeight="1">
      <c r="B12" s="1940" t="s">
        <v>841</v>
      </c>
      <c r="C12" s="1941"/>
      <c r="D12" s="179" t="s">
        <v>813</v>
      </c>
      <c r="E12" s="179">
        <v>3</v>
      </c>
      <c r="F12" s="1714">
        <v>0</v>
      </c>
      <c r="G12" s="1714">
        <v>76.445999999999998</v>
      </c>
      <c r="H12" s="1714">
        <v>0</v>
      </c>
      <c r="I12" s="1798">
        <f t="shared" si="0"/>
        <v>76.445999999999998</v>
      </c>
      <c r="J12" s="1801">
        <f t="shared" si="1"/>
        <v>76.445999999999998</v>
      </c>
      <c r="K12" s="1592"/>
      <c r="L12" s="453" t="s">
        <v>842</v>
      </c>
      <c r="M12" s="7"/>
      <c r="N12" s="842"/>
      <c r="O12" s="230"/>
      <c r="P12" s="1626"/>
      <c r="Q12" s="271">
        <f>IF( SUM( S12:U12 ) = 0, 0, $S$5 )</f>
        <v>0</v>
      </c>
      <c r="R12" s="1626"/>
      <c r="S12" s="273">
        <f t="shared" ref="S12:U15" si="3" xml:space="preserve"> IF( ISNUMBER( F12 ), 0, 1 )</f>
        <v>0</v>
      </c>
      <c r="T12" s="273">
        <f t="shared" si="3"/>
        <v>0</v>
      </c>
      <c r="U12" s="273">
        <f t="shared" si="3"/>
        <v>0</v>
      </c>
      <c r="V12" s="1626"/>
      <c r="W12" s="1592"/>
      <c r="X12" s="1940" t="s">
        <v>841</v>
      </c>
      <c r="Y12" s="1941"/>
      <c r="Z12" s="223" t="s">
        <v>843</v>
      </c>
      <c r="AA12" s="223" t="s">
        <v>844</v>
      </c>
      <c r="AB12" s="223" t="s">
        <v>845</v>
      </c>
      <c r="AC12" s="225" t="s">
        <v>846</v>
      </c>
      <c r="AD12" s="454" t="s">
        <v>847</v>
      </c>
    </row>
    <row r="13" spans="2:30" ht="33" customHeight="1">
      <c r="B13" s="1932" t="s">
        <v>848</v>
      </c>
      <c r="C13" s="1933"/>
      <c r="D13" s="231" t="s">
        <v>813</v>
      </c>
      <c r="E13" s="231">
        <v>3</v>
      </c>
      <c r="F13" s="1714">
        <v>1.978</v>
      </c>
      <c r="G13" s="1714">
        <v>0</v>
      </c>
      <c r="H13" s="1714">
        <v>0</v>
      </c>
      <c r="I13" s="1798">
        <f t="shared" si="0"/>
        <v>0</v>
      </c>
      <c r="J13" s="1801">
        <f t="shared" si="1"/>
        <v>1.978</v>
      </c>
      <c r="K13" s="1592"/>
      <c r="L13" s="453" t="s">
        <v>849</v>
      </c>
      <c r="M13" s="7"/>
      <c r="N13" s="842"/>
      <c r="O13" s="230"/>
      <c r="P13" s="1626"/>
      <c r="Q13" s="271">
        <f>IF( SUM( S13:U13 ) = 0, 0, $S$5 )</f>
        <v>0</v>
      </c>
      <c r="R13" s="1626"/>
      <c r="S13" s="273">
        <f t="shared" si="3"/>
        <v>0</v>
      </c>
      <c r="T13" s="273">
        <f t="shared" si="3"/>
        <v>0</v>
      </c>
      <c r="U13" s="273">
        <f t="shared" si="3"/>
        <v>0</v>
      </c>
      <c r="V13" s="1626"/>
      <c r="W13" s="1592"/>
      <c r="X13" s="1932" t="s">
        <v>848</v>
      </c>
      <c r="Y13" s="1933"/>
      <c r="Z13" s="223" t="s">
        <v>850</v>
      </c>
      <c r="AA13" s="223" t="s">
        <v>851</v>
      </c>
      <c r="AB13" s="223" t="s">
        <v>852</v>
      </c>
      <c r="AC13" s="225" t="s">
        <v>853</v>
      </c>
      <c r="AD13" s="454" t="s">
        <v>854</v>
      </c>
    </row>
    <row r="14" spans="2:30" ht="33" customHeight="1">
      <c r="B14" s="1936" t="s">
        <v>855</v>
      </c>
      <c r="C14" s="1937"/>
      <c r="D14" s="232" t="s">
        <v>813</v>
      </c>
      <c r="E14" s="232">
        <v>3</v>
      </c>
      <c r="F14" s="1714">
        <v>-251.726</v>
      </c>
      <c r="G14" s="1714">
        <v>-19.033000000000001</v>
      </c>
      <c r="H14" s="1714">
        <v>0</v>
      </c>
      <c r="I14" s="1798">
        <f t="shared" si="0"/>
        <v>-19.033000000000001</v>
      </c>
      <c r="J14" s="1801">
        <f t="shared" si="1"/>
        <v>-270.75900000000001</v>
      </c>
      <c r="K14" s="1592"/>
      <c r="L14" s="453" t="s">
        <v>856</v>
      </c>
      <c r="M14" s="7"/>
      <c r="N14" s="842"/>
      <c r="O14" s="7"/>
      <c r="P14" s="1626"/>
      <c r="Q14" s="271">
        <f>IF( SUM( S14:U14 ) = 0, 0, $S$5 )</f>
        <v>0</v>
      </c>
      <c r="R14" s="1626"/>
      <c r="S14" s="273">
        <f t="shared" si="3"/>
        <v>0</v>
      </c>
      <c r="T14" s="273">
        <f t="shared" si="3"/>
        <v>0</v>
      </c>
      <c r="U14" s="273">
        <f t="shared" si="3"/>
        <v>0</v>
      </c>
      <c r="V14" s="1626"/>
      <c r="W14" s="1592"/>
      <c r="X14" s="1936" t="s">
        <v>855</v>
      </c>
      <c r="Y14" s="1937"/>
      <c r="Z14" s="223" t="s">
        <v>857</v>
      </c>
      <c r="AA14" s="223" t="s">
        <v>858</v>
      </c>
      <c r="AB14" s="223" t="s">
        <v>859</v>
      </c>
      <c r="AC14" s="225" t="s">
        <v>860</v>
      </c>
      <c r="AD14" s="454" t="s">
        <v>861</v>
      </c>
    </row>
    <row r="15" spans="2:30" ht="33" customHeight="1">
      <c r="B15" s="1934" t="s">
        <v>862</v>
      </c>
      <c r="C15" s="1935"/>
      <c r="D15" s="233" t="s">
        <v>813</v>
      </c>
      <c r="E15" s="233">
        <v>3</v>
      </c>
      <c r="F15" s="1714">
        <v>0</v>
      </c>
      <c r="G15" s="1714">
        <v>3.3969999999999998</v>
      </c>
      <c r="H15" s="1714">
        <v>0</v>
      </c>
      <c r="I15" s="1798">
        <f t="shared" si="0"/>
        <v>3.3969999999999998</v>
      </c>
      <c r="J15" s="1801">
        <f t="shared" si="1"/>
        <v>3.3969999999999998</v>
      </c>
      <c r="K15" s="1592"/>
      <c r="L15" s="453" t="s">
        <v>863</v>
      </c>
      <c r="M15" s="7"/>
      <c r="N15" s="842"/>
      <c r="O15" s="7"/>
      <c r="P15" s="1626"/>
      <c r="Q15" s="271">
        <f>IF( SUM( S15:U15 ) = 0, 0, $S$5 )</f>
        <v>0</v>
      </c>
      <c r="R15" s="1626"/>
      <c r="S15" s="273">
        <f t="shared" si="3"/>
        <v>0</v>
      </c>
      <c r="T15" s="273">
        <f t="shared" si="3"/>
        <v>0</v>
      </c>
      <c r="U15" s="273">
        <f t="shared" si="3"/>
        <v>0</v>
      </c>
      <c r="V15" s="1626"/>
      <c r="W15" s="1592"/>
      <c r="X15" s="1934" t="s">
        <v>862</v>
      </c>
      <c r="Y15" s="1935"/>
      <c r="Z15" s="223" t="s">
        <v>864</v>
      </c>
      <c r="AA15" s="223" t="s">
        <v>865</v>
      </c>
      <c r="AB15" s="223" t="s">
        <v>866</v>
      </c>
      <c r="AC15" s="225" t="s">
        <v>867</v>
      </c>
      <c r="AD15" s="454" t="s">
        <v>868</v>
      </c>
    </row>
    <row r="16" spans="2:30" ht="33" customHeight="1">
      <c r="B16" s="1934" t="s">
        <v>869</v>
      </c>
      <c r="C16" s="1935"/>
      <c r="D16" s="233" t="s">
        <v>813</v>
      </c>
      <c r="E16" s="233">
        <v>3</v>
      </c>
      <c r="F16" s="1798">
        <f>IFERROR(SUM(F11:F15),0)</f>
        <v>141.85100000000006</v>
      </c>
      <c r="G16" s="1798">
        <f>IFERROR(SUM(G11:G15),0)</f>
        <v>1.3090000000000059</v>
      </c>
      <c r="H16" s="1798">
        <f>IFERROR(SUM(H11:H15),0)</f>
        <v>6.74</v>
      </c>
      <c r="I16" s="1798">
        <f t="shared" si="0"/>
        <v>-5.4309999999999938</v>
      </c>
      <c r="J16" s="1801">
        <f t="shared" si="1"/>
        <v>136.42000000000007</v>
      </c>
      <c r="K16" s="1592"/>
      <c r="L16" s="453" t="s">
        <v>870</v>
      </c>
      <c r="M16" s="7"/>
      <c r="N16" s="842"/>
      <c r="O16" s="7"/>
      <c r="P16" s="1626"/>
      <c r="Q16" s="1592"/>
      <c r="R16" s="1626"/>
      <c r="S16" s="270"/>
      <c r="T16" s="270"/>
      <c r="U16" s="270"/>
      <c r="V16" s="1626"/>
      <c r="W16" s="1592"/>
      <c r="X16" s="1934" t="s">
        <v>869</v>
      </c>
      <c r="Y16" s="1935"/>
      <c r="Z16" s="225" t="s">
        <v>871</v>
      </c>
      <c r="AA16" s="225" t="s">
        <v>872</v>
      </c>
      <c r="AB16" s="225" t="s">
        <v>873</v>
      </c>
      <c r="AC16" s="225" t="s">
        <v>874</v>
      </c>
      <c r="AD16" s="454" t="s">
        <v>875</v>
      </c>
    </row>
    <row r="17" spans="2:30" ht="33" customHeight="1">
      <c r="B17" s="1934" t="s">
        <v>876</v>
      </c>
      <c r="C17" s="1935"/>
      <c r="D17" s="233" t="s">
        <v>813</v>
      </c>
      <c r="E17" s="233">
        <v>3</v>
      </c>
      <c r="F17" s="1714">
        <v>-23.193999999999999</v>
      </c>
      <c r="G17" s="1714">
        <v>0</v>
      </c>
      <c r="H17" s="1714">
        <v>0</v>
      </c>
      <c r="I17" s="1798">
        <f t="shared" si="0"/>
        <v>0</v>
      </c>
      <c r="J17" s="1801">
        <f t="shared" si="1"/>
        <v>-23.193999999999999</v>
      </c>
      <c r="K17" s="1592"/>
      <c r="L17" s="453" t="s">
        <v>877</v>
      </c>
      <c r="M17" s="7"/>
      <c r="N17" s="842"/>
      <c r="O17" s="7"/>
      <c r="P17" s="1626"/>
      <c r="Q17" s="271">
        <f>IF( SUM( S17:U17 ) = 0, 0, $S$5 )</f>
        <v>0</v>
      </c>
      <c r="R17" s="1626"/>
      <c r="S17" s="273">
        <f t="shared" ref="S17:U17" si="4" xml:space="preserve"> IF( ISNUMBER( F17 ), 0, 1 )</f>
        <v>0</v>
      </c>
      <c r="T17" s="273">
        <f t="shared" si="4"/>
        <v>0</v>
      </c>
      <c r="U17" s="273">
        <f t="shared" si="4"/>
        <v>0</v>
      </c>
      <c r="V17" s="1626"/>
      <c r="W17" s="1592"/>
      <c r="X17" s="1934" t="s">
        <v>876</v>
      </c>
      <c r="Y17" s="1935"/>
      <c r="Z17" s="223" t="s">
        <v>878</v>
      </c>
      <c r="AA17" s="223" t="s">
        <v>879</v>
      </c>
      <c r="AB17" s="223" t="s">
        <v>880</v>
      </c>
      <c r="AC17" s="225" t="s">
        <v>881</v>
      </c>
      <c r="AD17" s="454" t="s">
        <v>882</v>
      </c>
    </row>
    <row r="18" spans="2:30" ht="33" customHeight="1">
      <c r="B18" s="1932" t="s">
        <v>883</v>
      </c>
      <c r="C18" s="1933"/>
      <c r="D18" s="231" t="s">
        <v>813</v>
      </c>
      <c r="E18" s="231">
        <v>3</v>
      </c>
      <c r="F18" s="1798">
        <f>IFERROR(SUM(F16:F17),0)</f>
        <v>118.65700000000005</v>
      </c>
      <c r="G18" s="1798">
        <f>IFERROR(SUM(G16:G17),0)</f>
        <v>1.3090000000000059</v>
      </c>
      <c r="H18" s="1798">
        <f>IFERROR(SUM(H16:H17),0)</f>
        <v>6.74</v>
      </c>
      <c r="I18" s="1798">
        <f t="shared" si="0"/>
        <v>-5.4309999999999938</v>
      </c>
      <c r="J18" s="1801">
        <f t="shared" si="1"/>
        <v>113.22600000000006</v>
      </c>
      <c r="K18" s="1592"/>
      <c r="L18" s="453" t="s">
        <v>884</v>
      </c>
      <c r="M18" s="7"/>
      <c r="N18" s="842"/>
      <c r="O18" s="7"/>
      <c r="P18" s="1626"/>
      <c r="Q18" s="1592"/>
      <c r="R18" s="1626"/>
      <c r="S18" s="270"/>
      <c r="T18" s="270"/>
      <c r="U18" s="270"/>
      <c r="V18" s="1626"/>
      <c r="W18" s="1592"/>
      <c r="X18" s="1932" t="s">
        <v>883</v>
      </c>
      <c r="Y18" s="1933"/>
      <c r="Z18" s="225" t="s">
        <v>885</v>
      </c>
      <c r="AA18" s="225" t="s">
        <v>886</v>
      </c>
      <c r="AB18" s="225" t="s">
        <v>887</v>
      </c>
      <c r="AC18" s="225" t="s">
        <v>888</v>
      </c>
      <c r="AD18" s="454" t="s">
        <v>889</v>
      </c>
    </row>
    <row r="19" spans="2:30" ht="33" customHeight="1">
      <c r="B19" s="1932" t="s">
        <v>890</v>
      </c>
      <c r="C19" s="1933"/>
      <c r="D19" s="231" t="s">
        <v>813</v>
      </c>
      <c r="E19" s="231">
        <v>3</v>
      </c>
      <c r="F19" s="1798">
        <f>IFERROR((-1 * F27),0)</f>
        <v>5.5</v>
      </c>
      <c r="G19" s="1798">
        <f>IFERROR((-1 * G27),0)</f>
        <v>-0.84499999999999997</v>
      </c>
      <c r="H19" s="1798">
        <f>IFERROR((-1 * H27),0)</f>
        <v>-1.2809999999999999</v>
      </c>
      <c r="I19" s="1798">
        <f t="shared" si="0"/>
        <v>0.43599999999999994</v>
      </c>
      <c r="J19" s="1801">
        <f t="shared" si="1"/>
        <v>5.9359999999999999</v>
      </c>
      <c r="K19" s="1592"/>
      <c r="L19" s="453" t="s">
        <v>891</v>
      </c>
      <c r="M19" s="7"/>
      <c r="N19" s="842"/>
      <c r="O19" s="7"/>
      <c r="P19" s="1626"/>
      <c r="Q19" s="1592"/>
      <c r="R19" s="1626"/>
      <c r="S19" s="270"/>
      <c r="T19" s="270"/>
      <c r="U19" s="270"/>
      <c r="V19" s="1626"/>
      <c r="W19" s="1592"/>
      <c r="X19" s="1932" t="s">
        <v>890</v>
      </c>
      <c r="Y19" s="1933"/>
      <c r="Z19" s="225" t="s">
        <v>892</v>
      </c>
      <c r="AA19" s="225" t="s">
        <v>893</v>
      </c>
      <c r="AB19" s="225" t="s">
        <v>894</v>
      </c>
      <c r="AC19" s="225" t="s">
        <v>895</v>
      </c>
      <c r="AD19" s="454" t="s">
        <v>896</v>
      </c>
    </row>
    <row r="20" spans="2:30" ht="33" customHeight="1">
      <c r="B20" s="1932" t="s">
        <v>897</v>
      </c>
      <c r="C20" s="1933"/>
      <c r="D20" s="231" t="s">
        <v>813</v>
      </c>
      <c r="E20" s="231">
        <v>3</v>
      </c>
      <c r="F20" s="1714">
        <v>-25.7</v>
      </c>
      <c r="G20" s="1714">
        <v>0.59699999999999998</v>
      </c>
      <c r="H20" s="1714">
        <v>0</v>
      </c>
      <c r="I20" s="1798">
        <f t="shared" si="0"/>
        <v>0.59699999999999998</v>
      </c>
      <c r="J20" s="1801">
        <f t="shared" si="1"/>
        <v>-25.102999999999998</v>
      </c>
      <c r="K20" s="1592"/>
      <c r="L20" s="453" t="s">
        <v>898</v>
      </c>
      <c r="M20" s="7"/>
      <c r="N20" s="842"/>
      <c r="O20" s="7"/>
      <c r="P20" s="1626"/>
      <c r="Q20" s="271">
        <f>IF( SUM( S20:U20 ) = 0, 0, $S$5 )</f>
        <v>0</v>
      </c>
      <c r="R20" s="1626"/>
      <c r="S20" s="273">
        <f t="shared" ref="S20:U20" si="5" xml:space="preserve"> IF( ISNUMBER( F20 ), 0, 1 )</f>
        <v>0</v>
      </c>
      <c r="T20" s="273">
        <f t="shared" si="5"/>
        <v>0</v>
      </c>
      <c r="U20" s="273">
        <f t="shared" si="5"/>
        <v>0</v>
      </c>
      <c r="V20" s="1626"/>
      <c r="W20" s="1592"/>
      <c r="X20" s="1932" t="s">
        <v>897</v>
      </c>
      <c r="Y20" s="1933"/>
      <c r="Z20" s="223" t="s">
        <v>899</v>
      </c>
      <c r="AA20" s="223" t="s">
        <v>900</v>
      </c>
      <c r="AB20" s="223" t="s">
        <v>901</v>
      </c>
      <c r="AC20" s="225" t="s">
        <v>902</v>
      </c>
      <c r="AD20" s="454" t="s">
        <v>903</v>
      </c>
    </row>
    <row r="21" spans="2:30" ht="33" customHeight="1">
      <c r="B21" s="1932" t="s">
        <v>904</v>
      </c>
      <c r="C21" s="1933"/>
      <c r="D21" s="231" t="s">
        <v>813</v>
      </c>
      <c r="E21" s="231">
        <v>3</v>
      </c>
      <c r="F21" s="1798">
        <f>IFERROR(SUM(F18:F20),0)</f>
        <v>98.45700000000005</v>
      </c>
      <c r="G21" s="1798">
        <f>IFERROR(SUM(G18:G20),0)</f>
        <v>1.0610000000000059</v>
      </c>
      <c r="H21" s="1798">
        <f>IFERROR(SUM(H18:H20),0)</f>
        <v>5.4590000000000005</v>
      </c>
      <c r="I21" s="1798">
        <f t="shared" si="0"/>
        <v>-4.3979999999999944</v>
      </c>
      <c r="J21" s="1801">
        <f t="shared" si="1"/>
        <v>94.059000000000054</v>
      </c>
      <c r="K21" s="1592"/>
      <c r="L21" s="453" t="s">
        <v>905</v>
      </c>
      <c r="M21" s="7"/>
      <c r="N21" s="842"/>
      <c r="O21" s="7"/>
      <c r="P21" s="1626"/>
      <c r="Q21" s="1592"/>
      <c r="R21" s="1626"/>
      <c r="S21" s="270"/>
      <c r="T21" s="270"/>
      <c r="U21" s="270"/>
      <c r="V21" s="1626"/>
      <c r="W21" s="1592"/>
      <c r="X21" s="1932" t="s">
        <v>904</v>
      </c>
      <c r="Y21" s="1933"/>
      <c r="Z21" s="225" t="s">
        <v>906</v>
      </c>
      <c r="AA21" s="225" t="s">
        <v>907</v>
      </c>
      <c r="AB21" s="225" t="s">
        <v>908</v>
      </c>
      <c r="AC21" s="225" t="s">
        <v>909</v>
      </c>
      <c r="AD21" s="454" t="s">
        <v>910</v>
      </c>
    </row>
    <row r="22" spans="2:30" ht="28.5" customHeight="1" thickBot="1">
      <c r="B22" s="1930" t="s">
        <v>911</v>
      </c>
      <c r="C22" s="1931"/>
      <c r="D22" s="455" t="s">
        <v>813</v>
      </c>
      <c r="E22" s="455">
        <v>3</v>
      </c>
      <c r="F22" s="1716">
        <v>0</v>
      </c>
      <c r="G22" s="1716">
        <v>0</v>
      </c>
      <c r="H22" s="1716">
        <v>0</v>
      </c>
      <c r="I22" s="1802">
        <f t="shared" si="0"/>
        <v>0</v>
      </c>
      <c r="J22" s="1803">
        <f>IFERROR(F22 + I22,0)</f>
        <v>0</v>
      </c>
      <c r="K22" s="1592"/>
      <c r="L22" s="457" t="s">
        <v>912</v>
      </c>
      <c r="M22" s="228"/>
      <c r="N22" s="851"/>
      <c r="O22" s="228"/>
      <c r="P22" s="1626"/>
      <c r="Q22" s="271">
        <f>IF( SUM( S22:U22 ) = 0, 0, $S$5 )</f>
        <v>0</v>
      </c>
      <c r="R22" s="1626"/>
      <c r="S22" s="273">
        <f t="shared" ref="S22:U22" si="6" xml:space="preserve"> IF( ISNUMBER( F22 ), 0, 1 )</f>
        <v>0</v>
      </c>
      <c r="T22" s="273">
        <f t="shared" si="6"/>
        <v>0</v>
      </c>
      <c r="U22" s="273">
        <f t="shared" si="6"/>
        <v>0</v>
      </c>
      <c r="V22" s="1626"/>
      <c r="W22" s="1592"/>
      <c r="X22" s="1930" t="s">
        <v>911</v>
      </c>
      <c r="Y22" s="1931"/>
      <c r="Z22" s="456" t="s">
        <v>913</v>
      </c>
      <c r="AA22" s="456" t="s">
        <v>914</v>
      </c>
      <c r="AB22" s="456" t="s">
        <v>915</v>
      </c>
      <c r="AC22" s="458" t="s">
        <v>916</v>
      </c>
      <c r="AD22" s="459" t="s">
        <v>917</v>
      </c>
    </row>
    <row r="23" spans="2:30" ht="15" customHeight="1" thickBot="1">
      <c r="B23" s="205"/>
      <c r="C23" s="206"/>
      <c r="D23" s="234"/>
      <c r="E23" s="234"/>
      <c r="F23" s="206"/>
      <c r="G23" s="206"/>
      <c r="H23" s="206"/>
      <c r="I23" s="206"/>
      <c r="J23" s="206"/>
      <c r="K23" s="1592"/>
      <c r="L23" s="207"/>
      <c r="M23" s="207"/>
      <c r="N23" s="207"/>
      <c r="O23" s="207"/>
      <c r="P23" s="460"/>
      <c r="Q23" s="1592"/>
      <c r="R23" s="460"/>
      <c r="S23" s="1629"/>
      <c r="T23" s="1630"/>
      <c r="U23" s="1630"/>
      <c r="V23" s="460"/>
      <c r="W23" s="1592"/>
      <c r="X23" s="205"/>
      <c r="Y23" s="206"/>
      <c r="Z23" s="206"/>
      <c r="AA23" s="206"/>
      <c r="AB23" s="206"/>
      <c r="AC23" s="206"/>
      <c r="AD23" s="206"/>
    </row>
    <row r="24" spans="2:30" ht="20.25" customHeight="1" thickBot="1">
      <c r="B24" s="1926" t="s">
        <v>918</v>
      </c>
      <c r="C24" s="1927"/>
      <c r="D24" s="229"/>
      <c r="E24" s="229"/>
      <c r="F24" s="209"/>
      <c r="G24" s="209"/>
      <c r="H24" s="209"/>
      <c r="I24" s="209"/>
      <c r="J24" s="209"/>
      <c r="K24" s="5"/>
      <c r="L24" s="207"/>
      <c r="M24" s="207"/>
      <c r="N24" s="207"/>
      <c r="O24" s="207"/>
      <c r="P24" s="460"/>
      <c r="Q24" s="1592"/>
      <c r="R24" s="460"/>
      <c r="S24" s="270"/>
      <c r="T24" s="270"/>
      <c r="U24" s="270"/>
      <c r="V24" s="460"/>
      <c r="W24" s="1592"/>
      <c r="X24" s="1926" t="s">
        <v>918</v>
      </c>
      <c r="Y24" s="1927"/>
      <c r="Z24" s="209"/>
      <c r="AA24" s="209"/>
      <c r="AB24" s="209"/>
      <c r="AC24" s="209"/>
      <c r="AD24" s="209"/>
    </row>
    <row r="25" spans="2:30" ht="20.25" customHeight="1">
      <c r="B25" s="1928" t="s">
        <v>919</v>
      </c>
      <c r="C25" s="1929"/>
      <c r="D25" s="462" t="s">
        <v>813</v>
      </c>
      <c r="E25" s="462">
        <v>3</v>
      </c>
      <c r="F25" s="1721">
        <v>-0.1</v>
      </c>
      <c r="G25" s="1721">
        <v>0.84499999999999997</v>
      </c>
      <c r="H25" s="1721">
        <v>1.2809999999999999</v>
      </c>
      <c r="I25" s="1799">
        <f t="shared" ref="I25:I27" si="7">IFERROR(G25 - H25,0)</f>
        <v>-0.43599999999999994</v>
      </c>
      <c r="J25" s="1800">
        <f t="shared" ref="J25:J27" si="8">IFERROR(F25 + I25,0)</f>
        <v>-0.53599999999999992</v>
      </c>
      <c r="K25" s="5"/>
      <c r="L25" s="450" t="s">
        <v>920</v>
      </c>
      <c r="M25" s="7"/>
      <c r="N25" s="841"/>
      <c r="O25" s="7"/>
      <c r="P25" s="460"/>
      <c r="Q25" s="271">
        <f>IF( SUM( S25:U25 ) = 0, 0, $S$5 )</f>
        <v>0</v>
      </c>
      <c r="R25" s="460"/>
      <c r="S25" s="273">
        <f t="shared" ref="S25:U26" si="9" xml:space="preserve"> IF( ISNUMBER( F25 ), 0, 1 )</f>
        <v>0</v>
      </c>
      <c r="T25" s="273">
        <f t="shared" si="9"/>
        <v>0</v>
      </c>
      <c r="U25" s="273">
        <f t="shared" si="9"/>
        <v>0</v>
      </c>
      <c r="V25" s="460"/>
      <c r="W25" s="1592"/>
      <c r="X25" s="1928" t="s">
        <v>919</v>
      </c>
      <c r="Y25" s="1929"/>
      <c r="Z25" s="463" t="s">
        <v>921</v>
      </c>
      <c r="AA25" s="463" t="s">
        <v>922</v>
      </c>
      <c r="AB25" s="463" t="s">
        <v>923</v>
      </c>
      <c r="AC25" s="464" t="s">
        <v>924</v>
      </c>
      <c r="AD25" s="465" t="s">
        <v>925</v>
      </c>
    </row>
    <row r="26" spans="2:30" ht="20.25" customHeight="1">
      <c r="B26" s="466" t="s">
        <v>926</v>
      </c>
      <c r="C26" s="208"/>
      <c r="D26" s="211" t="s">
        <v>813</v>
      </c>
      <c r="E26" s="211">
        <v>3</v>
      </c>
      <c r="F26" s="1722">
        <v>-5.4</v>
      </c>
      <c r="G26" s="1722">
        <v>0</v>
      </c>
      <c r="H26" s="1722">
        <v>0</v>
      </c>
      <c r="I26" s="1804">
        <f t="shared" si="7"/>
        <v>0</v>
      </c>
      <c r="J26" s="1805">
        <f t="shared" si="8"/>
        <v>-5.4</v>
      </c>
      <c r="K26" s="5"/>
      <c r="L26" s="453" t="s">
        <v>927</v>
      </c>
      <c r="M26" s="7"/>
      <c r="N26" s="842"/>
      <c r="O26" s="7"/>
      <c r="P26" s="1626"/>
      <c r="Q26" s="271">
        <f>IF( SUM( S26:U26 ) = 0, 0, $S$5 )</f>
        <v>0</v>
      </c>
      <c r="R26" s="1626"/>
      <c r="S26" s="273">
        <f t="shared" si="9"/>
        <v>0</v>
      </c>
      <c r="T26" s="273">
        <f t="shared" si="9"/>
        <v>0</v>
      </c>
      <c r="U26" s="273">
        <f t="shared" si="9"/>
        <v>0</v>
      </c>
      <c r="V26" s="1626"/>
      <c r="W26" s="1592"/>
      <c r="X26" s="466" t="s">
        <v>926</v>
      </c>
      <c r="Y26" s="208"/>
      <c r="Z26" s="224" t="s">
        <v>928</v>
      </c>
      <c r="AA26" s="224" t="s">
        <v>929</v>
      </c>
      <c r="AB26" s="224" t="s">
        <v>930</v>
      </c>
      <c r="AC26" s="226" t="s">
        <v>931</v>
      </c>
      <c r="AD26" s="467" t="s">
        <v>932</v>
      </c>
    </row>
    <row r="27" spans="2:30" ht="20.25" customHeight="1" thickBot="1">
      <c r="B27" s="1930" t="s">
        <v>890</v>
      </c>
      <c r="C27" s="1931"/>
      <c r="D27" s="455" t="s">
        <v>813</v>
      </c>
      <c r="E27" s="455">
        <v>3</v>
      </c>
      <c r="F27" s="1806">
        <f>IFERROR(SUM( F25:F26 ),0)</f>
        <v>-5.5</v>
      </c>
      <c r="G27" s="1806">
        <f>IFERROR(SUM( G25:G26 ),0)</f>
        <v>0.84499999999999997</v>
      </c>
      <c r="H27" s="1806">
        <f>IFERROR(SUM( H25:H26 ),0)</f>
        <v>1.2809999999999999</v>
      </c>
      <c r="I27" s="1806">
        <f t="shared" si="7"/>
        <v>-0.43599999999999994</v>
      </c>
      <c r="J27" s="1807">
        <f t="shared" si="8"/>
        <v>-5.9359999999999999</v>
      </c>
      <c r="K27" s="5"/>
      <c r="L27" s="457" t="s">
        <v>933</v>
      </c>
      <c r="M27" s="228"/>
      <c r="N27" s="851"/>
      <c r="O27" s="228"/>
      <c r="P27" s="1626"/>
      <c r="Q27" s="1592"/>
      <c r="R27" s="1626"/>
      <c r="S27" s="270"/>
      <c r="T27" s="270"/>
      <c r="U27" s="270"/>
      <c r="V27" s="1626"/>
      <c r="W27" s="1592"/>
      <c r="X27" s="1930" t="s">
        <v>890</v>
      </c>
      <c r="Y27" s="1931"/>
      <c r="Z27" s="468" t="s">
        <v>934</v>
      </c>
      <c r="AA27" s="468" t="s">
        <v>935</v>
      </c>
      <c r="AB27" s="468" t="s">
        <v>936</v>
      </c>
      <c r="AC27" s="468" t="s">
        <v>937</v>
      </c>
      <c r="AD27" s="469" t="s">
        <v>938</v>
      </c>
    </row>
    <row r="28" spans="2:30" ht="15.75" customHeight="1" thickBot="1">
      <c r="B28" s="229"/>
      <c r="C28" s="229"/>
      <c r="D28" s="229"/>
      <c r="E28" s="229"/>
      <c r="F28" s="11"/>
      <c r="G28" s="209"/>
      <c r="H28" s="209"/>
      <c r="I28" s="209"/>
      <c r="J28" s="209"/>
      <c r="K28" s="5"/>
      <c r="L28" s="207"/>
      <c r="M28" s="207"/>
      <c r="N28" s="207"/>
      <c r="O28" s="207"/>
      <c r="P28" s="460"/>
      <c r="Q28" s="1592"/>
      <c r="R28" s="460"/>
      <c r="S28" s="1629"/>
      <c r="T28" s="1630"/>
      <c r="U28" s="1630"/>
      <c r="V28" s="460"/>
      <c r="W28" s="1592"/>
      <c r="X28" s="229"/>
      <c r="Y28" s="229"/>
      <c r="Z28" s="11"/>
      <c r="AA28" s="209"/>
      <c r="AB28" s="209"/>
      <c r="AC28" s="209"/>
      <c r="AD28" s="209"/>
    </row>
    <row r="29" spans="2:30" ht="20.25" customHeight="1" thickBot="1">
      <c r="B29" s="1920" t="s">
        <v>939</v>
      </c>
      <c r="C29" s="1921"/>
      <c r="D29" s="229"/>
      <c r="E29" s="229"/>
      <c r="F29" s="11"/>
      <c r="G29" s="209"/>
      <c r="H29" s="209"/>
      <c r="I29" s="209"/>
      <c r="J29" s="209"/>
      <c r="K29" s="5"/>
      <c r="L29" s="207"/>
      <c r="M29" s="207"/>
      <c r="N29" s="207"/>
      <c r="O29" s="207"/>
      <c r="P29" s="460"/>
      <c r="Q29" s="1592"/>
      <c r="R29" s="460"/>
      <c r="S29" s="1629"/>
      <c r="T29" s="1630"/>
      <c r="U29" s="1630"/>
      <c r="V29" s="460"/>
      <c r="W29" s="1592"/>
      <c r="X29" s="1920" t="s">
        <v>939</v>
      </c>
      <c r="Y29" s="1921"/>
      <c r="Z29" s="11"/>
      <c r="AA29" s="209"/>
      <c r="AB29" s="209"/>
      <c r="AC29" s="209"/>
      <c r="AD29" s="209"/>
    </row>
    <row r="30" spans="2:30" ht="20.25" customHeight="1">
      <c r="B30" s="1922" t="s">
        <v>940</v>
      </c>
      <c r="C30" s="1923"/>
      <c r="D30" s="1261" t="s">
        <v>813</v>
      </c>
      <c r="E30" s="1261">
        <v>3</v>
      </c>
      <c r="F30" s="1262"/>
      <c r="G30" s="1263"/>
      <c r="H30" s="1701">
        <v>0</v>
      </c>
      <c r="I30" s="1263"/>
      <c r="J30" s="1268"/>
      <c r="K30" s="5"/>
      <c r="L30" s="470" t="s">
        <v>941</v>
      </c>
      <c r="M30" s="228"/>
      <c r="N30" s="852"/>
      <c r="O30" s="228"/>
      <c r="P30" s="1626"/>
      <c r="Q30" s="271">
        <f>IF( S30 = 0, 0, $S$5 )</f>
        <v>0</v>
      </c>
      <c r="R30" s="1626"/>
      <c r="S30" s="273">
        <f xml:space="preserve"> IF( ISNUMBER( H30 ), 0, 1 )</f>
        <v>0</v>
      </c>
      <c r="T30" s="1627"/>
      <c r="U30" s="1627"/>
      <c r="V30" s="1626"/>
      <c r="W30" s="1592"/>
      <c r="X30" s="1924" t="s">
        <v>940</v>
      </c>
      <c r="Y30" s="1925"/>
      <c r="Z30" s="1021"/>
      <c r="AA30" s="1490"/>
      <c r="AB30" s="628" t="s">
        <v>942</v>
      </c>
      <c r="AC30" s="1490"/>
      <c r="AD30" s="1493"/>
    </row>
    <row r="31" spans="2:30" ht="20.25" customHeight="1">
      <c r="B31" s="1912" t="s">
        <v>943</v>
      </c>
      <c r="C31" s="1913"/>
      <c r="D31" s="1250" t="s">
        <v>813</v>
      </c>
      <c r="E31" s="1250">
        <v>3</v>
      </c>
      <c r="F31" s="1264"/>
      <c r="G31" s="1265"/>
      <c r="H31" s="1720">
        <v>3.177</v>
      </c>
      <c r="I31" s="1265"/>
      <c r="J31" s="1269"/>
      <c r="K31" s="5"/>
      <c r="L31" s="471" t="s">
        <v>944</v>
      </c>
      <c r="M31" s="228"/>
      <c r="N31" s="853"/>
      <c r="O31" s="228"/>
      <c r="P31" s="1626"/>
      <c r="Q31" s="271">
        <f>IF( S31 = 0, 0, $S$5 )</f>
        <v>0</v>
      </c>
      <c r="R31" s="1626"/>
      <c r="S31" s="273">
        <f xml:space="preserve"> IF( ISNUMBER( H31 ), 0, 1 )</f>
        <v>0</v>
      </c>
      <c r="T31" s="270"/>
      <c r="U31" s="270"/>
      <c r="V31" s="1626"/>
      <c r="W31" s="1592"/>
      <c r="X31" s="1914" t="s">
        <v>943</v>
      </c>
      <c r="Y31" s="1915"/>
      <c r="Z31" s="639"/>
      <c r="AA31" s="1491"/>
      <c r="AB31" s="337" t="s">
        <v>945</v>
      </c>
      <c r="AC31" s="1491"/>
      <c r="AD31" s="1494"/>
    </row>
    <row r="32" spans="2:30" ht="20.25" customHeight="1">
      <c r="B32" s="1912" t="s">
        <v>946</v>
      </c>
      <c r="C32" s="1913"/>
      <c r="D32" s="1250" t="s">
        <v>813</v>
      </c>
      <c r="E32" s="1250">
        <v>3</v>
      </c>
      <c r="F32" s="1264"/>
      <c r="G32" s="1265"/>
      <c r="H32" s="1720">
        <v>17.189</v>
      </c>
      <c r="I32" s="1265"/>
      <c r="J32" s="1269"/>
      <c r="K32" s="5"/>
      <c r="L32" s="471" t="s">
        <v>947</v>
      </c>
      <c r="M32" s="228"/>
      <c r="N32" s="853"/>
      <c r="O32" s="228"/>
      <c r="P32" s="1626"/>
      <c r="Q32" s="271">
        <f>IF( S32 = 0, 0, $S$5 )</f>
        <v>0</v>
      </c>
      <c r="R32" s="1626"/>
      <c r="S32" s="273">
        <f xml:space="preserve"> IF( ISNUMBER( H32 ), 0, 1 )</f>
        <v>0</v>
      </c>
      <c r="T32" s="270"/>
      <c r="U32" s="270"/>
      <c r="V32" s="1626"/>
      <c r="W32" s="1592"/>
      <c r="X32" s="1914" t="s">
        <v>946</v>
      </c>
      <c r="Y32" s="1915"/>
      <c r="Z32" s="639"/>
      <c r="AA32" s="1491"/>
      <c r="AB32" s="337" t="s">
        <v>948</v>
      </c>
      <c r="AC32" s="1491"/>
      <c r="AD32" s="1494"/>
    </row>
    <row r="33" spans="2:28" ht="20.25" customHeight="1" thickBot="1">
      <c r="B33" s="1916" t="s">
        <v>812</v>
      </c>
      <c r="C33" s="1917"/>
      <c r="D33" s="1254" t="s">
        <v>813</v>
      </c>
      <c r="E33" s="1254">
        <v>3</v>
      </c>
      <c r="F33" s="1266"/>
      <c r="G33" s="1267"/>
      <c r="H33" s="1808">
        <f>IFERROR(SUM( H30:H32 ),0)</f>
        <v>20.366</v>
      </c>
      <c r="I33" s="1267"/>
      <c r="J33" s="1270"/>
      <c r="K33" s="5"/>
      <c r="L33" s="457" t="s">
        <v>949</v>
      </c>
      <c r="M33" s="228"/>
      <c r="N33" s="851"/>
      <c r="O33" s="228"/>
      <c r="P33" s="1626"/>
      <c r="Q33" s="1592"/>
      <c r="R33" s="1626"/>
      <c r="S33" s="270"/>
      <c r="T33" s="270"/>
      <c r="U33" s="270"/>
      <c r="V33" s="1626"/>
      <c r="W33" s="1592"/>
      <c r="X33" s="1918" t="s">
        <v>812</v>
      </c>
      <c r="Y33" s="1919"/>
      <c r="Z33" s="640"/>
      <c r="AA33" s="1492"/>
      <c r="AB33" s="1489" t="s">
        <v>950</v>
      </c>
    </row>
    <row r="34" spans="2:28" ht="22.5" customHeight="1">
      <c r="B34" s="1592"/>
      <c r="C34" s="1592"/>
      <c r="D34" s="1592"/>
      <c r="E34" s="1592"/>
      <c r="F34" s="1592"/>
      <c r="G34" s="1592"/>
      <c r="H34" s="1592"/>
      <c r="I34" s="1592"/>
      <c r="J34" s="1592"/>
      <c r="K34" s="1592"/>
      <c r="L34" s="13"/>
      <c r="M34" s="13"/>
      <c r="N34" s="13"/>
      <c r="O34" s="13"/>
      <c r="P34" s="1627"/>
      <c r="Q34" s="1592"/>
      <c r="R34" s="1627"/>
      <c r="S34" s="1627"/>
      <c r="T34" s="1627"/>
      <c r="U34" s="1627"/>
      <c r="V34" s="1627"/>
      <c r="W34" s="1592"/>
      <c r="X34" s="1592"/>
      <c r="Y34" s="1592"/>
      <c r="Z34" s="1592"/>
      <c r="AA34" s="1592"/>
      <c r="AB34" s="1592"/>
    </row>
  </sheetData>
  <mergeCells count="67">
    <mergeCell ref="F4:J4"/>
    <mergeCell ref="S4:U4"/>
    <mergeCell ref="Z4:AD4"/>
    <mergeCell ref="B1:J1"/>
    <mergeCell ref="X1:AD1"/>
    <mergeCell ref="B3:N3"/>
    <mergeCell ref="X3:AD3"/>
    <mergeCell ref="B2:J2"/>
    <mergeCell ref="X2:AD2"/>
    <mergeCell ref="Z5:Z6"/>
    <mergeCell ref="AA5:AC5"/>
    <mergeCell ref="AD5:AD6"/>
    <mergeCell ref="B5:C6"/>
    <mergeCell ref="D5:D6"/>
    <mergeCell ref="E5:E6"/>
    <mergeCell ref="F5:F6"/>
    <mergeCell ref="B10:C10"/>
    <mergeCell ref="X10:Y10"/>
    <mergeCell ref="L5:L6"/>
    <mergeCell ref="N5:N6"/>
    <mergeCell ref="X5:Y6"/>
    <mergeCell ref="G5:I5"/>
    <mergeCell ref="B8:C8"/>
    <mergeCell ref="X8:Y8"/>
    <mergeCell ref="B9:C9"/>
    <mergeCell ref="X9:Y9"/>
    <mergeCell ref="J5:J6"/>
    <mergeCell ref="B11:C11"/>
    <mergeCell ref="X11:Y11"/>
    <mergeCell ref="B12:C12"/>
    <mergeCell ref="X12:Y12"/>
    <mergeCell ref="B13:C13"/>
    <mergeCell ref="X13:Y13"/>
    <mergeCell ref="B14:C14"/>
    <mergeCell ref="X14:Y14"/>
    <mergeCell ref="B15:C15"/>
    <mergeCell ref="X15:Y15"/>
    <mergeCell ref="B16:C16"/>
    <mergeCell ref="X16:Y16"/>
    <mergeCell ref="B17:C17"/>
    <mergeCell ref="X17:Y17"/>
    <mergeCell ref="B18:C18"/>
    <mergeCell ref="X18:Y18"/>
    <mergeCell ref="B19:C19"/>
    <mergeCell ref="X19:Y19"/>
    <mergeCell ref="B20:C20"/>
    <mergeCell ref="X20:Y20"/>
    <mergeCell ref="B21:C21"/>
    <mergeCell ref="X21:Y21"/>
    <mergeCell ref="B22:C22"/>
    <mergeCell ref="X22:Y22"/>
    <mergeCell ref="B24:C24"/>
    <mergeCell ref="X24:Y24"/>
    <mergeCell ref="B25:C25"/>
    <mergeCell ref="X25:Y25"/>
    <mergeCell ref="B27:C27"/>
    <mergeCell ref="X27:Y27"/>
    <mergeCell ref="B32:C32"/>
    <mergeCell ref="X32:Y32"/>
    <mergeCell ref="B33:C33"/>
    <mergeCell ref="X33:Y33"/>
    <mergeCell ref="B29:C29"/>
    <mergeCell ref="X29:Y29"/>
    <mergeCell ref="B30:C30"/>
    <mergeCell ref="X30:Y30"/>
    <mergeCell ref="B31:C31"/>
    <mergeCell ref="X31:Y31"/>
  </mergeCells>
  <conditionalFormatting sqref="Q8:Q10">
    <cfRule type="cellIs" dxfId="128" priority="13" operator="equal">
      <formula>0</formula>
    </cfRule>
  </conditionalFormatting>
  <conditionalFormatting sqref="Q12:Q15">
    <cfRule type="cellIs" dxfId="127" priority="9" operator="equal">
      <formula>0</formula>
    </cfRule>
  </conditionalFormatting>
  <conditionalFormatting sqref="Q17">
    <cfRule type="cellIs" dxfId="126" priority="8" operator="equal">
      <formula>0</formula>
    </cfRule>
  </conditionalFormatting>
  <conditionalFormatting sqref="Q20">
    <cfRule type="cellIs" dxfId="125" priority="7" operator="equal">
      <formula>0</formula>
    </cfRule>
  </conditionalFormatting>
  <conditionalFormatting sqref="Q22">
    <cfRule type="cellIs" dxfId="124" priority="6" operator="equal">
      <formula>0</formula>
    </cfRule>
  </conditionalFormatting>
  <conditionalFormatting sqref="Q25:Q26">
    <cfRule type="cellIs" dxfId="123" priority="4" operator="equal">
      <formula>0</formula>
    </cfRule>
  </conditionalFormatting>
  <conditionalFormatting sqref="Q30:Q32">
    <cfRule type="cellIs" dxfId="122" priority="1" operator="equal">
      <formula>0</formula>
    </cfRule>
  </conditionalFormatting>
  <pageMargins left="0.7" right="0.7" top="0.75" bottom="0.75" header="0.3" footer="0.3"/>
  <pageSetup paperSize="8" scale="75" fitToHeight="0" orientation="portrait" r:id="rId1"/>
  <headerFooter>
    <oddHeader>&amp;L&amp;F&amp;CSheet: &amp;A&amp;ROFFICIAL</oddHeader>
    <oddFooter>&amp;LPrinted on: &amp;D at &amp;T&amp;CPage &amp;P of &amp;N&amp;ROfwat</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1">
    <pageSetUpPr fitToPage="1"/>
  </sheetPr>
  <dimension ref="B1:R18"/>
  <sheetViews>
    <sheetView showFormulas="1" showGridLines="0" zoomScale="80" zoomScaleNormal="80" zoomScaleSheetLayoutView="100" workbookViewId="0">
      <selection activeCell="E11" sqref="E11"/>
    </sheetView>
  </sheetViews>
  <sheetFormatPr defaultColWidth="9" defaultRowHeight="15"/>
  <cols>
    <col min="1" max="1" width="1.625" style="261" customWidth="1"/>
    <col min="2" max="2" width="36.125" style="261" customWidth="1"/>
    <col min="3" max="3" width="7" style="261" customWidth="1"/>
    <col min="4" max="4" width="5.375" style="261" customWidth="1"/>
    <col min="5" max="5" width="12.125" style="261" customWidth="1"/>
    <col min="6" max="6" width="2.125" style="261" customWidth="1"/>
    <col min="7" max="7" width="12.125" style="261" customWidth="1"/>
    <col min="8" max="8" width="1.625" style="261" customWidth="1"/>
    <col min="9" max="9" width="33.875" style="261" customWidth="1"/>
    <col min="10" max="11" width="1.625" style="261" customWidth="1"/>
    <col min="12" max="12" width="25.125" style="261" customWidth="1"/>
    <col min="13" max="13" width="1.625" style="261" customWidth="1"/>
    <col min="14" max="14" width="25.125" style="261" hidden="1" customWidth="1"/>
    <col min="15" max="15" width="1.625" style="261" hidden="1" customWidth="1"/>
    <col min="16" max="16" width="1.625" style="261" customWidth="1"/>
    <col min="17" max="17" width="40.125" style="261" customWidth="1"/>
    <col min="18" max="18" width="17.5" style="261" customWidth="1"/>
    <col min="19" max="19" width="1.625" style="261" customWidth="1"/>
    <col min="20" max="16384" width="9" style="261"/>
  </cols>
  <sheetData>
    <row r="1" spans="2:18" ht="30" customHeight="1">
      <c r="B1" s="888" t="s">
        <v>774</v>
      </c>
      <c r="C1" s="888"/>
      <c r="D1" s="888"/>
      <c r="E1" s="888"/>
      <c r="F1" s="1009"/>
      <c r="G1" s="28"/>
      <c r="H1" s="1591"/>
      <c r="I1" s="1591"/>
      <c r="J1" s="1591"/>
      <c r="K1" s="1661"/>
      <c r="L1" s="1591"/>
      <c r="M1" s="1661"/>
      <c r="N1" s="1591"/>
      <c r="O1" s="1661"/>
      <c r="P1" s="1591"/>
      <c r="Q1" s="888" t="s">
        <v>774</v>
      </c>
      <c r="R1" s="888"/>
    </row>
    <row r="2" spans="2:18" ht="30" customHeight="1">
      <c r="B2" s="888" t="str">
        <f>Validation!B4</f>
        <v>Anglian Water</v>
      </c>
      <c r="C2" s="14"/>
      <c r="D2" s="14"/>
      <c r="E2" s="14"/>
      <c r="F2" s="277"/>
      <c r="G2" s="28"/>
      <c r="H2" s="1591"/>
      <c r="I2" s="1591"/>
      <c r="J2" s="1591"/>
      <c r="K2" s="1661"/>
      <c r="L2" s="1591"/>
      <c r="M2" s="1661"/>
      <c r="N2" s="1591"/>
      <c r="O2" s="1661"/>
      <c r="P2" s="1591"/>
      <c r="Q2" s="888" t="str">
        <f>Validation!B4</f>
        <v>Anglian Water</v>
      </c>
      <c r="R2" s="14"/>
    </row>
    <row r="3" spans="2:18" ht="44.25" customHeight="1">
      <c r="B3" s="2067" t="s">
        <v>775</v>
      </c>
      <c r="C3" s="2067"/>
      <c r="D3" s="2067"/>
      <c r="E3" s="2067"/>
      <c r="F3" s="2067"/>
      <c r="G3" s="2067"/>
      <c r="H3" s="2067"/>
      <c r="I3" s="2067"/>
      <c r="J3" s="1591"/>
      <c r="K3" s="1661"/>
      <c r="L3" s="904" t="s">
        <v>798</v>
      </c>
      <c r="M3" s="1661"/>
      <c r="N3" s="1591"/>
      <c r="O3" s="1661"/>
      <c r="P3" s="1591"/>
      <c r="Q3" s="2152" t="s">
        <v>25204</v>
      </c>
      <c r="R3" s="2152"/>
    </row>
    <row r="4" spans="2:18" ht="14.25" customHeight="1" thickBot="1">
      <c r="B4" s="2"/>
      <c r="C4" s="2"/>
      <c r="D4" s="2"/>
      <c r="E4" s="2"/>
      <c r="F4" s="42"/>
      <c r="G4" s="28"/>
      <c r="H4" s="1591"/>
      <c r="I4" s="1591"/>
      <c r="J4" s="1591"/>
      <c r="K4" s="1661"/>
      <c r="L4" s="1591"/>
      <c r="M4" s="1661"/>
      <c r="N4" s="1881" t="s">
        <v>799</v>
      </c>
      <c r="O4" s="1661"/>
      <c r="P4" s="1591"/>
      <c r="Q4" s="2"/>
      <c r="R4" s="2"/>
    </row>
    <row r="5" spans="2:18" ht="56.25" customHeight="1" thickBot="1">
      <c r="B5" s="439" t="s">
        <v>800</v>
      </c>
      <c r="C5" s="419" t="s">
        <v>801</v>
      </c>
      <c r="D5" s="419" t="s">
        <v>802</v>
      </c>
      <c r="E5" s="440" t="s">
        <v>23986</v>
      </c>
      <c r="F5" s="42"/>
      <c r="G5" s="441" t="s">
        <v>806</v>
      </c>
      <c r="H5" s="1591"/>
      <c r="I5" s="441" t="s">
        <v>807</v>
      </c>
      <c r="J5" s="1591"/>
      <c r="K5" s="1661"/>
      <c r="L5" s="1591"/>
      <c r="M5" s="1661"/>
      <c r="N5" s="267" t="s">
        <v>808</v>
      </c>
      <c r="O5" s="1661"/>
      <c r="P5" s="1591"/>
      <c r="Q5" s="439" t="s">
        <v>800</v>
      </c>
      <c r="R5" s="440" t="s">
        <v>23986</v>
      </c>
    </row>
    <row r="6" spans="2:18" ht="15" customHeight="1" thickBot="1">
      <c r="B6" s="126"/>
      <c r="C6" s="10"/>
      <c r="D6" s="10"/>
      <c r="E6" s="21"/>
      <c r="F6" s="4"/>
      <c r="G6" s="28"/>
      <c r="H6" s="1591"/>
      <c r="I6" s="1591"/>
      <c r="J6" s="1591"/>
      <c r="K6" s="1661"/>
      <c r="L6" s="1591"/>
      <c r="M6" s="1661"/>
      <c r="N6" s="1591"/>
      <c r="O6" s="1661"/>
      <c r="P6" s="1591"/>
      <c r="Q6" s="126"/>
      <c r="R6" s="21"/>
    </row>
    <row r="7" spans="2:18" ht="21" customHeight="1" thickBot="1">
      <c r="B7" s="316" t="s">
        <v>1307</v>
      </c>
      <c r="C7" s="11"/>
      <c r="D7" s="11"/>
      <c r="E7" s="11"/>
      <c r="F7" s="917"/>
      <c r="G7" s="40"/>
      <c r="H7" s="1591"/>
      <c r="I7" s="1591"/>
      <c r="J7" s="1591"/>
      <c r="K7" s="1661"/>
      <c r="L7" s="1591"/>
      <c r="M7" s="1661"/>
      <c r="N7" s="1591"/>
      <c r="O7" s="1661"/>
      <c r="P7" s="1591"/>
      <c r="Q7" s="316" t="s">
        <v>1307</v>
      </c>
      <c r="R7" s="11"/>
    </row>
    <row r="8" spans="2:18" ht="33" customHeight="1">
      <c r="B8" s="326" t="s">
        <v>25205</v>
      </c>
      <c r="C8" s="317" t="s">
        <v>25206</v>
      </c>
      <c r="D8" s="317">
        <v>0</v>
      </c>
      <c r="E8" s="1724">
        <v>4221</v>
      </c>
      <c r="F8" s="917"/>
      <c r="G8" s="1010" t="s">
        <v>25207</v>
      </c>
      <c r="H8" s="1591"/>
      <c r="I8" s="1640"/>
      <c r="J8" s="1591"/>
      <c r="K8" s="1661"/>
      <c r="L8" s="897">
        <f>IF( SUM( N8:N8 ) = 0, 0, $N$5 )</f>
        <v>0</v>
      </c>
      <c r="M8" s="1661"/>
      <c r="N8" s="273">
        <f xml:space="preserve"> IF( ISNUMBER(E8 ), 0, 1 )</f>
        <v>0</v>
      </c>
      <c r="O8" s="1661"/>
      <c r="P8" s="1591"/>
      <c r="Q8" s="326" t="s">
        <v>25205</v>
      </c>
      <c r="R8" s="974" t="s">
        <v>25208</v>
      </c>
    </row>
    <row r="9" spans="2:18" ht="33" customHeight="1">
      <c r="B9" s="327" t="s">
        <v>25209</v>
      </c>
      <c r="C9" s="313" t="s">
        <v>1430</v>
      </c>
      <c r="D9" s="313">
        <v>0</v>
      </c>
      <c r="E9" s="804">
        <v>48</v>
      </c>
      <c r="F9" s="917"/>
      <c r="G9" s="1011" t="s">
        <v>25210</v>
      </c>
      <c r="H9" s="1591"/>
      <c r="I9" s="1641"/>
      <c r="J9" s="1591"/>
      <c r="K9" s="1661"/>
      <c r="L9" s="897">
        <f>IF( SUM( N9:N9 ) = 0, 0, $N$5 )</f>
        <v>0</v>
      </c>
      <c r="M9" s="1661"/>
      <c r="N9" s="273">
        <f xml:space="preserve"> IF( ISNUMBER(E9 ), 0, 1 )</f>
        <v>0</v>
      </c>
      <c r="O9" s="1661"/>
      <c r="P9" s="1591"/>
      <c r="Q9" s="327" t="s">
        <v>25209</v>
      </c>
      <c r="R9" s="319" t="s">
        <v>25211</v>
      </c>
    </row>
    <row r="10" spans="2:18" ht="33" customHeight="1">
      <c r="B10" s="327" t="s">
        <v>25212</v>
      </c>
      <c r="C10" s="313" t="s">
        <v>1430</v>
      </c>
      <c r="D10" s="313">
        <v>0</v>
      </c>
      <c r="E10" s="804">
        <v>229</v>
      </c>
      <c r="F10" s="917"/>
      <c r="G10" s="1011" t="s">
        <v>25213</v>
      </c>
      <c r="H10" s="1591"/>
      <c r="I10" s="1641"/>
      <c r="J10" s="1591"/>
      <c r="K10" s="1661"/>
      <c r="L10" s="897">
        <f>IF( SUM( N10:N10 ) = 0, 0, $N$5 )</f>
        <v>0</v>
      </c>
      <c r="M10" s="1661"/>
      <c r="N10" s="273">
        <f xml:space="preserve"> IF( ISNUMBER(E10 ), 0, 1 )</f>
        <v>0</v>
      </c>
      <c r="O10" s="1661"/>
      <c r="P10" s="1591"/>
      <c r="Q10" s="327" t="s">
        <v>25212</v>
      </c>
      <c r="R10" s="319" t="s">
        <v>25214</v>
      </c>
    </row>
    <row r="11" spans="2:18" ht="33" customHeight="1">
      <c r="B11" s="327" t="s">
        <v>25215</v>
      </c>
      <c r="C11" s="313" t="s">
        <v>1430</v>
      </c>
      <c r="D11" s="313">
        <v>0</v>
      </c>
      <c r="E11" s="804">
        <v>52</v>
      </c>
      <c r="F11" s="917"/>
      <c r="G11" s="1011" t="s">
        <v>25216</v>
      </c>
      <c r="H11" s="1591"/>
      <c r="I11" s="1641"/>
      <c r="J11" s="1591"/>
      <c r="K11" s="1661"/>
      <c r="L11" s="897">
        <f>IF( SUM( N11:N11 ) = 0, 0, $N$5 )</f>
        <v>0</v>
      </c>
      <c r="M11" s="1661"/>
      <c r="N11" s="273">
        <f xml:space="preserve"> IF( ISNUMBER(E11 ), 0, 1 )</f>
        <v>0</v>
      </c>
      <c r="O11" s="1661"/>
      <c r="P11" s="1591"/>
      <c r="Q11" s="327" t="s">
        <v>25215</v>
      </c>
      <c r="R11" s="319" t="s">
        <v>25217</v>
      </c>
    </row>
    <row r="12" spans="2:18" ht="33" customHeight="1" thickBot="1">
      <c r="B12" s="1850" t="s">
        <v>25218</v>
      </c>
      <c r="C12" s="320" t="s">
        <v>1430</v>
      </c>
      <c r="D12" s="320">
        <v>0</v>
      </c>
      <c r="E12" s="1709">
        <v>3311</v>
      </c>
      <c r="F12" s="917"/>
      <c r="G12" s="1012" t="s">
        <v>25219</v>
      </c>
      <c r="H12" s="1591"/>
      <c r="I12" s="1642"/>
      <c r="J12" s="1591"/>
      <c r="K12" s="1661"/>
      <c r="L12" s="897">
        <f>IF( SUM( N12:N12 ) = 0, 0, $N$5 )</f>
        <v>0</v>
      </c>
      <c r="M12" s="1661"/>
      <c r="N12" s="273">
        <f xml:space="preserve"> IF( ISNUMBER(E12 ), 0, 1 )</f>
        <v>0</v>
      </c>
      <c r="O12" s="1661"/>
      <c r="P12" s="1591"/>
      <c r="Q12" s="1850" t="s">
        <v>25218</v>
      </c>
      <c r="R12" s="990" t="s">
        <v>25220</v>
      </c>
    </row>
    <row r="13" spans="2:18" ht="15" customHeight="1" thickBot="1">
      <c r="B13" s="126"/>
      <c r="C13" s="10"/>
      <c r="D13" s="10"/>
      <c r="E13" s="21"/>
      <c r="F13" s="917"/>
      <c r="G13" s="21"/>
      <c r="H13" s="1591"/>
      <c r="I13" s="1591"/>
      <c r="J13" s="1591"/>
      <c r="K13" s="1661"/>
      <c r="L13" s="1591"/>
      <c r="M13" s="1661"/>
      <c r="N13" s="1591"/>
      <c r="O13" s="1661"/>
      <c r="P13" s="1591"/>
      <c r="Q13" s="126"/>
      <c r="R13" s="21"/>
    </row>
    <row r="14" spans="2:18" ht="21" customHeight="1" thickBot="1">
      <c r="B14" s="316" t="s">
        <v>25221</v>
      </c>
      <c r="C14" s="11"/>
      <c r="D14" s="11"/>
      <c r="E14" s="11"/>
      <c r="F14" s="917"/>
      <c r="G14" s="11"/>
      <c r="H14" s="1591"/>
      <c r="I14" s="1591"/>
      <c r="J14" s="1591"/>
      <c r="K14" s="1661"/>
      <c r="L14" s="1591"/>
      <c r="M14" s="1661"/>
      <c r="N14" s="1591"/>
      <c r="O14" s="1661"/>
      <c r="P14" s="1591"/>
      <c r="Q14" s="316" t="s">
        <v>25221</v>
      </c>
      <c r="R14" s="11"/>
    </row>
    <row r="15" spans="2:18" ht="33" customHeight="1">
      <c r="B15" s="1831" t="s">
        <v>25222</v>
      </c>
      <c r="C15" s="443" t="s">
        <v>24063</v>
      </c>
      <c r="D15" s="443">
        <v>3</v>
      </c>
      <c r="E15" s="1702">
        <v>110515.70299999999</v>
      </c>
      <c r="F15" s="917"/>
      <c r="G15" s="1013" t="s">
        <v>25223</v>
      </c>
      <c r="H15" s="1591"/>
      <c r="I15" s="1640"/>
      <c r="J15" s="1591"/>
      <c r="K15" s="1661"/>
      <c r="L15" s="989">
        <f>IF( SUM( N15:N15 ) = 0, 0, $N$5 )</f>
        <v>0</v>
      </c>
      <c r="M15" s="1661"/>
      <c r="N15" s="273">
        <f xml:space="preserve"> IF( ISNUMBER(E15 ), 0, 1 )</f>
        <v>0</v>
      </c>
      <c r="O15" s="1661"/>
      <c r="P15" s="1591"/>
      <c r="Q15" s="1831" t="s">
        <v>25222</v>
      </c>
      <c r="R15" s="370" t="s">
        <v>25224</v>
      </c>
    </row>
    <row r="16" spans="2:18" ht="33" customHeight="1">
      <c r="B16" s="1829" t="s">
        <v>25225</v>
      </c>
      <c r="C16" s="336" t="s">
        <v>24063</v>
      </c>
      <c r="D16" s="336">
        <v>3</v>
      </c>
      <c r="E16" s="1718">
        <v>239755.09599999999</v>
      </c>
      <c r="F16" s="917"/>
      <c r="G16" s="1014" t="s">
        <v>25226</v>
      </c>
      <c r="H16" s="1591"/>
      <c r="I16" s="1641"/>
      <c r="J16" s="1591"/>
      <c r="K16" s="1661"/>
      <c r="L16" s="989">
        <f>IF( SUM( N16:N16 ) = 0, 0, $N$5 )</f>
        <v>0</v>
      </c>
      <c r="M16" s="1661"/>
      <c r="N16" s="273">
        <f xml:space="preserve"> IF( ISNUMBER(E16 ), 0, 1 )</f>
        <v>0</v>
      </c>
      <c r="O16" s="1661"/>
      <c r="P16" s="1591"/>
      <c r="Q16" s="1829" t="s">
        <v>25225</v>
      </c>
      <c r="R16" s="366" t="s">
        <v>25227</v>
      </c>
    </row>
    <row r="17" spans="2:18" ht="33" customHeight="1" thickBot="1">
      <c r="B17" s="1830" t="s">
        <v>25228</v>
      </c>
      <c r="C17" s="343" t="s">
        <v>24063</v>
      </c>
      <c r="D17" s="343">
        <v>3</v>
      </c>
      <c r="E17" s="356">
        <f>IFERROR(SUM(E15:E16),0)</f>
        <v>350270.799</v>
      </c>
      <c r="F17" s="917"/>
      <c r="G17" s="347" t="s">
        <v>25229</v>
      </c>
      <c r="H17" s="1591"/>
      <c r="I17" s="1642"/>
      <c r="J17" s="1591"/>
      <c r="K17" s="1661"/>
      <c r="L17" s="989"/>
      <c r="M17" s="1661"/>
      <c r="N17" s="1591"/>
      <c r="O17" s="1661"/>
      <c r="P17" s="1591"/>
      <c r="Q17" s="1830" t="s">
        <v>25228</v>
      </c>
      <c r="R17" s="344" t="s">
        <v>25230</v>
      </c>
    </row>
    <row r="18" spans="2:18">
      <c r="B18" s="1591"/>
      <c r="C18" s="1591"/>
      <c r="D18" s="1591"/>
      <c r="E18" s="1591"/>
      <c r="F18" s="1591"/>
      <c r="G18" s="1591"/>
      <c r="H18" s="1591"/>
      <c r="I18" s="1591"/>
      <c r="J18" s="1591"/>
      <c r="K18" s="1591"/>
      <c r="L18" s="1591"/>
      <c r="M18" s="1591"/>
      <c r="N18" s="1591"/>
      <c r="O18" s="1591"/>
      <c r="P18" s="1591"/>
      <c r="Q18" s="1591"/>
      <c r="R18" s="1591"/>
    </row>
  </sheetData>
  <sheetProtection algorithmName="SHA-512" hashValue="5NCE6hkUMvK0UvRt7vpHbct0GLjj1+SoHa3zSXTkuYdj5IIj6VdF2j+Zl1KMNjmDmhI9ov7CjoOKrROTpg3zfA==" saltValue="y15lSm51vmYd1i9nMEOFzQ==" spinCount="100000" sheet="1" objects="1" scenarios="1"/>
  <mergeCells count="2">
    <mergeCell ref="B3:I3"/>
    <mergeCell ref="Q3:R3"/>
  </mergeCells>
  <conditionalFormatting sqref="L8:L12">
    <cfRule type="cellIs" dxfId="20" priority="2" operator="equal">
      <formula>0</formula>
    </cfRule>
  </conditionalFormatting>
  <conditionalFormatting sqref="L15:L17">
    <cfRule type="cellIs" dxfId="19" priority="1" operator="equal">
      <formula>0</formula>
    </cfRule>
  </conditionalFormatting>
  <dataValidations count="1">
    <dataValidation type="custom" allowBlank="1" showErrorMessage="1" errorTitle="Input Error" error="Please enter a numeric value." sqref="E8:E11" xr:uid="{00000000-0002-0000-3B00-000000000000}">
      <formula1>ISNUMBER(E8)</formula1>
    </dataValidation>
  </dataValidations>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4">
    <tabColor theme="1"/>
    <pageSetUpPr fitToPage="1"/>
  </sheetPr>
  <dimension ref="A1"/>
  <sheetViews>
    <sheetView showGridLines="0" topLeftCell="B1" zoomScale="80" zoomScaleNormal="80" zoomScaleSheetLayoutView="80" workbookViewId="0">
      <selection activeCell="E14" sqref="E14"/>
    </sheetView>
  </sheetViews>
  <sheetFormatPr defaultColWidth="9" defaultRowHeight="14.25"/>
  <sheetData/>
  <sheetProtection algorithmName="SHA-512" hashValue="6g13ZG4Gaf+60S7dpPiow9V8sDM6nUXoVO8AzTR4bN49S0diFF+qBdvnnpqT1INLSQcTrHwlQqEPQ1tF17U+6Q==" saltValue="IuDndd9gEBRpgFaTYM6N5g=="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5">
    <pageSetUpPr fitToPage="1"/>
  </sheetPr>
  <dimension ref="B1:S32"/>
  <sheetViews>
    <sheetView showFormulas="1" showGridLines="0" zoomScaleNormal="100" zoomScaleSheetLayoutView="100" workbookViewId="0">
      <selection activeCell="E27" sqref="E27"/>
    </sheetView>
  </sheetViews>
  <sheetFormatPr defaultColWidth="9" defaultRowHeight="15"/>
  <cols>
    <col min="1" max="1" width="1.625" style="261" customWidth="1"/>
    <col min="2" max="2" width="36.125" style="261" customWidth="1"/>
    <col min="3" max="3" width="7" style="261" customWidth="1"/>
    <col min="4" max="4" width="5.5" style="261" customWidth="1"/>
    <col min="5" max="5" width="12.5" style="261" customWidth="1"/>
    <col min="6" max="6" width="1.625" style="261" customWidth="1"/>
    <col min="7" max="7" width="12.5" style="261" customWidth="1"/>
    <col min="8" max="8" width="1.625" style="261" customWidth="1"/>
    <col min="9" max="9" width="29.5" style="261" customWidth="1"/>
    <col min="10" max="11" width="1.625" style="261" customWidth="1"/>
    <col min="12" max="12" width="25" style="261" customWidth="1"/>
    <col min="13" max="13" width="1.625" style="261" customWidth="1"/>
    <col min="14" max="14" width="25" style="261" hidden="1" customWidth="1"/>
    <col min="15" max="15" width="1.625" style="261" hidden="1" customWidth="1"/>
    <col min="16" max="16" width="1.625" style="261" customWidth="1"/>
    <col min="17" max="17" width="36.125" style="261" customWidth="1"/>
    <col min="18" max="18" width="12.5" style="261" customWidth="1"/>
    <col min="19" max="19" width="1.625" style="261" customWidth="1"/>
    <col min="20" max="16384" width="9" style="261"/>
  </cols>
  <sheetData>
    <row r="1" spans="2:19" ht="30" customHeight="1">
      <c r="B1" s="888" t="s">
        <v>777</v>
      </c>
      <c r="C1" s="888"/>
      <c r="D1" s="888"/>
      <c r="E1" s="888"/>
      <c r="F1" s="1009"/>
      <c r="G1" s="28"/>
      <c r="H1" s="1591"/>
      <c r="I1" s="1591"/>
      <c r="J1" s="1591"/>
      <c r="K1" s="1661"/>
      <c r="L1" s="1591"/>
      <c r="M1" s="1661"/>
      <c r="N1" s="1591"/>
      <c r="O1" s="1661"/>
      <c r="P1" s="1591"/>
      <c r="Q1" s="888" t="s">
        <v>777</v>
      </c>
      <c r="R1" s="888"/>
      <c r="S1" s="1591"/>
    </row>
    <row r="2" spans="2:19" ht="30" customHeight="1">
      <c r="B2" s="888" t="str">
        <f>Validation!B4</f>
        <v>Anglian Water</v>
      </c>
      <c r="C2" s="14"/>
      <c r="D2" s="14"/>
      <c r="E2" s="14"/>
      <c r="F2" s="277"/>
      <c r="G2" s="28"/>
      <c r="H2" s="1591"/>
      <c r="I2" s="1591"/>
      <c r="J2" s="1591"/>
      <c r="K2" s="1661"/>
      <c r="L2" s="1591"/>
      <c r="M2" s="1661"/>
      <c r="N2" s="1591"/>
      <c r="O2" s="1661"/>
      <c r="P2" s="1591"/>
      <c r="Q2" s="888" t="str">
        <f>Validation!B4</f>
        <v>Anglian Water</v>
      </c>
      <c r="R2" s="14"/>
      <c r="S2" s="1591"/>
    </row>
    <row r="3" spans="2:19" ht="45.75" customHeight="1">
      <c r="B3" s="2067" t="s">
        <v>778</v>
      </c>
      <c r="C3" s="2067"/>
      <c r="D3" s="2067"/>
      <c r="E3" s="2067"/>
      <c r="F3" s="2067"/>
      <c r="G3" s="2067"/>
      <c r="H3" s="2067"/>
      <c r="I3" s="2067"/>
      <c r="J3" s="1591"/>
      <c r="K3" s="1661"/>
      <c r="L3" s="889" t="s">
        <v>798</v>
      </c>
      <c r="M3" s="1661"/>
      <c r="N3" s="1591"/>
      <c r="O3" s="1661"/>
      <c r="P3" s="1591"/>
      <c r="Q3" s="2067" t="s">
        <v>778</v>
      </c>
      <c r="R3" s="2067"/>
      <c r="S3" s="1591"/>
    </row>
    <row r="4" spans="2:19" ht="15" customHeight="1" thickBot="1">
      <c r="B4" s="2"/>
      <c r="C4" s="2"/>
      <c r="D4" s="2"/>
      <c r="E4" s="2"/>
      <c r="F4" s="42"/>
      <c r="G4" s="28"/>
      <c r="H4" s="1591"/>
      <c r="I4" s="1591"/>
      <c r="J4" s="1591"/>
      <c r="K4" s="1661"/>
      <c r="L4" s="1591"/>
      <c r="M4" s="1661"/>
      <c r="N4" s="1881" t="s">
        <v>799</v>
      </c>
      <c r="O4" s="1661"/>
      <c r="P4" s="1591"/>
      <c r="Q4" s="2"/>
      <c r="R4" s="2"/>
      <c r="S4" s="1591"/>
    </row>
    <row r="5" spans="2:19" ht="28.5" customHeight="1" thickBot="1">
      <c r="B5" s="439" t="s">
        <v>800</v>
      </c>
      <c r="C5" s="419" t="s">
        <v>801</v>
      </c>
      <c r="D5" s="419" t="s">
        <v>802</v>
      </c>
      <c r="E5" s="440" t="s">
        <v>1016</v>
      </c>
      <c r="F5" s="4"/>
      <c r="G5" s="441" t="s">
        <v>806</v>
      </c>
      <c r="H5" s="1591"/>
      <c r="I5" s="441" t="s">
        <v>25231</v>
      </c>
      <c r="J5" s="1591"/>
      <c r="K5" s="1661"/>
      <c r="L5" s="1591"/>
      <c r="M5" s="1661"/>
      <c r="N5" s="267" t="s">
        <v>808</v>
      </c>
      <c r="O5" s="1661"/>
      <c r="P5" s="1591"/>
      <c r="Q5" s="439" t="s">
        <v>800</v>
      </c>
      <c r="R5" s="440" t="s">
        <v>1016</v>
      </c>
      <c r="S5" s="1591"/>
    </row>
    <row r="6" spans="2:19" ht="15" customHeight="1" thickBot="1">
      <c r="B6" s="126"/>
      <c r="C6" s="10"/>
      <c r="D6" s="10"/>
      <c r="E6" s="21"/>
      <c r="F6" s="4"/>
      <c r="G6" s="28"/>
      <c r="H6" s="1591"/>
      <c r="I6" s="1591"/>
      <c r="J6" s="1591"/>
      <c r="K6" s="1661"/>
      <c r="L6" s="1591"/>
      <c r="M6" s="1661"/>
      <c r="N6" s="1591"/>
      <c r="O6" s="1661"/>
      <c r="P6" s="1591"/>
      <c r="Q6" s="126"/>
      <c r="R6" s="21"/>
      <c r="S6" s="1591"/>
    </row>
    <row r="7" spans="2:19" ht="33" customHeight="1">
      <c r="B7" s="326" t="s">
        <v>25232</v>
      </c>
      <c r="C7" s="317" t="s">
        <v>25233</v>
      </c>
      <c r="D7" s="317">
        <v>1</v>
      </c>
      <c r="E7" s="1708">
        <v>147</v>
      </c>
      <c r="F7" s="3"/>
      <c r="G7" s="323" t="s">
        <v>25234</v>
      </c>
      <c r="H7" s="1591"/>
      <c r="I7" s="1640"/>
      <c r="J7" s="1591"/>
      <c r="K7" s="1661"/>
      <c r="L7" s="897">
        <f>IF( SUM( N7:N7 ) = 0, 0, $N$5 )</f>
        <v>0</v>
      </c>
      <c r="M7" s="1661"/>
      <c r="N7" s="273">
        <f xml:space="preserve"> IF( ISNUMBER(E7 ), 0, 1 )</f>
        <v>0</v>
      </c>
      <c r="O7" s="1661"/>
      <c r="P7" s="1591"/>
      <c r="Q7" s="326" t="s">
        <v>25232</v>
      </c>
      <c r="R7" s="974" t="s">
        <v>25235</v>
      </c>
      <c r="S7" s="1591"/>
    </row>
    <row r="8" spans="2:19" ht="33" customHeight="1">
      <c r="B8" s="327" t="s">
        <v>25236</v>
      </c>
      <c r="C8" s="313" t="s">
        <v>25233</v>
      </c>
      <c r="D8" s="313">
        <v>1</v>
      </c>
      <c r="E8" s="1700">
        <v>0</v>
      </c>
      <c r="F8" s="3"/>
      <c r="G8" s="324" t="s">
        <v>25237</v>
      </c>
      <c r="H8" s="1591"/>
      <c r="I8" s="1641"/>
      <c r="J8" s="1591"/>
      <c r="K8" s="1661"/>
      <c r="L8" s="897">
        <f>IF( SUM( N8:N8 ) = 0, 0, $N$5 )</f>
        <v>0</v>
      </c>
      <c r="M8" s="1661"/>
      <c r="N8" s="273">
        <f xml:space="preserve"> IF( ISNUMBER(E8 ), 0, 1 )</f>
        <v>0</v>
      </c>
      <c r="O8" s="1661"/>
      <c r="P8" s="1591"/>
      <c r="Q8" s="327" t="s">
        <v>25236</v>
      </c>
      <c r="R8" s="319" t="s">
        <v>25238</v>
      </c>
      <c r="S8" s="1591"/>
    </row>
    <row r="9" spans="2:19" ht="33" customHeight="1">
      <c r="B9" s="327" t="s">
        <v>25239</v>
      </c>
      <c r="C9" s="313" t="s">
        <v>25233</v>
      </c>
      <c r="D9" s="313">
        <v>1</v>
      </c>
      <c r="E9" s="1188">
        <f>IFERROR(E7 + E8, 0)</f>
        <v>147</v>
      </c>
      <c r="F9" s="3"/>
      <c r="G9" s="324" t="s">
        <v>25240</v>
      </c>
      <c r="H9" s="1591"/>
      <c r="I9" s="1641"/>
      <c r="J9" s="1591"/>
      <c r="K9" s="1661"/>
      <c r="L9" s="1591"/>
      <c r="M9" s="1661"/>
      <c r="N9" s="1591"/>
      <c r="O9" s="1661"/>
      <c r="P9" s="1591"/>
      <c r="Q9" s="327" t="s">
        <v>25239</v>
      </c>
      <c r="R9" s="397" t="s">
        <v>25241</v>
      </c>
      <c r="S9" s="1591"/>
    </row>
    <row r="10" spans="2:19" ht="33" customHeight="1" thickBot="1">
      <c r="B10" s="1850" t="s">
        <v>25242</v>
      </c>
      <c r="C10" s="320" t="s">
        <v>25233</v>
      </c>
      <c r="D10" s="320">
        <v>1</v>
      </c>
      <c r="E10" s="1709">
        <v>3.1</v>
      </c>
      <c r="F10" s="3"/>
      <c r="G10" s="325" t="s">
        <v>25243</v>
      </c>
      <c r="H10" s="1591"/>
      <c r="I10" s="1642"/>
      <c r="J10" s="1591"/>
      <c r="K10" s="1661"/>
      <c r="L10" s="897">
        <f>IF( SUM( N10:N10 ) = 0, 0, $N$5 )</f>
        <v>0</v>
      </c>
      <c r="M10" s="1661"/>
      <c r="N10" s="273">
        <f xml:space="preserve"> IF( ISNUMBER(E10 ), 0, 1 )</f>
        <v>0</v>
      </c>
      <c r="O10" s="1661"/>
      <c r="P10" s="1591"/>
      <c r="Q10" s="1850" t="s">
        <v>25242</v>
      </c>
      <c r="R10" s="990" t="s">
        <v>25244</v>
      </c>
      <c r="S10" s="1591"/>
    </row>
    <row r="11" spans="2:19" ht="15" customHeight="1" thickBot="1">
      <c r="B11" s="35"/>
      <c r="C11" s="29"/>
      <c r="D11" s="29"/>
      <c r="E11" s="43"/>
      <c r="F11" s="3"/>
      <c r="G11" s="28"/>
      <c r="H11" s="1591"/>
      <c r="I11" s="1591"/>
      <c r="J11" s="1591"/>
      <c r="K11" s="1661"/>
      <c r="L11" s="989"/>
      <c r="M11" s="1661"/>
      <c r="N11" s="1591"/>
      <c r="O11" s="1661"/>
      <c r="P11" s="1591"/>
      <c r="Q11" s="35"/>
      <c r="R11" s="43"/>
      <c r="S11" s="1591"/>
    </row>
    <row r="12" spans="2:19" ht="33" customHeight="1" thickBot="1">
      <c r="B12" s="1866" t="s">
        <v>25245</v>
      </c>
      <c r="C12" s="389" t="s">
        <v>1392</v>
      </c>
      <c r="D12" s="389">
        <v>2</v>
      </c>
      <c r="E12" s="1707">
        <v>28.47</v>
      </c>
      <c r="F12" s="3"/>
      <c r="G12" s="488" t="s">
        <v>25246</v>
      </c>
      <c r="H12" s="1591"/>
      <c r="I12" s="1682"/>
      <c r="J12" s="1591"/>
      <c r="K12" s="1661"/>
      <c r="L12" s="989">
        <f>IF( SUM( N12:N12 ) = 0, 0, $N$5 )</f>
        <v>0</v>
      </c>
      <c r="M12" s="1661"/>
      <c r="N12" s="273">
        <f xml:space="preserve"> IF( ISNUMBER(E12 ), 0, 1 )</f>
        <v>0</v>
      </c>
      <c r="O12" s="1661"/>
      <c r="P12" s="1591"/>
      <c r="Q12" s="1866" t="s">
        <v>25245</v>
      </c>
      <c r="R12" s="427" t="s">
        <v>25247</v>
      </c>
      <c r="S12" s="1591"/>
    </row>
    <row r="13" spans="2:19" ht="15" customHeight="1" thickBot="1">
      <c r="B13" s="38"/>
      <c r="C13" s="43"/>
      <c r="D13" s="43"/>
      <c r="E13" s="43"/>
      <c r="F13" s="3"/>
      <c r="G13" s="28"/>
      <c r="H13" s="1591"/>
      <c r="I13" s="1591"/>
      <c r="J13" s="1591"/>
      <c r="K13" s="1661"/>
      <c r="L13" s="1591"/>
      <c r="M13" s="1661"/>
      <c r="N13" s="1591"/>
      <c r="O13" s="1661"/>
      <c r="P13" s="1591"/>
      <c r="Q13" s="38"/>
      <c r="R13" s="43"/>
      <c r="S13" s="1591"/>
    </row>
    <row r="14" spans="2:19" ht="33" customHeight="1" thickBot="1">
      <c r="B14" s="326" t="s">
        <v>25248</v>
      </c>
      <c r="C14" s="317" t="s">
        <v>25233</v>
      </c>
      <c r="D14" s="317">
        <v>1</v>
      </c>
      <c r="E14" s="1708">
        <v>85.6</v>
      </c>
      <c r="F14" s="3"/>
      <c r="G14" s="323" t="s">
        <v>25249</v>
      </c>
      <c r="H14" s="1591"/>
      <c r="I14" s="1640"/>
      <c r="J14" s="1591"/>
      <c r="K14" s="1661"/>
      <c r="L14" s="989">
        <f>IF( SUM( N14:N14 ) = 0, 0, $N$5 )</f>
        <v>0</v>
      </c>
      <c r="M14" s="1661"/>
      <c r="N14" s="273">
        <f xml:space="preserve"> IF( ISNUMBER(E14 ), 0, 1 )</f>
        <v>0</v>
      </c>
      <c r="O14" s="1661"/>
      <c r="P14" s="1591"/>
      <c r="Q14" s="326" t="s">
        <v>25248</v>
      </c>
      <c r="R14" s="974" t="s">
        <v>25250</v>
      </c>
      <c r="S14" s="1591"/>
    </row>
    <row r="15" spans="2:19" ht="33" customHeight="1">
      <c r="B15" s="326" t="s">
        <v>25251</v>
      </c>
      <c r="C15" s="313" t="s">
        <v>25233</v>
      </c>
      <c r="D15" s="313">
        <v>1</v>
      </c>
      <c r="E15" s="1700">
        <v>0</v>
      </c>
      <c r="F15" s="3"/>
      <c r="G15" s="324" t="s">
        <v>25252</v>
      </c>
      <c r="H15" s="1591"/>
      <c r="I15" s="1641"/>
      <c r="J15" s="1591"/>
      <c r="K15" s="1661"/>
      <c r="L15" s="989">
        <f>IF( SUM( N15:N15 ) = 0, 0, $N$5 )</f>
        <v>0</v>
      </c>
      <c r="M15" s="1661"/>
      <c r="N15" s="273">
        <f xml:space="preserve"> IF( ISNUMBER(E15 ), 0, 1 )</f>
        <v>0</v>
      </c>
      <c r="O15" s="1661"/>
      <c r="P15" s="1591"/>
      <c r="Q15" s="327" t="s">
        <v>25251</v>
      </c>
      <c r="R15" s="319" t="s">
        <v>25253</v>
      </c>
      <c r="S15" s="1591"/>
    </row>
    <row r="16" spans="2:19" ht="33" customHeight="1" thickBot="1">
      <c r="B16" s="1850" t="s">
        <v>25254</v>
      </c>
      <c r="C16" s="320" t="s">
        <v>25233</v>
      </c>
      <c r="D16" s="320">
        <v>1</v>
      </c>
      <c r="E16" s="1189">
        <f>IFERROR(E14 + E15, 0)</f>
        <v>85.6</v>
      </c>
      <c r="F16" s="3"/>
      <c r="G16" s="325" t="s">
        <v>25255</v>
      </c>
      <c r="H16" s="1591"/>
      <c r="I16" s="1642"/>
      <c r="J16" s="1591"/>
      <c r="K16" s="1661"/>
      <c r="L16" s="989"/>
      <c r="M16" s="1661"/>
      <c r="N16" s="1591"/>
      <c r="O16" s="1661"/>
      <c r="P16" s="1591"/>
      <c r="Q16" s="1850" t="s">
        <v>25254</v>
      </c>
      <c r="R16" s="322" t="s">
        <v>25256</v>
      </c>
      <c r="S16" s="1591"/>
    </row>
    <row r="17" spans="2:19" ht="15" customHeight="1" thickBot="1">
      <c r="B17" s="38"/>
      <c r="C17" s="38"/>
      <c r="D17" s="38"/>
      <c r="E17" s="43"/>
      <c r="F17" s="3"/>
      <c r="G17" s="28"/>
      <c r="H17" s="1591"/>
      <c r="I17" s="1591"/>
      <c r="J17" s="1591"/>
      <c r="K17" s="1661"/>
      <c r="L17" s="989"/>
      <c r="M17" s="1661"/>
      <c r="N17" s="1591"/>
      <c r="O17" s="1661"/>
      <c r="P17" s="1591"/>
      <c r="Q17" s="38"/>
      <c r="R17" s="43"/>
      <c r="S17" s="1591"/>
    </row>
    <row r="18" spans="2:19" ht="33" customHeight="1">
      <c r="B18" s="326" t="s">
        <v>25257</v>
      </c>
      <c r="C18" s="317" t="s">
        <v>25258</v>
      </c>
      <c r="D18" s="317">
        <v>0</v>
      </c>
      <c r="E18" s="1708">
        <v>0</v>
      </c>
      <c r="F18" s="3"/>
      <c r="G18" s="323" t="s">
        <v>25259</v>
      </c>
      <c r="H18" s="1591"/>
      <c r="I18" s="1640"/>
      <c r="J18" s="1591"/>
      <c r="K18" s="1661"/>
      <c r="L18" s="989">
        <f>IF( SUM( N18:N18 ) = 0, 0, $N$5 )</f>
        <v>0</v>
      </c>
      <c r="M18" s="1661"/>
      <c r="N18" s="273">
        <f xml:space="preserve"> IF( ISNUMBER(E18 ), 0, 1 )</f>
        <v>0</v>
      </c>
      <c r="O18" s="1661"/>
      <c r="P18" s="1591"/>
      <c r="Q18" s="326" t="s">
        <v>25257</v>
      </c>
      <c r="R18" s="974" t="s">
        <v>25260</v>
      </c>
      <c r="S18" s="1591"/>
    </row>
    <row r="19" spans="2:19" ht="33" customHeight="1">
      <c r="B19" s="327" t="s">
        <v>25261</v>
      </c>
      <c r="C19" s="313" t="s">
        <v>25258</v>
      </c>
      <c r="D19" s="313">
        <v>0</v>
      </c>
      <c r="E19" s="1700">
        <v>1933</v>
      </c>
      <c r="F19" s="3"/>
      <c r="G19" s="324" t="s">
        <v>25262</v>
      </c>
      <c r="H19" s="1591"/>
      <c r="I19" s="1641"/>
      <c r="J19" s="1591"/>
      <c r="K19" s="1661"/>
      <c r="L19" s="989">
        <f>IF( SUM( N19:N19 ) = 0, 0, $N$5 )</f>
        <v>0</v>
      </c>
      <c r="M19" s="1661"/>
      <c r="N19" s="273">
        <f xml:space="preserve"> IF( ISNUMBER(E19 ), 0, 1 )</f>
        <v>0</v>
      </c>
      <c r="O19" s="1661"/>
      <c r="P19" s="1591"/>
      <c r="Q19" s="327" t="s">
        <v>25261</v>
      </c>
      <c r="R19" s="319" t="s">
        <v>25263</v>
      </c>
      <c r="S19" s="1591"/>
    </row>
    <row r="20" spans="2:19" ht="33" customHeight="1">
      <c r="B20" s="327" t="s">
        <v>25264</v>
      </c>
      <c r="C20" s="313" t="s">
        <v>25258</v>
      </c>
      <c r="D20" s="313">
        <v>0</v>
      </c>
      <c r="E20" s="1700">
        <v>4208</v>
      </c>
      <c r="F20" s="3"/>
      <c r="G20" s="324" t="s">
        <v>25265</v>
      </c>
      <c r="H20" s="1591"/>
      <c r="I20" s="1641"/>
      <c r="J20" s="1591"/>
      <c r="K20" s="1661"/>
      <c r="L20" s="989">
        <f>IF( SUM( N20:N20 ) = 0, 0, $N$5 )</f>
        <v>0</v>
      </c>
      <c r="M20" s="1661"/>
      <c r="N20" s="273">
        <f xml:space="preserve"> IF( ISNUMBER(E20 ), 0, 1 )</f>
        <v>0</v>
      </c>
      <c r="O20" s="1661"/>
      <c r="P20" s="1591"/>
      <c r="Q20" s="327" t="s">
        <v>25264</v>
      </c>
      <c r="R20" s="319" t="s">
        <v>25266</v>
      </c>
      <c r="S20" s="1591"/>
    </row>
    <row r="21" spans="2:19" ht="33" customHeight="1" thickBot="1">
      <c r="B21" s="1850" t="s">
        <v>25267</v>
      </c>
      <c r="C21" s="320" t="s">
        <v>25258</v>
      </c>
      <c r="D21" s="320">
        <v>0</v>
      </c>
      <c r="E21" s="1190">
        <f>IFERROR(E18 + E19 + E20, 0)</f>
        <v>6141</v>
      </c>
      <c r="F21" s="3"/>
      <c r="G21" s="325" t="s">
        <v>25268</v>
      </c>
      <c r="H21" s="1591"/>
      <c r="I21" s="1642"/>
      <c r="J21" s="1591"/>
      <c r="K21" s="1661"/>
      <c r="L21" s="1591"/>
      <c r="M21" s="1661"/>
      <c r="N21" s="1591"/>
      <c r="O21" s="1661"/>
      <c r="P21" s="1591"/>
      <c r="Q21" s="1850" t="s">
        <v>25267</v>
      </c>
      <c r="R21" s="322" t="s">
        <v>25269</v>
      </c>
      <c r="S21" s="1591"/>
    </row>
    <row r="22" spans="2:19" ht="15" customHeight="1" thickBot="1">
      <c r="B22" s="35"/>
      <c r="C22" s="29"/>
      <c r="D22" s="29"/>
      <c r="E22" s="43"/>
      <c r="F22" s="3"/>
      <c r="G22" s="28"/>
      <c r="H22" s="1591"/>
      <c r="I22" s="1591"/>
      <c r="J22" s="1591"/>
      <c r="K22" s="1661"/>
      <c r="L22" s="1591"/>
      <c r="M22" s="1661"/>
      <c r="N22" s="1591"/>
      <c r="O22" s="1661"/>
      <c r="P22" s="1591"/>
      <c r="Q22" s="35"/>
      <c r="R22" s="43"/>
      <c r="S22" s="1591"/>
    </row>
    <row r="23" spans="2:19" ht="33" customHeight="1" thickBot="1">
      <c r="B23" s="1866" t="s">
        <v>25270</v>
      </c>
      <c r="C23" s="389" t="s">
        <v>25271</v>
      </c>
      <c r="D23" s="389">
        <v>0</v>
      </c>
      <c r="E23" s="1707">
        <v>79811346</v>
      </c>
      <c r="F23" s="3"/>
      <c r="G23" s="488" t="s">
        <v>25272</v>
      </c>
      <c r="H23" s="1591"/>
      <c r="I23" s="1682"/>
      <c r="J23" s="1591"/>
      <c r="K23" s="1661"/>
      <c r="L23" s="989">
        <f>IF( SUM( N23:N23 ) = 0, 0, $N$5 )</f>
        <v>0</v>
      </c>
      <c r="M23" s="1661"/>
      <c r="N23" s="273">
        <f xml:space="preserve"> IF( ISNUMBER(E23 ), 0, 1 )</f>
        <v>0</v>
      </c>
      <c r="O23" s="1661"/>
      <c r="P23" s="1591"/>
      <c r="Q23" s="1866" t="s">
        <v>25270</v>
      </c>
      <c r="R23" s="427" t="s">
        <v>25273</v>
      </c>
      <c r="S23" s="1591"/>
    </row>
    <row r="24" spans="2:19" ht="15" customHeight="1" thickBot="1">
      <c r="B24" s="35"/>
      <c r="C24" s="29"/>
      <c r="D24" s="29"/>
      <c r="E24" s="43"/>
      <c r="F24" s="3"/>
      <c r="G24" s="28"/>
      <c r="H24" s="1591"/>
      <c r="I24" s="1591"/>
      <c r="J24" s="1591"/>
      <c r="K24" s="1661"/>
      <c r="L24" s="1591"/>
      <c r="M24" s="1661"/>
      <c r="N24" s="1591"/>
      <c r="O24" s="1661"/>
      <c r="P24" s="1591"/>
      <c r="Q24" s="35"/>
      <c r="R24" s="43"/>
      <c r="S24" s="1591"/>
    </row>
    <row r="25" spans="2:19" ht="33" customHeight="1">
      <c r="B25" s="326" t="s">
        <v>25274</v>
      </c>
      <c r="C25" s="317" t="s">
        <v>25258</v>
      </c>
      <c r="D25" s="317">
        <v>0</v>
      </c>
      <c r="E25" s="1708">
        <v>0</v>
      </c>
      <c r="F25" s="3"/>
      <c r="G25" s="323" t="s">
        <v>25275</v>
      </c>
      <c r="H25" s="1591"/>
      <c r="I25" s="1640"/>
      <c r="J25" s="1591"/>
      <c r="K25" s="1661"/>
      <c r="L25" s="989">
        <f>IF( SUM( N25:N25 ) = 0, 0, $N$5 )</f>
        <v>0</v>
      </c>
      <c r="M25" s="1661"/>
      <c r="N25" s="273">
        <f xml:space="preserve"> IF( ISNUMBER(E25 ), 0, 1 )</f>
        <v>0</v>
      </c>
      <c r="O25" s="1661"/>
      <c r="P25" s="1591"/>
      <c r="Q25" s="326" t="s">
        <v>25274</v>
      </c>
      <c r="R25" s="974" t="s">
        <v>25276</v>
      </c>
      <c r="S25" s="1591"/>
    </row>
    <row r="26" spans="2:19" ht="33" customHeight="1">
      <c r="B26" s="327" t="s">
        <v>25277</v>
      </c>
      <c r="C26" s="313" t="s">
        <v>25258</v>
      </c>
      <c r="D26" s="313">
        <v>0</v>
      </c>
      <c r="E26" s="1700">
        <v>0</v>
      </c>
      <c r="F26" s="3"/>
      <c r="G26" s="324" t="s">
        <v>25278</v>
      </c>
      <c r="H26" s="1591"/>
      <c r="I26" s="1641"/>
      <c r="J26" s="1591"/>
      <c r="K26" s="1661"/>
      <c r="L26" s="989">
        <f>IF( SUM( N26:N26 ) = 0, 0, $N$5 )</f>
        <v>0</v>
      </c>
      <c r="M26" s="1661"/>
      <c r="N26" s="273">
        <f xml:space="preserve"> IF( ISNUMBER(E26 ), 0, 1 )</f>
        <v>0</v>
      </c>
      <c r="O26" s="1661"/>
      <c r="P26" s="1591"/>
      <c r="Q26" s="327" t="s">
        <v>25277</v>
      </c>
      <c r="R26" s="319" t="s">
        <v>25279</v>
      </c>
      <c r="S26" s="1591"/>
    </row>
    <row r="27" spans="2:19" ht="33" customHeight="1">
      <c r="B27" s="327" t="s">
        <v>25280</v>
      </c>
      <c r="C27" s="313" t="s">
        <v>25258</v>
      </c>
      <c r="D27" s="313">
        <v>0</v>
      </c>
      <c r="E27" s="1700">
        <v>4252.96</v>
      </c>
      <c r="F27" s="3"/>
      <c r="G27" s="324" t="s">
        <v>25281</v>
      </c>
      <c r="H27" s="1591"/>
      <c r="I27" s="1641"/>
      <c r="J27" s="1591"/>
      <c r="K27" s="1661"/>
      <c r="L27" s="989">
        <f>IF( SUM( N27:N27 ) = 0, 0, $N$5 )</f>
        <v>0</v>
      </c>
      <c r="M27" s="1661"/>
      <c r="N27" s="273">
        <f xml:space="preserve"> IF( ISNUMBER(E27 ), 0, 1 )</f>
        <v>0</v>
      </c>
      <c r="O27" s="1661"/>
      <c r="P27" s="1591"/>
      <c r="Q27" s="327" t="s">
        <v>25280</v>
      </c>
      <c r="R27" s="319" t="s">
        <v>25282</v>
      </c>
      <c r="S27" s="1591"/>
    </row>
    <row r="28" spans="2:19" ht="33" customHeight="1" thickBot="1">
      <c r="B28" s="1850" t="s">
        <v>25283</v>
      </c>
      <c r="C28" s="320" t="s">
        <v>25258</v>
      </c>
      <c r="D28" s="320">
        <v>0</v>
      </c>
      <c r="E28" s="322">
        <f>IFERROR(E25 + E26 + E27, 0)</f>
        <v>4252.96</v>
      </c>
      <c r="F28" s="3"/>
      <c r="G28" s="325" t="s">
        <v>25284</v>
      </c>
      <c r="H28" s="1591"/>
      <c r="I28" s="1642"/>
      <c r="J28" s="1591"/>
      <c r="K28" s="1661"/>
      <c r="L28" s="1591"/>
      <c r="M28" s="1661"/>
      <c r="N28" s="1591"/>
      <c r="O28" s="1661"/>
      <c r="P28" s="1591"/>
      <c r="Q28" s="1850" t="s">
        <v>25283</v>
      </c>
      <c r="R28" s="322" t="s">
        <v>25285</v>
      </c>
      <c r="S28" s="1591"/>
    </row>
    <row r="29" spans="2:19" ht="15" customHeight="1" thickBot="1">
      <c r="B29" s="35"/>
      <c r="C29" s="29"/>
      <c r="D29" s="29"/>
      <c r="E29" s="43"/>
      <c r="F29" s="3"/>
      <c r="G29" s="28"/>
      <c r="H29" s="1591"/>
      <c r="I29" s="1591"/>
      <c r="J29" s="1591"/>
      <c r="K29" s="1661"/>
      <c r="L29" s="1591"/>
      <c r="M29" s="1661"/>
      <c r="N29" s="1591"/>
      <c r="O29" s="1661"/>
      <c r="P29" s="1591"/>
      <c r="Q29" s="35"/>
      <c r="R29" s="43"/>
      <c r="S29" s="1591"/>
    </row>
    <row r="30" spans="2:19" ht="33" customHeight="1">
      <c r="B30" s="326" t="s">
        <v>25286</v>
      </c>
      <c r="C30" s="317" t="s">
        <v>25271</v>
      </c>
      <c r="D30" s="317">
        <v>0</v>
      </c>
      <c r="E30" s="1708">
        <v>0</v>
      </c>
      <c r="F30" s="3"/>
      <c r="G30" s="323" t="s">
        <v>25287</v>
      </c>
      <c r="H30" s="1591"/>
      <c r="I30" s="1640"/>
      <c r="J30" s="1591"/>
      <c r="K30" s="1661"/>
      <c r="L30" s="989">
        <f>IF( SUM( N30:N30 ) = 0, 0, $N$5 )</f>
        <v>0</v>
      </c>
      <c r="M30" s="1661"/>
      <c r="N30" s="273">
        <f xml:space="preserve"> IF( ISNUMBER(E30 ), 0, 1 )</f>
        <v>0</v>
      </c>
      <c r="O30" s="1661"/>
      <c r="P30" s="1591"/>
      <c r="Q30" s="326" t="s">
        <v>25286</v>
      </c>
      <c r="R30" s="974" t="s">
        <v>25288</v>
      </c>
      <c r="S30" s="1591"/>
    </row>
    <row r="31" spans="2:19" ht="33" customHeight="1" thickBot="1">
      <c r="B31" s="1850" t="s">
        <v>25289</v>
      </c>
      <c r="C31" s="320" t="s">
        <v>1392</v>
      </c>
      <c r="D31" s="320">
        <v>2</v>
      </c>
      <c r="E31" s="1709">
        <v>48.61</v>
      </c>
      <c r="F31" s="3"/>
      <c r="G31" s="325" t="s">
        <v>25290</v>
      </c>
      <c r="H31" s="1591"/>
      <c r="I31" s="1642"/>
      <c r="J31" s="1591"/>
      <c r="K31" s="1661"/>
      <c r="L31" s="989">
        <f>IF( SUM( N31:N31 ) = 0, 0, $N$5 )</f>
        <v>0</v>
      </c>
      <c r="M31" s="1661"/>
      <c r="N31" s="273">
        <f xml:space="preserve"> IF( ISNUMBER(E31 ), 0, 1 )</f>
        <v>0</v>
      </c>
      <c r="O31" s="1661"/>
      <c r="P31" s="1591"/>
      <c r="Q31" s="1850" t="s">
        <v>25289</v>
      </c>
      <c r="R31" s="990" t="s">
        <v>25291</v>
      </c>
      <c r="S31" s="1591"/>
    </row>
    <row r="32" spans="2:19">
      <c r="B32" s="1591"/>
      <c r="C32" s="1591"/>
      <c r="D32" s="1591"/>
      <c r="E32" s="1591"/>
      <c r="F32" s="1591"/>
      <c r="G32" s="1591"/>
      <c r="H32" s="1591"/>
      <c r="I32" s="1591"/>
      <c r="J32" s="1591"/>
      <c r="K32" s="1591"/>
      <c r="L32" s="1591"/>
      <c r="M32" s="1591"/>
      <c r="N32" s="1591"/>
      <c r="O32" s="1591"/>
      <c r="P32" s="1591"/>
      <c r="Q32" s="1591"/>
      <c r="R32" s="1591"/>
      <c r="S32" s="1591"/>
    </row>
  </sheetData>
  <sheetProtection algorithmName="SHA-512" hashValue="Wcg1YaC5a7f13wjQEzxpTENxaYPsTvnEbrG9rZGIAgbyAfm6QTLPWea+cqxVN0Dkeg9Tf3x2epaWxJHizy8tYQ==" saltValue="vDqXwviB7kxFg/C4s7WP3g==" spinCount="100000" sheet="1" objects="1" scenarios="1"/>
  <mergeCells count="2">
    <mergeCell ref="B3:I3"/>
    <mergeCell ref="Q3:R3"/>
  </mergeCells>
  <conditionalFormatting sqref="L7:L8 L10:L12">
    <cfRule type="cellIs" dxfId="18" priority="6" operator="equal">
      <formula>0</formula>
    </cfRule>
  </conditionalFormatting>
  <conditionalFormatting sqref="L14:L20">
    <cfRule type="cellIs" dxfId="17" priority="4" operator="equal">
      <formula>0</formula>
    </cfRule>
  </conditionalFormatting>
  <conditionalFormatting sqref="L23">
    <cfRule type="cellIs" dxfId="16" priority="3" operator="equal">
      <formula>0</formula>
    </cfRule>
  </conditionalFormatting>
  <conditionalFormatting sqref="L25:L27">
    <cfRule type="cellIs" dxfId="15" priority="2" operator="equal">
      <formula>0</formula>
    </cfRule>
  </conditionalFormatting>
  <conditionalFormatting sqref="L30:L31">
    <cfRule type="cellIs" dxfId="14" priority="1" operator="equal">
      <formula>0</formula>
    </cfRule>
  </conditionalFormatting>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6">
    <pageSetUpPr fitToPage="1"/>
  </sheetPr>
  <dimension ref="B1:AO55"/>
  <sheetViews>
    <sheetView showFormulas="1" showGridLines="0" topLeftCell="A25" zoomScale="55" zoomScaleNormal="55" zoomScaleSheetLayoutView="100" workbookViewId="0">
      <selection activeCell="I53" sqref="I53"/>
    </sheetView>
  </sheetViews>
  <sheetFormatPr defaultColWidth="9" defaultRowHeight="15.75"/>
  <cols>
    <col min="1" max="1" width="1.625" style="264" customWidth="1"/>
    <col min="2" max="2" width="36.125" style="264" customWidth="1"/>
    <col min="3" max="3" width="7" style="264" customWidth="1"/>
    <col min="4" max="4" width="5.5" style="264" customWidth="1"/>
    <col min="5" max="10" width="12.5" style="264" customWidth="1"/>
    <col min="11" max="11" width="12.5" style="37" customWidth="1"/>
    <col min="12" max="13" width="12.5" style="264" customWidth="1"/>
    <col min="14" max="14" width="1.625" style="264" customWidth="1"/>
    <col min="15" max="15" width="12.5" style="265" customWidth="1"/>
    <col min="16" max="16" width="1.625" style="284" customWidth="1"/>
    <col min="17" max="17" width="33.875" style="284" customWidth="1"/>
    <col min="18" max="18" width="1.625" style="284" customWidth="1"/>
    <col min="19" max="19" width="1.625" style="261" customWidth="1"/>
    <col min="20" max="20" width="25.125" style="37" customWidth="1"/>
    <col min="21" max="21" width="1.625" style="261" customWidth="1"/>
    <col min="22" max="29" width="6.125" style="264" hidden="1" customWidth="1"/>
    <col min="30" max="30" width="1.625" style="261" hidden="1" customWidth="1"/>
    <col min="31" max="31" width="1.625" style="261" customWidth="1"/>
    <col min="32" max="32" width="36.125" style="261" customWidth="1"/>
    <col min="33" max="36" width="15" style="261" customWidth="1"/>
    <col min="37" max="41" width="15" style="264" customWidth="1"/>
    <col min="42" max="42" width="1.625" style="264" customWidth="1"/>
    <col min="43" max="16384" width="9" style="264"/>
  </cols>
  <sheetData>
    <row r="1" spans="2:41" s="109" customFormat="1" ht="30" customHeight="1">
      <c r="B1" s="888" t="s">
        <v>779</v>
      </c>
      <c r="C1" s="888"/>
      <c r="D1" s="888"/>
      <c r="E1" s="888"/>
      <c r="F1" s="888"/>
      <c r="G1" s="1009"/>
      <c r="H1" s="28"/>
      <c r="I1" s="888"/>
      <c r="J1" s="888"/>
      <c r="K1" s="888"/>
      <c r="L1" s="1009"/>
      <c r="M1" s="28"/>
      <c r="N1" s="888"/>
      <c r="O1" s="888"/>
      <c r="P1" s="903"/>
      <c r="Q1" s="903"/>
      <c r="R1" s="903"/>
      <c r="S1" s="1661"/>
      <c r="T1" s="1191"/>
      <c r="U1" s="1661"/>
      <c r="AC1" s="1591"/>
      <c r="AD1" s="1661"/>
      <c r="AE1" s="1683"/>
      <c r="AF1" s="888" t="s">
        <v>779</v>
      </c>
      <c r="AG1" s="888"/>
      <c r="AH1" s="888"/>
      <c r="AI1" s="1009"/>
      <c r="AJ1" s="28"/>
      <c r="AK1" s="888"/>
      <c r="AL1" s="888"/>
      <c r="AM1" s="888"/>
      <c r="AN1" s="1009"/>
      <c r="AO1" s="28"/>
    </row>
    <row r="2" spans="2:41" s="109" customFormat="1" ht="30" customHeight="1">
      <c r="B2" s="888" t="str">
        <f>Validation!B4</f>
        <v>Anglian Water</v>
      </c>
      <c r="C2" s="14"/>
      <c r="D2" s="14"/>
      <c r="E2" s="14"/>
      <c r="F2" s="14"/>
      <c r="G2" s="277"/>
      <c r="H2" s="28"/>
      <c r="I2" s="14"/>
      <c r="J2" s="14"/>
      <c r="K2" s="14"/>
      <c r="L2" s="277"/>
      <c r="M2" s="28"/>
      <c r="N2" s="1192"/>
      <c r="O2" s="1860"/>
      <c r="P2" s="903"/>
      <c r="Q2" s="903"/>
      <c r="R2" s="903"/>
      <c r="S2" s="1661"/>
      <c r="T2" s="1191"/>
      <c r="U2" s="1661"/>
      <c r="AC2" s="1591"/>
      <c r="AD2" s="1661"/>
      <c r="AE2" s="461"/>
      <c r="AF2" s="888" t="str">
        <f>Validation!B4</f>
        <v>Anglian Water</v>
      </c>
      <c r="AG2" s="14"/>
      <c r="AH2" s="14"/>
      <c r="AI2" s="277"/>
      <c r="AJ2" s="28"/>
      <c r="AK2" s="14"/>
      <c r="AL2" s="14"/>
      <c r="AM2" s="14"/>
      <c r="AN2" s="277"/>
      <c r="AO2" s="28"/>
    </row>
    <row r="3" spans="2:41" ht="45" customHeight="1">
      <c r="B3" s="2067" t="s">
        <v>780</v>
      </c>
      <c r="C3" s="2067"/>
      <c r="D3" s="2067"/>
      <c r="E3" s="2067"/>
      <c r="F3" s="2067"/>
      <c r="G3" s="2067"/>
      <c r="H3" s="2067"/>
      <c r="I3" s="2067"/>
      <c r="J3" s="2067"/>
      <c r="K3" s="2067"/>
      <c r="L3" s="2067"/>
      <c r="M3" s="2067"/>
      <c r="N3" s="2067"/>
      <c r="O3" s="2067"/>
      <c r="P3" s="2067"/>
      <c r="Q3" s="2067"/>
      <c r="R3" s="1628"/>
      <c r="S3" s="1661"/>
      <c r="T3" s="889" t="s">
        <v>798</v>
      </c>
      <c r="U3" s="1661"/>
      <c r="V3" s="1592"/>
      <c r="W3" s="1592"/>
      <c r="X3" s="1592"/>
      <c r="Y3" s="1592"/>
      <c r="Z3" s="1592"/>
      <c r="AA3" s="1592"/>
      <c r="AB3" s="1592"/>
      <c r="AC3" s="1591"/>
      <c r="AD3" s="1661"/>
      <c r="AE3" s="115"/>
      <c r="AF3" s="2067" t="s">
        <v>780</v>
      </c>
      <c r="AG3" s="2067"/>
      <c r="AH3" s="2067"/>
      <c r="AI3" s="2067"/>
      <c r="AJ3" s="2067"/>
      <c r="AK3" s="2067"/>
      <c r="AL3" s="2067"/>
      <c r="AM3" s="2067"/>
      <c r="AN3" s="2067"/>
      <c r="AO3" s="2067"/>
    </row>
    <row r="4" spans="2:41" ht="15" customHeight="1" thickBot="1">
      <c r="B4" s="2"/>
      <c r="C4" s="2"/>
      <c r="D4" s="2"/>
      <c r="E4" s="2"/>
      <c r="F4" s="2"/>
      <c r="G4" s="42"/>
      <c r="H4" s="28"/>
      <c r="I4" s="2"/>
      <c r="J4" s="2"/>
      <c r="K4" s="2"/>
      <c r="L4" s="42"/>
      <c r="M4" s="28"/>
      <c r="N4" s="81"/>
      <c r="O4" s="27"/>
      <c r="P4" s="1592"/>
      <c r="Q4" s="1592"/>
      <c r="R4" s="1592"/>
      <c r="S4" s="1661"/>
      <c r="U4" s="1661"/>
      <c r="V4" s="2175" t="s">
        <v>799</v>
      </c>
      <c r="W4" s="2175"/>
      <c r="X4" s="2175"/>
      <c r="Y4" s="2175"/>
      <c r="Z4" s="2175"/>
      <c r="AA4" s="2175"/>
      <c r="AB4" s="2175"/>
      <c r="AC4" s="2175"/>
      <c r="AD4" s="1661"/>
      <c r="AE4" s="1591"/>
      <c r="AF4" s="2"/>
      <c r="AG4" s="2"/>
      <c r="AH4" s="2"/>
      <c r="AI4" s="42"/>
      <c r="AJ4" s="28"/>
      <c r="AK4" s="2"/>
      <c r="AL4" s="2"/>
      <c r="AM4" s="2"/>
      <c r="AN4" s="42"/>
      <c r="AO4" s="28"/>
    </row>
    <row r="5" spans="2:41" ht="56.25" customHeight="1" thickBot="1">
      <c r="B5" s="439" t="s">
        <v>800</v>
      </c>
      <c r="C5" s="419" t="s">
        <v>801</v>
      </c>
      <c r="D5" s="419" t="s">
        <v>802</v>
      </c>
      <c r="E5" s="419" t="s">
        <v>25292</v>
      </c>
      <c r="F5" s="419" t="s">
        <v>25293</v>
      </c>
      <c r="G5" s="419" t="s">
        <v>25294</v>
      </c>
      <c r="H5" s="440" t="s">
        <v>1016</v>
      </c>
      <c r="I5" s="3"/>
      <c r="J5" s="3"/>
      <c r="K5" s="3"/>
      <c r="L5" s="3"/>
      <c r="M5" s="3"/>
      <c r="N5" s="3"/>
      <c r="O5" s="441" t="s">
        <v>806</v>
      </c>
      <c r="P5" s="1592"/>
      <c r="Q5" s="441" t="s">
        <v>25231</v>
      </c>
      <c r="R5" s="1592"/>
      <c r="S5" s="1661"/>
      <c r="U5" s="1661"/>
      <c r="V5" s="267" t="s">
        <v>808</v>
      </c>
      <c r="W5" s="1592"/>
      <c r="X5" s="1592"/>
      <c r="Y5" s="1592"/>
      <c r="Z5" s="1592"/>
      <c r="AA5" s="1592"/>
      <c r="AB5" s="1592"/>
      <c r="AC5" s="1591"/>
      <c r="AD5" s="1661"/>
      <c r="AE5" s="1591"/>
      <c r="AF5" s="439" t="s">
        <v>800</v>
      </c>
      <c r="AG5" s="419" t="s">
        <v>25292</v>
      </c>
      <c r="AH5" s="419" t="s">
        <v>25293</v>
      </c>
      <c r="AI5" s="419" t="s">
        <v>25294</v>
      </c>
      <c r="AJ5" s="440" t="s">
        <v>1016</v>
      </c>
      <c r="AK5" s="3"/>
      <c r="AL5" s="3"/>
      <c r="AM5" s="3"/>
      <c r="AN5" s="3"/>
      <c r="AO5" s="3"/>
    </row>
    <row r="6" spans="2:41" ht="15" customHeight="1" thickBot="1">
      <c r="B6" s="11"/>
      <c r="C6" s="11"/>
      <c r="D6" s="11"/>
      <c r="E6" s="11"/>
      <c r="F6" s="11"/>
      <c r="G6" s="11"/>
      <c r="H6" s="11"/>
      <c r="I6" s="3"/>
      <c r="J6" s="3"/>
      <c r="K6" s="3"/>
      <c r="L6" s="3"/>
      <c r="M6" s="3"/>
      <c r="N6" s="3"/>
      <c r="O6" s="29"/>
      <c r="P6" s="1592"/>
      <c r="Q6" s="1592"/>
      <c r="R6" s="1592"/>
      <c r="S6" s="1661"/>
      <c r="U6" s="1661"/>
      <c r="V6" s="1592"/>
      <c r="W6" s="1592"/>
      <c r="X6" s="1592"/>
      <c r="Y6" s="1592"/>
      <c r="Z6" s="1592"/>
      <c r="AA6" s="1592"/>
      <c r="AB6" s="1592"/>
      <c r="AC6" s="1591"/>
      <c r="AD6" s="1661"/>
      <c r="AE6" s="1591"/>
      <c r="AF6" s="11"/>
      <c r="AG6" s="11"/>
      <c r="AH6" s="11"/>
      <c r="AI6" s="11"/>
      <c r="AJ6" s="11"/>
      <c r="AK6" s="3"/>
      <c r="AL6" s="3"/>
      <c r="AM6" s="3"/>
      <c r="AN6" s="3"/>
      <c r="AO6" s="3"/>
    </row>
    <row r="7" spans="2:41" ht="21" customHeight="1" thickBot="1">
      <c r="B7" s="1873" t="s">
        <v>25295</v>
      </c>
      <c r="C7" s="1591"/>
      <c r="D7" s="1591"/>
      <c r="E7" s="11"/>
      <c r="F7" s="11"/>
      <c r="G7" s="11"/>
      <c r="H7" s="11"/>
      <c r="I7" s="3"/>
      <c r="J7" s="3"/>
      <c r="K7" s="3"/>
      <c r="L7" s="3"/>
      <c r="M7" s="3"/>
      <c r="N7" s="3"/>
      <c r="O7" s="29"/>
      <c r="P7" s="1592"/>
      <c r="Q7" s="1592"/>
      <c r="R7" s="1592"/>
      <c r="S7" s="1661"/>
      <c r="U7" s="1661"/>
      <c r="V7" s="1592"/>
      <c r="W7" s="1592"/>
      <c r="X7" s="1592"/>
      <c r="Y7" s="1592"/>
      <c r="Z7" s="1592"/>
      <c r="AA7" s="1592"/>
      <c r="AB7" s="1592"/>
      <c r="AC7" s="1627"/>
      <c r="AD7" s="1661"/>
      <c r="AE7" s="1591"/>
      <c r="AF7" s="439" t="s">
        <v>25295</v>
      </c>
      <c r="AG7" s="11"/>
      <c r="AH7" s="11"/>
      <c r="AI7" s="11"/>
      <c r="AJ7" s="11"/>
      <c r="AK7" s="3"/>
      <c r="AL7" s="3"/>
      <c r="AM7" s="3"/>
      <c r="AN7" s="3"/>
      <c r="AO7" s="3"/>
    </row>
    <row r="8" spans="2:41" ht="33" customHeight="1">
      <c r="B8" s="326" t="s">
        <v>1839</v>
      </c>
      <c r="C8" s="317" t="s">
        <v>813</v>
      </c>
      <c r="D8" s="317">
        <v>3</v>
      </c>
      <c r="E8" s="801">
        <v>3.0000000000000001E-3</v>
      </c>
      <c r="F8" s="801">
        <v>0</v>
      </c>
      <c r="G8" s="801">
        <v>0</v>
      </c>
      <c r="H8" s="432">
        <f>IFERROR(SUM(E8:G8), 0)</f>
        <v>3.0000000000000001E-3</v>
      </c>
      <c r="I8" s="29"/>
      <c r="J8" s="3"/>
      <c r="K8" s="3"/>
      <c r="L8" s="3"/>
      <c r="M8" s="3"/>
      <c r="N8" s="3"/>
      <c r="O8" s="323" t="s">
        <v>25296</v>
      </c>
      <c r="P8" s="1592"/>
      <c r="Q8" s="1632"/>
      <c r="R8" s="1592"/>
      <c r="S8" s="1661"/>
      <c r="T8" s="897">
        <f>IF( SUM( V8:X8 ) = 0, 0, $V$5 )</f>
        <v>0</v>
      </c>
      <c r="U8" s="1661"/>
      <c r="V8" s="273">
        <f xml:space="preserve"> IF( ISNUMBER(E8 ), 0, 1 )</f>
        <v>0</v>
      </c>
      <c r="W8" s="273">
        <f xml:space="preserve"> IF( ISNUMBER(F8 ), 0, 1 )</f>
        <v>0</v>
      </c>
      <c r="X8" s="273">
        <f xml:space="preserve"> IF( ISNUMBER(G8 ), 0, 1 )</f>
        <v>0</v>
      </c>
      <c r="Y8" s="1592"/>
      <c r="Z8" s="1592"/>
      <c r="AA8" s="1592"/>
      <c r="AB8" s="1592"/>
      <c r="AC8" s="1627"/>
      <c r="AD8" s="1661"/>
      <c r="AE8" s="1591"/>
      <c r="AF8" s="326" t="s">
        <v>1839</v>
      </c>
      <c r="AG8" s="318" t="s">
        <v>25297</v>
      </c>
      <c r="AH8" s="318" t="s">
        <v>25298</v>
      </c>
      <c r="AI8" s="318" t="s">
        <v>25299</v>
      </c>
      <c r="AJ8" s="396" t="s">
        <v>25300</v>
      </c>
      <c r="AK8" s="29"/>
      <c r="AL8" s="3"/>
      <c r="AM8" s="3"/>
      <c r="AN8" s="3"/>
      <c r="AO8" s="3"/>
    </row>
    <row r="9" spans="2:41" ht="33" customHeight="1">
      <c r="B9" s="327" t="s">
        <v>1847</v>
      </c>
      <c r="C9" s="313" t="s">
        <v>813</v>
      </c>
      <c r="D9" s="313">
        <v>3</v>
      </c>
      <c r="E9" s="803">
        <v>0</v>
      </c>
      <c r="F9" s="803">
        <v>0</v>
      </c>
      <c r="G9" s="803">
        <v>0</v>
      </c>
      <c r="H9" s="433">
        <f>IFERROR(SUM(E9:G9), 0)</f>
        <v>0</v>
      </c>
      <c r="I9" s="29"/>
      <c r="J9" s="3"/>
      <c r="K9" s="3"/>
      <c r="L9" s="3"/>
      <c r="M9" s="3"/>
      <c r="N9" s="3"/>
      <c r="O9" s="324" t="s">
        <v>25301</v>
      </c>
      <c r="P9" s="1592"/>
      <c r="Q9" s="1633"/>
      <c r="R9" s="1592"/>
      <c r="S9" s="1661"/>
      <c r="T9" s="897">
        <f>IF( SUM( V9:X9 ) = 0, 0, $V$5 )</f>
        <v>0</v>
      </c>
      <c r="U9" s="1661"/>
      <c r="V9" s="273">
        <f t="shared" ref="V9:X11" si="0" xml:space="preserve"> IF( ISNUMBER(E9 ), 0, 1 )</f>
        <v>0</v>
      </c>
      <c r="W9" s="273">
        <f t="shared" si="0"/>
        <v>0</v>
      </c>
      <c r="X9" s="273">
        <f t="shared" si="0"/>
        <v>0</v>
      </c>
      <c r="Y9" s="1592"/>
      <c r="Z9" s="1592"/>
      <c r="AA9" s="1592"/>
      <c r="AB9" s="1592"/>
      <c r="AC9" s="1627"/>
      <c r="AD9" s="1661"/>
      <c r="AE9" s="1591"/>
      <c r="AF9" s="327" t="s">
        <v>1847</v>
      </c>
      <c r="AG9" s="314" t="s">
        <v>25302</v>
      </c>
      <c r="AH9" s="314" t="s">
        <v>25303</v>
      </c>
      <c r="AI9" s="314" t="s">
        <v>25304</v>
      </c>
      <c r="AJ9" s="397" t="s">
        <v>25305</v>
      </c>
      <c r="AK9" s="29"/>
      <c r="AL9" s="3"/>
      <c r="AM9" s="3"/>
      <c r="AN9" s="3"/>
      <c r="AO9" s="3"/>
    </row>
    <row r="10" spans="2:41" ht="33" customHeight="1">
      <c r="B10" s="327" t="s">
        <v>25306</v>
      </c>
      <c r="C10" s="313" t="s">
        <v>813</v>
      </c>
      <c r="D10" s="313">
        <v>3</v>
      </c>
      <c r="E10" s="803">
        <v>0</v>
      </c>
      <c r="F10" s="803">
        <v>0</v>
      </c>
      <c r="G10" s="803">
        <v>0</v>
      </c>
      <c r="H10" s="433">
        <f>IFERROR(SUM(E10:G10), 0)</f>
        <v>0</v>
      </c>
      <c r="I10" s="29"/>
      <c r="J10" s="3"/>
      <c r="K10" s="3"/>
      <c r="L10" s="3"/>
      <c r="M10" s="3"/>
      <c r="N10" s="3"/>
      <c r="O10" s="324" t="s">
        <v>25307</v>
      </c>
      <c r="P10" s="1592"/>
      <c r="Q10" s="1633"/>
      <c r="R10" s="1592"/>
      <c r="S10" s="1661"/>
      <c r="T10" s="897">
        <f>IF( SUM( V10:X10 ) = 0, 0, $V$5 )</f>
        <v>0</v>
      </c>
      <c r="U10" s="1661"/>
      <c r="V10" s="273">
        <f t="shared" si="0"/>
        <v>0</v>
      </c>
      <c r="W10" s="273">
        <f t="shared" si="0"/>
        <v>0</v>
      </c>
      <c r="X10" s="273">
        <f t="shared" si="0"/>
        <v>0</v>
      </c>
      <c r="Y10" s="1592"/>
      <c r="Z10" s="1592"/>
      <c r="AA10" s="1592"/>
      <c r="AB10" s="1592"/>
      <c r="AC10" s="1627"/>
      <c r="AD10" s="1661"/>
      <c r="AE10" s="1591"/>
      <c r="AF10" s="327" t="s">
        <v>25306</v>
      </c>
      <c r="AG10" s="314" t="s">
        <v>25308</v>
      </c>
      <c r="AH10" s="314" t="s">
        <v>25309</v>
      </c>
      <c r="AI10" s="314" t="s">
        <v>25310</v>
      </c>
      <c r="AJ10" s="397" t="s">
        <v>25311</v>
      </c>
      <c r="AK10" s="29"/>
      <c r="AL10" s="3"/>
      <c r="AM10" s="3"/>
      <c r="AN10" s="3"/>
      <c r="AO10" s="3"/>
    </row>
    <row r="11" spans="2:41" ht="33" customHeight="1" thickBot="1">
      <c r="B11" s="1850" t="s">
        <v>21673</v>
      </c>
      <c r="C11" s="320" t="s">
        <v>813</v>
      </c>
      <c r="D11" s="320">
        <v>3</v>
      </c>
      <c r="E11" s="827">
        <v>0</v>
      </c>
      <c r="F11" s="827">
        <v>0</v>
      </c>
      <c r="G11" s="827">
        <v>0</v>
      </c>
      <c r="H11" s="329">
        <f t="shared" ref="H11" si="1">IFERROR(SUM(E11:G11), 0)</f>
        <v>0</v>
      </c>
      <c r="I11" s="29"/>
      <c r="J11" s="3"/>
      <c r="K11" s="3"/>
      <c r="L11" s="3"/>
      <c r="M11" s="3"/>
      <c r="N11" s="3"/>
      <c r="O11" s="325" t="s">
        <v>25312</v>
      </c>
      <c r="P11" s="1592"/>
      <c r="Q11" s="1634"/>
      <c r="R11" s="1592"/>
      <c r="S11" s="1661"/>
      <c r="T11" s="897">
        <f>IF( SUM( V11:X11 ) = 0, 0, $V$5 )</f>
        <v>0</v>
      </c>
      <c r="U11" s="1661"/>
      <c r="V11" s="273">
        <f t="shared" si="0"/>
        <v>0</v>
      </c>
      <c r="W11" s="273">
        <f t="shared" si="0"/>
        <v>0</v>
      </c>
      <c r="X11" s="273">
        <f t="shared" si="0"/>
        <v>0</v>
      </c>
      <c r="Y11" s="1592"/>
      <c r="Z11" s="1592"/>
      <c r="AA11" s="1592"/>
      <c r="AB11" s="1592"/>
      <c r="AC11" s="1627"/>
      <c r="AD11" s="1661"/>
      <c r="AE11" s="1591"/>
      <c r="AF11" s="1850" t="s">
        <v>21673</v>
      </c>
      <c r="AG11" s="430" t="s">
        <v>25313</v>
      </c>
      <c r="AH11" s="430" t="s">
        <v>25314</v>
      </c>
      <c r="AI11" s="430" t="s">
        <v>25315</v>
      </c>
      <c r="AJ11" s="322" t="s">
        <v>25316</v>
      </c>
      <c r="AK11" s="29"/>
      <c r="AL11" s="3"/>
      <c r="AM11" s="3"/>
      <c r="AN11" s="3"/>
      <c r="AO11" s="3"/>
    </row>
    <row r="12" spans="2:41" ht="15" customHeight="1" thickBot="1">
      <c r="B12" s="19"/>
      <c r="C12" s="19"/>
      <c r="D12" s="19"/>
      <c r="E12" s="8"/>
      <c r="F12" s="8"/>
      <c r="G12" s="8"/>
      <c r="H12" s="8"/>
      <c r="I12" s="29"/>
      <c r="J12" s="3"/>
      <c r="K12" s="3"/>
      <c r="L12" s="3"/>
      <c r="M12" s="3"/>
      <c r="N12" s="3"/>
      <c r="O12" s="31"/>
      <c r="P12" s="1592"/>
      <c r="Q12" s="1592"/>
      <c r="R12" s="1592"/>
      <c r="S12" s="1661"/>
      <c r="T12" s="897">
        <f>IF( SUM( V12:AB12 ) = 0, 0, $U$5 )</f>
        <v>0</v>
      </c>
      <c r="U12" s="1661"/>
      <c r="V12" s="1592"/>
      <c r="W12" s="1592"/>
      <c r="X12" s="1592"/>
      <c r="Y12" s="1592"/>
      <c r="Z12" s="1592"/>
      <c r="AA12" s="1592"/>
      <c r="AB12" s="1592"/>
      <c r="AC12" s="1627"/>
      <c r="AD12" s="1661"/>
      <c r="AE12" s="1591"/>
      <c r="AF12" s="19"/>
      <c r="AG12" s="8"/>
      <c r="AH12" s="8"/>
      <c r="AI12" s="8"/>
      <c r="AJ12" s="8"/>
      <c r="AK12" s="29"/>
      <c r="AL12" s="3"/>
      <c r="AM12" s="3"/>
      <c r="AN12" s="3"/>
      <c r="AO12" s="3"/>
    </row>
    <row r="13" spans="2:41" ht="21" customHeight="1" thickBot="1">
      <c r="B13" s="316" t="s">
        <v>1887</v>
      </c>
      <c r="C13" s="1591"/>
      <c r="D13" s="1591"/>
      <c r="E13" s="11"/>
      <c r="F13" s="11"/>
      <c r="G13" s="11"/>
      <c r="H13" s="11"/>
      <c r="I13" s="29"/>
      <c r="J13" s="29"/>
      <c r="K13" s="29"/>
      <c r="L13" s="29"/>
      <c r="M13" s="29"/>
      <c r="N13" s="3"/>
      <c r="O13" s="31"/>
      <c r="P13" s="1592"/>
      <c r="Q13" s="1592"/>
      <c r="R13" s="1592"/>
      <c r="S13" s="1661"/>
      <c r="T13" s="897">
        <f>IF( SUM( V13:X13 ) = 0, 0, $U$5 )</f>
        <v>0</v>
      </c>
      <c r="U13" s="1661"/>
      <c r="V13" s="1592"/>
      <c r="W13" s="1592"/>
      <c r="X13" s="1592"/>
      <c r="Y13" s="1592"/>
      <c r="Z13" s="1592"/>
      <c r="AA13" s="1592"/>
      <c r="AB13" s="1592"/>
      <c r="AC13" s="1627"/>
      <c r="AD13" s="1661"/>
      <c r="AE13" s="1591"/>
      <c r="AF13" s="316" t="s">
        <v>1887</v>
      </c>
      <c r="AG13" s="11"/>
      <c r="AH13" s="11"/>
      <c r="AI13" s="11"/>
      <c r="AJ13" s="11"/>
      <c r="AK13" s="29"/>
      <c r="AL13" s="29"/>
      <c r="AM13" s="29"/>
      <c r="AN13" s="29"/>
      <c r="AO13" s="29"/>
    </row>
    <row r="14" spans="2:41" ht="33" customHeight="1">
      <c r="B14" s="326" t="s">
        <v>1871</v>
      </c>
      <c r="C14" s="317" t="s">
        <v>813</v>
      </c>
      <c r="D14" s="317">
        <v>3</v>
      </c>
      <c r="E14" s="801">
        <v>0</v>
      </c>
      <c r="F14" s="801">
        <v>0</v>
      </c>
      <c r="G14" s="801">
        <v>0</v>
      </c>
      <c r="H14" s="432">
        <f>IFERROR(SUM(E14:G14), 0)</f>
        <v>0</v>
      </c>
      <c r="I14" s="29"/>
      <c r="J14" s="29"/>
      <c r="K14" s="29"/>
      <c r="L14" s="29"/>
      <c r="M14" s="29"/>
      <c r="N14" s="3"/>
      <c r="O14" s="323" t="s">
        <v>25317</v>
      </c>
      <c r="P14" s="1592"/>
      <c r="Q14" s="1632"/>
      <c r="R14" s="1592"/>
      <c r="S14" s="1661"/>
      <c r="T14" s="897">
        <f>IF( SUM( V14:X14 ) = 0, 0, $V$5 )</f>
        <v>0</v>
      </c>
      <c r="U14" s="1661"/>
      <c r="V14" s="273">
        <f xml:space="preserve"> IF( ISNUMBER(E14 ), 0, 1 )</f>
        <v>0</v>
      </c>
      <c r="W14" s="273">
        <f xml:space="preserve"> IF( ISNUMBER(F14 ), 0, 1 )</f>
        <v>0</v>
      </c>
      <c r="X14" s="273">
        <f xml:space="preserve"> IF( ISNUMBER(G14 ), 0, 1 )</f>
        <v>0</v>
      </c>
      <c r="Y14" s="1592"/>
      <c r="Z14" s="1592"/>
      <c r="AA14" s="1592"/>
      <c r="AB14" s="1592"/>
      <c r="AC14" s="1627"/>
      <c r="AD14" s="1661"/>
      <c r="AE14" s="1591"/>
      <c r="AF14" s="326" t="s">
        <v>1871</v>
      </c>
      <c r="AG14" s="318" t="s">
        <v>25318</v>
      </c>
      <c r="AH14" s="318" t="s">
        <v>25319</v>
      </c>
      <c r="AI14" s="318" t="s">
        <v>25320</v>
      </c>
      <c r="AJ14" s="396" t="s">
        <v>25321</v>
      </c>
      <c r="AK14" s="29"/>
      <c r="AL14" s="29"/>
      <c r="AM14" s="29"/>
      <c r="AN14" s="29"/>
      <c r="AO14" s="29"/>
    </row>
    <row r="15" spans="2:41" ht="33" customHeight="1">
      <c r="B15" s="327" t="s">
        <v>1879</v>
      </c>
      <c r="C15" s="313" t="s">
        <v>813</v>
      </c>
      <c r="D15" s="313">
        <v>3</v>
      </c>
      <c r="E15" s="803">
        <v>0</v>
      </c>
      <c r="F15" s="803">
        <v>0</v>
      </c>
      <c r="G15" s="803">
        <v>0</v>
      </c>
      <c r="H15" s="433">
        <f t="shared" ref="H15:H19" si="2">IFERROR(SUM(E15:G15), 0)</f>
        <v>0</v>
      </c>
      <c r="I15" s="29"/>
      <c r="J15" s="29"/>
      <c r="K15" s="29"/>
      <c r="L15" s="29"/>
      <c r="M15" s="29"/>
      <c r="N15" s="3"/>
      <c r="O15" s="324" t="s">
        <v>25322</v>
      </c>
      <c r="P15" s="1592"/>
      <c r="Q15" s="1633"/>
      <c r="R15" s="1592"/>
      <c r="S15" s="1661"/>
      <c r="T15" s="897">
        <f>IF( SUM( V15:X15 ) = 0, 0, $V$5 )</f>
        <v>0</v>
      </c>
      <c r="U15" s="1661"/>
      <c r="V15" s="273">
        <f t="shared" ref="V15:X17" si="3" xml:space="preserve"> IF( ISNUMBER(E15 ), 0, 1 )</f>
        <v>0</v>
      </c>
      <c r="W15" s="273">
        <f t="shared" si="3"/>
        <v>0</v>
      </c>
      <c r="X15" s="273">
        <f t="shared" si="3"/>
        <v>0</v>
      </c>
      <c r="Y15" s="1592"/>
      <c r="Z15" s="1592"/>
      <c r="AA15" s="1592"/>
      <c r="AB15" s="1592"/>
      <c r="AC15" s="1627"/>
      <c r="AD15" s="1661"/>
      <c r="AE15" s="1591"/>
      <c r="AF15" s="327" t="s">
        <v>1879</v>
      </c>
      <c r="AG15" s="314" t="s">
        <v>25323</v>
      </c>
      <c r="AH15" s="314" t="s">
        <v>25324</v>
      </c>
      <c r="AI15" s="314" t="s">
        <v>25325</v>
      </c>
      <c r="AJ15" s="397" t="s">
        <v>25326</v>
      </c>
      <c r="AK15" s="29"/>
      <c r="AL15" s="29"/>
      <c r="AM15" s="29"/>
      <c r="AN15" s="29"/>
      <c r="AO15" s="29"/>
    </row>
    <row r="16" spans="2:41" ht="33" customHeight="1">
      <c r="B16" s="327" t="s">
        <v>24143</v>
      </c>
      <c r="C16" s="313" t="s">
        <v>813</v>
      </c>
      <c r="D16" s="313">
        <v>3</v>
      </c>
      <c r="E16" s="803">
        <v>3.0000000000000001E-3</v>
      </c>
      <c r="F16" s="803">
        <v>14.419</v>
      </c>
      <c r="G16" s="803">
        <v>0</v>
      </c>
      <c r="H16" s="433">
        <f t="shared" si="2"/>
        <v>14.422000000000001</v>
      </c>
      <c r="I16" s="29"/>
      <c r="J16" s="29"/>
      <c r="K16" s="29"/>
      <c r="L16" s="29"/>
      <c r="M16" s="29"/>
      <c r="N16" s="3"/>
      <c r="O16" s="324" t="s">
        <v>25327</v>
      </c>
      <c r="P16" s="1592"/>
      <c r="Q16" s="1633"/>
      <c r="R16" s="1592"/>
      <c r="S16" s="1661"/>
      <c r="T16" s="897">
        <f>IF( SUM( V16:X16 ) = 0, 0, $V$5 )</f>
        <v>0</v>
      </c>
      <c r="U16" s="1661"/>
      <c r="V16" s="273">
        <f t="shared" si="3"/>
        <v>0</v>
      </c>
      <c r="W16" s="273">
        <f t="shared" si="3"/>
        <v>0</v>
      </c>
      <c r="X16" s="273">
        <f t="shared" si="3"/>
        <v>0</v>
      </c>
      <c r="Y16" s="1592"/>
      <c r="Z16" s="1592"/>
      <c r="AA16" s="1592"/>
      <c r="AB16" s="1592"/>
      <c r="AC16" s="1627"/>
      <c r="AD16" s="1661"/>
      <c r="AE16" s="1591"/>
      <c r="AF16" s="327" t="s">
        <v>24143</v>
      </c>
      <c r="AG16" s="314" t="s">
        <v>25328</v>
      </c>
      <c r="AH16" s="314" t="s">
        <v>25329</v>
      </c>
      <c r="AI16" s="314" t="s">
        <v>25330</v>
      </c>
      <c r="AJ16" s="397" t="s">
        <v>25331</v>
      </c>
      <c r="AK16" s="29"/>
      <c r="AL16" s="29"/>
      <c r="AM16" s="29"/>
      <c r="AN16" s="29"/>
      <c r="AO16" s="29"/>
    </row>
    <row r="17" spans="2:41" ht="33" customHeight="1">
      <c r="B17" s="327" t="s">
        <v>24153</v>
      </c>
      <c r="C17" s="313" t="s">
        <v>813</v>
      </c>
      <c r="D17" s="313">
        <v>3</v>
      </c>
      <c r="E17" s="803">
        <v>0</v>
      </c>
      <c r="F17" s="803">
        <v>4.0369999999999999</v>
      </c>
      <c r="G17" s="803">
        <v>0</v>
      </c>
      <c r="H17" s="433">
        <f>IFERROR(SUM(E17:G17), 0)</f>
        <v>4.0369999999999999</v>
      </c>
      <c r="I17" s="29"/>
      <c r="J17" s="29"/>
      <c r="K17" s="29"/>
      <c r="L17" s="29"/>
      <c r="M17" s="29"/>
      <c r="N17" s="3"/>
      <c r="O17" s="324" t="s">
        <v>25332</v>
      </c>
      <c r="P17" s="1592"/>
      <c r="Q17" s="1633"/>
      <c r="R17" s="1592"/>
      <c r="S17" s="1661"/>
      <c r="T17" s="897">
        <f>IF( SUM( V17:X17 ) = 0, 0, $V$5 )</f>
        <v>0</v>
      </c>
      <c r="U17" s="1661"/>
      <c r="V17" s="273">
        <f t="shared" si="3"/>
        <v>0</v>
      </c>
      <c r="W17" s="273">
        <f t="shared" si="3"/>
        <v>0</v>
      </c>
      <c r="X17" s="273">
        <f t="shared" si="3"/>
        <v>0</v>
      </c>
      <c r="Y17" s="1592"/>
      <c r="Z17" s="1592"/>
      <c r="AA17" s="1592"/>
      <c r="AB17" s="1592"/>
      <c r="AC17" s="1627"/>
      <c r="AD17" s="1661"/>
      <c r="AE17" s="1591"/>
      <c r="AF17" s="327" t="s">
        <v>24153</v>
      </c>
      <c r="AG17" s="314" t="s">
        <v>25333</v>
      </c>
      <c r="AH17" s="314" t="s">
        <v>25334</v>
      </c>
      <c r="AI17" s="314" t="s">
        <v>25335</v>
      </c>
      <c r="AJ17" s="397" t="s">
        <v>25336</v>
      </c>
      <c r="AK17" s="29"/>
      <c r="AL17" s="29"/>
      <c r="AM17" s="29"/>
      <c r="AN17" s="29"/>
      <c r="AO17" s="29"/>
    </row>
    <row r="18" spans="2:41" ht="33" customHeight="1">
      <c r="B18" s="327" t="s">
        <v>25337</v>
      </c>
      <c r="C18" s="313" t="s">
        <v>813</v>
      </c>
      <c r="D18" s="313">
        <v>3</v>
      </c>
      <c r="E18" s="1795">
        <f>IFERROR(SUM(E8:E11,E14:E17), 0)</f>
        <v>6.0000000000000001E-3</v>
      </c>
      <c r="F18" s="1795">
        <f>IFERROR(SUM(F8:F11,F14:F17), 0)</f>
        <v>18.456</v>
      </c>
      <c r="G18" s="1795">
        <f>IFERROR(SUM(G8:G11,G14:G17), 0)</f>
        <v>0</v>
      </c>
      <c r="H18" s="433">
        <f t="shared" si="2"/>
        <v>18.462</v>
      </c>
      <c r="I18" s="29"/>
      <c r="J18" s="29"/>
      <c r="K18" s="29"/>
      <c r="L18" s="29"/>
      <c r="M18" s="29"/>
      <c r="N18" s="3"/>
      <c r="O18" s="324" t="s">
        <v>25338</v>
      </c>
      <c r="P18" s="1592"/>
      <c r="Q18" s="1633"/>
      <c r="R18" s="1592"/>
      <c r="S18" s="1661"/>
      <c r="T18" s="1591"/>
      <c r="U18" s="1661"/>
      <c r="V18" s="1592"/>
      <c r="W18" s="1592"/>
      <c r="X18" s="1592"/>
      <c r="Y18" s="1592"/>
      <c r="Z18" s="1592"/>
      <c r="AA18" s="1592"/>
      <c r="AB18" s="1592"/>
      <c r="AC18" s="1627"/>
      <c r="AD18" s="1661"/>
      <c r="AE18" s="270"/>
      <c r="AF18" s="327" t="s">
        <v>25337</v>
      </c>
      <c r="AG18" s="315" t="s">
        <v>25339</v>
      </c>
      <c r="AH18" s="315" t="s">
        <v>25340</v>
      </c>
      <c r="AI18" s="315" t="s">
        <v>25341</v>
      </c>
      <c r="AJ18" s="397" t="s">
        <v>25342</v>
      </c>
      <c r="AK18" s="29"/>
      <c r="AL18" s="29"/>
      <c r="AM18" s="29"/>
      <c r="AN18" s="29"/>
      <c r="AO18" s="29"/>
    </row>
    <row r="19" spans="2:41" s="4" customFormat="1" ht="33" customHeight="1">
      <c r="B19" s="327" t="s">
        <v>1895</v>
      </c>
      <c r="C19" s="313" t="s">
        <v>813</v>
      </c>
      <c r="D19" s="313">
        <v>3</v>
      </c>
      <c r="E19" s="803">
        <v>0</v>
      </c>
      <c r="F19" s="803">
        <v>6.4000000000000001E-2</v>
      </c>
      <c r="G19" s="803">
        <v>0</v>
      </c>
      <c r="H19" s="433">
        <f t="shared" si="2"/>
        <v>6.4000000000000001E-2</v>
      </c>
      <c r="I19" s="29"/>
      <c r="J19" s="29"/>
      <c r="K19" s="29"/>
      <c r="L19" s="29"/>
      <c r="M19" s="29"/>
      <c r="N19" s="3"/>
      <c r="O19" s="324" t="s">
        <v>25343</v>
      </c>
      <c r="P19" s="3"/>
      <c r="Q19" s="837"/>
      <c r="R19" s="3"/>
      <c r="S19" s="1661"/>
      <c r="T19" s="897">
        <f>IF( SUM( V19:X19 ) = 0, 0, $V$5 )</f>
        <v>0</v>
      </c>
      <c r="U19" s="1661"/>
      <c r="V19" s="273">
        <f xml:space="preserve"> IF( ISNUMBER(E19 ), 0, 1 )</f>
        <v>0</v>
      </c>
      <c r="W19" s="273">
        <f xml:space="preserve"> IF( ISNUMBER(F19 ), 0, 1 )</f>
        <v>0</v>
      </c>
      <c r="X19" s="273">
        <f xml:space="preserve"> IF( ISNUMBER(G19 ), 0, 1 )</f>
        <v>0</v>
      </c>
      <c r="AC19" s="1627"/>
      <c r="AD19" s="1661"/>
      <c r="AE19" s="1591"/>
      <c r="AF19" s="327" t="s">
        <v>1895</v>
      </c>
      <c r="AG19" s="314" t="s">
        <v>25344</v>
      </c>
      <c r="AH19" s="314" t="s">
        <v>25345</v>
      </c>
      <c r="AI19" s="314" t="s">
        <v>25346</v>
      </c>
      <c r="AJ19" s="397" t="s">
        <v>25347</v>
      </c>
      <c r="AK19" s="29"/>
      <c r="AL19" s="29"/>
      <c r="AM19" s="29"/>
      <c r="AN19" s="29"/>
      <c r="AO19" s="29"/>
    </row>
    <row r="20" spans="2:41" s="4" customFormat="1" ht="33" customHeight="1" thickBot="1">
      <c r="B20" s="1850" t="s">
        <v>24172</v>
      </c>
      <c r="C20" s="320" t="s">
        <v>813</v>
      </c>
      <c r="D20" s="320">
        <v>3</v>
      </c>
      <c r="E20" s="1794">
        <f>IFERROR(E18 + E19, 0)</f>
        <v>6.0000000000000001E-3</v>
      </c>
      <c r="F20" s="1794">
        <f>IFERROR(F18 + F19, 0)</f>
        <v>18.52</v>
      </c>
      <c r="G20" s="1794">
        <f>IFERROR(G18 + G19, 0)</f>
        <v>0</v>
      </c>
      <c r="H20" s="329">
        <f>IFERROR(SUM(E20:G20), 0)</f>
        <v>18.526</v>
      </c>
      <c r="I20" s="29"/>
      <c r="J20" s="29"/>
      <c r="K20" s="29"/>
      <c r="L20" s="29"/>
      <c r="M20" s="29"/>
      <c r="N20" s="3"/>
      <c r="O20" s="325" t="s">
        <v>25348</v>
      </c>
      <c r="P20" s="3"/>
      <c r="Q20" s="838"/>
      <c r="R20" s="3"/>
      <c r="S20" s="1661"/>
      <c r="T20" s="897">
        <f>IF( SUM( W20 ) = 0, 0, $U$5 )</f>
        <v>0</v>
      </c>
      <c r="U20" s="1661"/>
      <c r="AC20" s="1627"/>
      <c r="AD20" s="1661"/>
      <c r="AE20" s="1591"/>
      <c r="AF20" s="1850" t="s">
        <v>24172</v>
      </c>
      <c r="AG20" s="321" t="s">
        <v>25349</v>
      </c>
      <c r="AH20" s="321" t="s">
        <v>25350</v>
      </c>
      <c r="AI20" s="321" t="s">
        <v>25351</v>
      </c>
      <c r="AJ20" s="322" t="s">
        <v>25352</v>
      </c>
      <c r="AK20" s="29"/>
      <c r="AL20" s="29"/>
      <c r="AM20" s="29"/>
      <c r="AN20" s="29"/>
      <c r="AO20" s="29"/>
    </row>
    <row r="21" spans="2:41" ht="15" customHeight="1" thickBot="1">
      <c r="B21" s="5"/>
      <c r="C21" s="5"/>
      <c r="D21" s="5"/>
      <c r="E21" s="132"/>
      <c r="F21" s="132"/>
      <c r="G21" s="132"/>
      <c r="H21" s="132"/>
      <c r="I21" s="132"/>
      <c r="J21" s="132"/>
      <c r="K21" s="132"/>
      <c r="L21" s="132"/>
      <c r="M21" s="132"/>
      <c r="N21" s="132"/>
      <c r="O21" s="31"/>
      <c r="P21" s="33"/>
      <c r="Q21" s="33"/>
      <c r="R21" s="33"/>
      <c r="S21" s="1661"/>
      <c r="T21" s="897">
        <f>IF( SUM( W21 ) = 0, 0, $U$5 )</f>
        <v>0</v>
      </c>
      <c r="U21" s="1661"/>
      <c r="V21" s="1592"/>
      <c r="W21" s="1592"/>
      <c r="X21" s="1592"/>
      <c r="Y21" s="1592"/>
      <c r="Z21" s="1592"/>
      <c r="AA21" s="1592"/>
      <c r="AB21" s="1592"/>
      <c r="AC21" s="1591"/>
      <c r="AD21" s="1661"/>
      <c r="AE21" s="1591"/>
      <c r="AF21" s="5"/>
      <c r="AG21" s="132"/>
      <c r="AH21" s="132"/>
      <c r="AI21" s="132"/>
      <c r="AJ21" s="132"/>
      <c r="AK21" s="132"/>
      <c r="AL21" s="132"/>
      <c r="AM21" s="132"/>
      <c r="AN21" s="132"/>
      <c r="AO21" s="132"/>
    </row>
    <row r="22" spans="2:41" ht="56.25" customHeight="1" thickBot="1">
      <c r="B22" s="439" t="s">
        <v>800</v>
      </c>
      <c r="C22" s="419" t="s">
        <v>801</v>
      </c>
      <c r="D22" s="419" t="s">
        <v>802</v>
      </c>
      <c r="E22" s="419" t="s">
        <v>25353</v>
      </c>
      <c r="F22" s="419" t="s">
        <v>25354</v>
      </c>
      <c r="G22" s="419" t="s">
        <v>25355</v>
      </c>
      <c r="H22" s="419" t="s">
        <v>25356</v>
      </c>
      <c r="I22" s="419" t="s">
        <v>25357</v>
      </c>
      <c r="J22" s="419" t="s">
        <v>25358</v>
      </c>
      <c r="K22" s="419" t="s">
        <v>25359</v>
      </c>
      <c r="L22" s="419" t="s">
        <v>1307</v>
      </c>
      <c r="M22" s="440" t="s">
        <v>1016</v>
      </c>
      <c r="N22" s="43"/>
      <c r="O22" s="31"/>
      <c r="P22" s="33"/>
      <c r="Q22" s="33"/>
      <c r="R22" s="33"/>
      <c r="S22" s="1661"/>
      <c r="T22" s="897">
        <f>IF( SUM( W22 ) = 0, 0, $U$5 )</f>
        <v>0</v>
      </c>
      <c r="U22" s="1661"/>
      <c r="V22" s="1592"/>
      <c r="W22" s="1592"/>
      <c r="X22" s="1592"/>
      <c r="Y22" s="1592"/>
      <c r="Z22" s="1592"/>
      <c r="AA22" s="1592"/>
      <c r="AB22" s="1592"/>
      <c r="AC22" s="1591"/>
      <c r="AD22" s="1661"/>
      <c r="AE22" s="1591"/>
      <c r="AF22" s="439" t="s">
        <v>800</v>
      </c>
      <c r="AG22" s="419" t="s">
        <v>25353</v>
      </c>
      <c r="AH22" s="419" t="s">
        <v>25354</v>
      </c>
      <c r="AI22" s="419" t="s">
        <v>25355</v>
      </c>
      <c r="AJ22" s="419" t="s">
        <v>25356</v>
      </c>
      <c r="AK22" s="419" t="s">
        <v>25357</v>
      </c>
      <c r="AL22" s="419" t="s">
        <v>25358</v>
      </c>
      <c r="AM22" s="419" t="s">
        <v>25359</v>
      </c>
      <c r="AN22" s="419" t="s">
        <v>1307</v>
      </c>
      <c r="AO22" s="440" t="s">
        <v>1016</v>
      </c>
    </row>
    <row r="23" spans="2:41" ht="15" customHeight="1" thickBot="1">
      <c r="B23" s="11"/>
      <c r="C23" s="11"/>
      <c r="D23" s="11"/>
      <c r="E23" s="11"/>
      <c r="F23" s="11"/>
      <c r="G23" s="11"/>
      <c r="H23" s="11"/>
      <c r="I23" s="11"/>
      <c r="J23" s="11"/>
      <c r="K23" s="11"/>
      <c r="L23" s="11"/>
      <c r="M23" s="11"/>
      <c r="N23" s="43"/>
      <c r="O23" s="31"/>
      <c r="P23" s="33"/>
      <c r="Q23" s="33"/>
      <c r="R23" s="33"/>
      <c r="S23" s="1661"/>
      <c r="T23" s="897"/>
      <c r="U23" s="1661"/>
      <c r="V23" s="1592"/>
      <c r="W23" s="1592"/>
      <c r="X23" s="1592"/>
      <c r="Y23" s="1592"/>
      <c r="Z23" s="1592"/>
      <c r="AA23" s="1592"/>
      <c r="AB23" s="1592"/>
      <c r="AC23" s="1591"/>
      <c r="AD23" s="1661"/>
      <c r="AE23" s="1591"/>
      <c r="AF23" s="11"/>
      <c r="AG23" s="11"/>
      <c r="AH23" s="11"/>
      <c r="AI23" s="11"/>
      <c r="AJ23" s="11"/>
      <c r="AK23" s="11"/>
      <c r="AL23" s="11"/>
      <c r="AM23" s="11"/>
      <c r="AN23" s="11"/>
      <c r="AO23" s="11"/>
    </row>
    <row r="24" spans="2:41" ht="21" customHeight="1" thickBot="1">
      <c r="B24" s="1873" t="s">
        <v>25360</v>
      </c>
      <c r="C24" s="1591"/>
      <c r="D24" s="1591"/>
      <c r="E24" s="11"/>
      <c r="F24" s="11"/>
      <c r="G24" s="11"/>
      <c r="H24" s="11"/>
      <c r="I24" s="3"/>
      <c r="J24" s="3"/>
      <c r="K24" s="3"/>
      <c r="L24" s="3"/>
      <c r="M24" s="3"/>
      <c r="N24" s="3"/>
      <c r="O24" s="29"/>
      <c r="P24" s="33"/>
      <c r="Q24" s="33"/>
      <c r="R24" s="33"/>
      <c r="S24" s="1661"/>
      <c r="T24" s="897">
        <f>IF( SUM( W24 ) = 0, 0, $U$5 )</f>
        <v>0</v>
      </c>
      <c r="U24" s="1661"/>
      <c r="V24" s="1592"/>
      <c r="W24" s="1592"/>
      <c r="X24" s="1592"/>
      <c r="Y24" s="1592"/>
      <c r="Z24" s="1592"/>
      <c r="AA24" s="1592"/>
      <c r="AB24" s="1592"/>
      <c r="AC24" s="1591"/>
      <c r="AD24" s="1661"/>
      <c r="AE24" s="1591"/>
      <c r="AF24" s="439" t="s">
        <v>25360</v>
      </c>
      <c r="AG24" s="11"/>
      <c r="AH24" s="11"/>
      <c r="AI24" s="11"/>
      <c r="AJ24" s="11"/>
      <c r="AK24" s="3"/>
      <c r="AL24" s="3"/>
      <c r="AM24" s="3"/>
      <c r="AN24" s="3"/>
      <c r="AO24" s="3"/>
    </row>
    <row r="25" spans="2:41" ht="33" customHeight="1">
      <c r="B25" s="326" t="s">
        <v>1839</v>
      </c>
      <c r="C25" s="317" t="s">
        <v>813</v>
      </c>
      <c r="D25" s="317">
        <v>3</v>
      </c>
      <c r="E25" s="801">
        <v>0</v>
      </c>
      <c r="F25" s="801">
        <v>0.06</v>
      </c>
      <c r="G25" s="801">
        <v>-6.0999999999999999E-2</v>
      </c>
      <c r="H25" s="801">
        <v>0</v>
      </c>
      <c r="I25" s="801">
        <v>0</v>
      </c>
      <c r="J25" s="801">
        <v>0</v>
      </c>
      <c r="K25" s="801">
        <v>-0.99</v>
      </c>
      <c r="L25" s="801">
        <v>0</v>
      </c>
      <c r="M25" s="432">
        <f>IFERROR(SUM(E25:L25), 0)</f>
        <v>-0.99099999999999999</v>
      </c>
      <c r="N25" s="3"/>
      <c r="O25" s="323" t="s">
        <v>25361</v>
      </c>
      <c r="P25" s="33"/>
      <c r="Q25" s="1193"/>
      <c r="R25" s="33"/>
      <c r="S25" s="1661"/>
      <c r="T25" s="897">
        <f>IF( SUM( V25:AC25 ) = 0, 0, $V$5 )</f>
        <v>0</v>
      </c>
      <c r="U25" s="1661"/>
      <c r="V25" s="273">
        <f t="shared" ref="V25:AC28" si="4" xml:space="preserve"> IF( ISNUMBER(E25 ), 0, 1 )</f>
        <v>0</v>
      </c>
      <c r="W25" s="273">
        <f t="shared" si="4"/>
        <v>0</v>
      </c>
      <c r="X25" s="273">
        <f t="shared" si="4"/>
        <v>0</v>
      </c>
      <c r="Y25" s="273">
        <f t="shared" si="4"/>
        <v>0</v>
      </c>
      <c r="Z25" s="273">
        <f t="shared" si="4"/>
        <v>0</v>
      </c>
      <c r="AA25" s="273">
        <f t="shared" si="4"/>
        <v>0</v>
      </c>
      <c r="AB25" s="273">
        <f t="shared" si="4"/>
        <v>0</v>
      </c>
      <c r="AC25" s="273">
        <f t="shared" si="4"/>
        <v>0</v>
      </c>
      <c r="AD25" s="1661"/>
      <c r="AE25" s="1591"/>
      <c r="AF25" s="326" t="s">
        <v>1839</v>
      </c>
      <c r="AG25" s="318" t="s">
        <v>25362</v>
      </c>
      <c r="AH25" s="318" t="s">
        <v>25363</v>
      </c>
      <c r="AI25" s="318" t="s">
        <v>25364</v>
      </c>
      <c r="AJ25" s="318" t="s">
        <v>25365</v>
      </c>
      <c r="AK25" s="318" t="s">
        <v>25366</v>
      </c>
      <c r="AL25" s="318" t="s">
        <v>25367</v>
      </c>
      <c r="AM25" s="318" t="s">
        <v>25368</v>
      </c>
      <c r="AN25" s="318" t="s">
        <v>25369</v>
      </c>
      <c r="AO25" s="396" t="s">
        <v>25370</v>
      </c>
    </row>
    <row r="26" spans="2:41" ht="33" customHeight="1">
      <c r="B26" s="327" t="s">
        <v>1847</v>
      </c>
      <c r="C26" s="313" t="s">
        <v>813</v>
      </c>
      <c r="D26" s="313">
        <v>3</v>
      </c>
      <c r="E26" s="803">
        <v>0</v>
      </c>
      <c r="F26" s="803">
        <v>0</v>
      </c>
      <c r="G26" s="803">
        <v>-3.9E-2</v>
      </c>
      <c r="H26" s="803">
        <v>0</v>
      </c>
      <c r="I26" s="803">
        <v>0</v>
      </c>
      <c r="J26" s="803">
        <v>0</v>
      </c>
      <c r="K26" s="803">
        <v>-6.718</v>
      </c>
      <c r="L26" s="803">
        <v>0</v>
      </c>
      <c r="M26" s="433">
        <f t="shared" ref="M26:M28" si="5">IFERROR(SUM(E26:L26), 0)</f>
        <v>-6.7569999999999997</v>
      </c>
      <c r="N26" s="3"/>
      <c r="O26" s="324" t="s">
        <v>25371</v>
      </c>
      <c r="P26" s="33"/>
      <c r="Q26" s="1194"/>
      <c r="R26" s="33"/>
      <c r="S26" s="1661"/>
      <c r="T26" s="897">
        <f>IF( SUM( V26:AC26 ) = 0, 0, $V$5 )</f>
        <v>0</v>
      </c>
      <c r="U26" s="1661"/>
      <c r="V26" s="273">
        <f t="shared" si="4"/>
        <v>0</v>
      </c>
      <c r="W26" s="273">
        <f t="shared" si="4"/>
        <v>0</v>
      </c>
      <c r="X26" s="273">
        <f t="shared" si="4"/>
        <v>0</v>
      </c>
      <c r="Y26" s="273">
        <f t="shared" si="4"/>
        <v>0</v>
      </c>
      <c r="Z26" s="273">
        <f t="shared" si="4"/>
        <v>0</v>
      </c>
      <c r="AA26" s="273">
        <f t="shared" si="4"/>
        <v>0</v>
      </c>
      <c r="AB26" s="273">
        <f t="shared" si="4"/>
        <v>0</v>
      </c>
      <c r="AC26" s="273">
        <f t="shared" si="4"/>
        <v>0</v>
      </c>
      <c r="AD26" s="1661"/>
      <c r="AE26" s="1591"/>
      <c r="AF26" s="327" t="s">
        <v>1847</v>
      </c>
      <c r="AG26" s="314" t="s">
        <v>25372</v>
      </c>
      <c r="AH26" s="314" t="s">
        <v>25373</v>
      </c>
      <c r="AI26" s="314" t="s">
        <v>25374</v>
      </c>
      <c r="AJ26" s="314" t="s">
        <v>25375</v>
      </c>
      <c r="AK26" s="314" t="s">
        <v>25376</v>
      </c>
      <c r="AL26" s="314" t="s">
        <v>25377</v>
      </c>
      <c r="AM26" s="314" t="s">
        <v>25378</v>
      </c>
      <c r="AN26" s="314" t="s">
        <v>25379</v>
      </c>
      <c r="AO26" s="397" t="s">
        <v>25380</v>
      </c>
    </row>
    <row r="27" spans="2:41" ht="33" customHeight="1">
      <c r="B27" s="327" t="s">
        <v>25306</v>
      </c>
      <c r="C27" s="313" t="s">
        <v>813</v>
      </c>
      <c r="D27" s="313">
        <v>3</v>
      </c>
      <c r="E27" s="803">
        <v>0</v>
      </c>
      <c r="F27" s="803">
        <v>0</v>
      </c>
      <c r="G27" s="803">
        <v>1E-3</v>
      </c>
      <c r="H27" s="803">
        <v>0</v>
      </c>
      <c r="I27" s="803">
        <v>0</v>
      </c>
      <c r="J27" s="803">
        <v>0</v>
      </c>
      <c r="K27" s="803">
        <v>8.6999999999999994E-2</v>
      </c>
      <c r="L27" s="803">
        <v>0</v>
      </c>
      <c r="M27" s="433">
        <f t="shared" si="5"/>
        <v>8.7999999999999995E-2</v>
      </c>
      <c r="N27" s="3"/>
      <c r="O27" s="324" t="s">
        <v>25381</v>
      </c>
      <c r="P27" s="33"/>
      <c r="Q27" s="1194"/>
      <c r="R27" s="33"/>
      <c r="S27" s="1661"/>
      <c r="T27" s="897">
        <f>IF( SUM( V27:AC27 ) = 0, 0, $V$5 )</f>
        <v>0</v>
      </c>
      <c r="U27" s="1661"/>
      <c r="V27" s="273">
        <f t="shared" si="4"/>
        <v>0</v>
      </c>
      <c r="W27" s="273">
        <f t="shared" si="4"/>
        <v>0</v>
      </c>
      <c r="X27" s="273">
        <f t="shared" si="4"/>
        <v>0</v>
      </c>
      <c r="Y27" s="273">
        <f t="shared" si="4"/>
        <v>0</v>
      </c>
      <c r="Z27" s="273">
        <f t="shared" si="4"/>
        <v>0</v>
      </c>
      <c r="AA27" s="273">
        <f t="shared" si="4"/>
        <v>0</v>
      </c>
      <c r="AB27" s="273">
        <f t="shared" si="4"/>
        <v>0</v>
      </c>
      <c r="AC27" s="273">
        <f t="shared" si="4"/>
        <v>0</v>
      </c>
      <c r="AD27" s="1661"/>
      <c r="AE27" s="1591"/>
      <c r="AF27" s="327" t="s">
        <v>25306</v>
      </c>
      <c r="AG27" s="314" t="s">
        <v>25382</v>
      </c>
      <c r="AH27" s="314" t="s">
        <v>25383</v>
      </c>
      <c r="AI27" s="314" t="s">
        <v>25384</v>
      </c>
      <c r="AJ27" s="314" t="s">
        <v>25385</v>
      </c>
      <c r="AK27" s="314" t="s">
        <v>25386</v>
      </c>
      <c r="AL27" s="314" t="s">
        <v>25387</v>
      </c>
      <c r="AM27" s="314" t="s">
        <v>25388</v>
      </c>
      <c r="AN27" s="314" t="s">
        <v>25389</v>
      </c>
      <c r="AO27" s="397" t="s">
        <v>25390</v>
      </c>
    </row>
    <row r="28" spans="2:41" ht="33" customHeight="1" thickBot="1">
      <c r="B28" s="1850" t="s">
        <v>21673</v>
      </c>
      <c r="C28" s="320" t="s">
        <v>813</v>
      </c>
      <c r="D28" s="320">
        <v>3</v>
      </c>
      <c r="E28" s="827">
        <v>0</v>
      </c>
      <c r="F28" s="827">
        <v>0</v>
      </c>
      <c r="G28" s="827">
        <v>0</v>
      </c>
      <c r="H28" s="827">
        <v>0</v>
      </c>
      <c r="I28" s="827">
        <v>0</v>
      </c>
      <c r="J28" s="827">
        <v>0</v>
      </c>
      <c r="K28" s="827">
        <v>0</v>
      </c>
      <c r="L28" s="827">
        <v>0</v>
      </c>
      <c r="M28" s="329">
        <f t="shared" si="5"/>
        <v>0</v>
      </c>
      <c r="N28" s="3"/>
      <c r="O28" s="325" t="s">
        <v>25391</v>
      </c>
      <c r="P28" s="33"/>
      <c r="Q28" s="1195"/>
      <c r="R28" s="33"/>
      <c r="S28" s="1661"/>
      <c r="T28" s="897">
        <f>IF( SUM( V28:AC28 ) = 0, 0, $V$5 )</f>
        <v>0</v>
      </c>
      <c r="U28" s="1661"/>
      <c r="V28" s="273">
        <f t="shared" si="4"/>
        <v>0</v>
      </c>
      <c r="W28" s="273">
        <f t="shared" si="4"/>
        <v>0</v>
      </c>
      <c r="X28" s="273">
        <f t="shared" si="4"/>
        <v>0</v>
      </c>
      <c r="Y28" s="273">
        <f t="shared" si="4"/>
        <v>0</v>
      </c>
      <c r="Z28" s="273">
        <f t="shared" si="4"/>
        <v>0</v>
      </c>
      <c r="AA28" s="273">
        <f t="shared" si="4"/>
        <v>0</v>
      </c>
      <c r="AB28" s="273">
        <f t="shared" si="4"/>
        <v>0</v>
      </c>
      <c r="AC28" s="273">
        <f t="shared" si="4"/>
        <v>0</v>
      </c>
      <c r="AD28" s="1661"/>
      <c r="AE28" s="1591"/>
      <c r="AF28" s="1850" t="s">
        <v>21673</v>
      </c>
      <c r="AG28" s="430" t="s">
        <v>25392</v>
      </c>
      <c r="AH28" s="430" t="s">
        <v>25393</v>
      </c>
      <c r="AI28" s="430" t="s">
        <v>25394</v>
      </c>
      <c r="AJ28" s="430" t="s">
        <v>25395</v>
      </c>
      <c r="AK28" s="430" t="s">
        <v>25396</v>
      </c>
      <c r="AL28" s="430" t="s">
        <v>25397</v>
      </c>
      <c r="AM28" s="430" t="s">
        <v>25398</v>
      </c>
      <c r="AN28" s="430" t="s">
        <v>25399</v>
      </c>
      <c r="AO28" s="322" t="s">
        <v>25400</v>
      </c>
    </row>
    <row r="29" spans="2:41" ht="15" customHeight="1" thickBot="1">
      <c r="B29" s="19"/>
      <c r="C29" s="19"/>
      <c r="D29" s="19"/>
      <c r="E29" s="8"/>
      <c r="F29" s="8"/>
      <c r="G29" s="8"/>
      <c r="H29" s="8"/>
      <c r="I29" s="29"/>
      <c r="J29" s="3"/>
      <c r="K29" s="3"/>
      <c r="L29" s="3"/>
      <c r="M29" s="3"/>
      <c r="N29" s="3"/>
      <c r="O29" s="31"/>
      <c r="P29" s="33"/>
      <c r="Q29" s="33"/>
      <c r="R29" s="33"/>
      <c r="S29" s="1661"/>
      <c r="U29" s="1661"/>
      <c r="V29" s="1592"/>
      <c r="W29" s="1592"/>
      <c r="X29" s="1592"/>
      <c r="Y29" s="1592"/>
      <c r="Z29" s="1592"/>
      <c r="AA29" s="1592"/>
      <c r="AB29" s="1592"/>
      <c r="AC29" s="1627"/>
      <c r="AD29" s="1661"/>
      <c r="AE29" s="1591"/>
      <c r="AF29" s="19"/>
      <c r="AG29" s="8"/>
      <c r="AH29" s="8"/>
      <c r="AI29" s="8"/>
      <c r="AJ29" s="8"/>
      <c r="AK29" s="29"/>
      <c r="AL29" s="3"/>
      <c r="AM29" s="3"/>
      <c r="AN29" s="3"/>
      <c r="AO29" s="3"/>
    </row>
    <row r="30" spans="2:41" ht="21" customHeight="1" thickBot="1">
      <c r="B30" s="316" t="s">
        <v>1887</v>
      </c>
      <c r="C30" s="1591"/>
      <c r="D30" s="1591"/>
      <c r="E30" s="11"/>
      <c r="F30" s="11"/>
      <c r="G30" s="11"/>
      <c r="H30" s="11"/>
      <c r="I30" s="29"/>
      <c r="J30" s="29"/>
      <c r="K30" s="29"/>
      <c r="L30" s="29"/>
      <c r="M30" s="29"/>
      <c r="N30" s="3"/>
      <c r="O30" s="31"/>
      <c r="P30" s="33"/>
      <c r="Q30" s="33"/>
      <c r="R30" s="33"/>
      <c r="S30" s="1661"/>
      <c r="U30" s="1661"/>
      <c r="V30" s="1592"/>
      <c r="W30" s="1592"/>
      <c r="X30" s="1592"/>
      <c r="Y30" s="1592"/>
      <c r="Z30" s="1592"/>
      <c r="AA30" s="1592"/>
      <c r="AB30" s="1592"/>
      <c r="AC30" s="1591"/>
      <c r="AD30" s="1661"/>
      <c r="AE30" s="1591"/>
      <c r="AF30" s="316" t="s">
        <v>1887</v>
      </c>
      <c r="AG30" s="11"/>
      <c r="AH30" s="11"/>
      <c r="AI30" s="11"/>
      <c r="AJ30" s="11"/>
      <c r="AK30" s="29"/>
      <c r="AL30" s="29"/>
      <c r="AM30" s="29"/>
      <c r="AN30" s="29"/>
      <c r="AO30" s="29"/>
    </row>
    <row r="31" spans="2:41" ht="33" customHeight="1">
      <c r="B31" s="326" t="s">
        <v>1871</v>
      </c>
      <c r="C31" s="317" t="s">
        <v>813</v>
      </c>
      <c r="D31" s="317">
        <v>3</v>
      </c>
      <c r="E31" s="801">
        <v>0</v>
      </c>
      <c r="F31" s="801">
        <v>0</v>
      </c>
      <c r="G31" s="801">
        <v>0</v>
      </c>
      <c r="H31" s="801">
        <v>0</v>
      </c>
      <c r="I31" s="801">
        <v>0</v>
      </c>
      <c r="J31" s="801">
        <v>0</v>
      </c>
      <c r="K31" s="801">
        <v>0</v>
      </c>
      <c r="L31" s="801">
        <v>0</v>
      </c>
      <c r="M31" s="432">
        <f>IFERROR(SUM(E31:L31), 0)</f>
        <v>0</v>
      </c>
      <c r="N31" s="3"/>
      <c r="O31" s="323" t="s">
        <v>25401</v>
      </c>
      <c r="P31" s="33"/>
      <c r="Q31" s="1193"/>
      <c r="R31" s="33"/>
      <c r="S31" s="1661"/>
      <c r="T31" s="897">
        <f t="shared" ref="T31:T34" si="6">IF( SUM( V31:AC31 ) = 0, 0, $V$5 )</f>
        <v>0</v>
      </c>
      <c r="U31" s="1661"/>
      <c r="V31" s="273">
        <f t="shared" ref="V31:AC34" si="7" xml:space="preserve"> IF( ISNUMBER(E31 ), 0, 1 )</f>
        <v>0</v>
      </c>
      <c r="W31" s="273">
        <f t="shared" si="7"/>
        <v>0</v>
      </c>
      <c r="X31" s="273">
        <f t="shared" si="7"/>
        <v>0</v>
      </c>
      <c r="Y31" s="273">
        <f t="shared" si="7"/>
        <v>0</v>
      </c>
      <c r="Z31" s="273">
        <f t="shared" si="7"/>
        <v>0</v>
      </c>
      <c r="AA31" s="273">
        <f t="shared" si="7"/>
        <v>0</v>
      </c>
      <c r="AB31" s="273">
        <f t="shared" si="7"/>
        <v>0</v>
      </c>
      <c r="AC31" s="273">
        <f t="shared" si="7"/>
        <v>0</v>
      </c>
      <c r="AD31" s="1661"/>
      <c r="AE31" s="1591"/>
      <c r="AF31" s="326" t="s">
        <v>1871</v>
      </c>
      <c r="AG31" s="318" t="s">
        <v>25402</v>
      </c>
      <c r="AH31" s="318" t="s">
        <v>25403</v>
      </c>
      <c r="AI31" s="318" t="s">
        <v>25404</v>
      </c>
      <c r="AJ31" s="318" t="s">
        <v>25405</v>
      </c>
      <c r="AK31" s="318" t="s">
        <v>25406</v>
      </c>
      <c r="AL31" s="318" t="s">
        <v>25407</v>
      </c>
      <c r="AM31" s="318" t="s">
        <v>25408</v>
      </c>
      <c r="AN31" s="318" t="s">
        <v>25409</v>
      </c>
      <c r="AO31" s="396" t="s">
        <v>25410</v>
      </c>
    </row>
    <row r="32" spans="2:41" ht="33" customHeight="1">
      <c r="B32" s="327" t="s">
        <v>1879</v>
      </c>
      <c r="C32" s="313" t="s">
        <v>813</v>
      </c>
      <c r="D32" s="313">
        <v>3</v>
      </c>
      <c r="E32" s="803">
        <v>0</v>
      </c>
      <c r="F32" s="803">
        <v>0</v>
      </c>
      <c r="G32" s="803">
        <v>0</v>
      </c>
      <c r="H32" s="803">
        <v>0</v>
      </c>
      <c r="I32" s="803">
        <v>0</v>
      </c>
      <c r="J32" s="803">
        <v>0</v>
      </c>
      <c r="K32" s="803">
        <v>0</v>
      </c>
      <c r="L32" s="803">
        <v>0</v>
      </c>
      <c r="M32" s="433">
        <f t="shared" ref="M32:M36" si="8">IFERROR(SUM(E32:L32), 0)</f>
        <v>0</v>
      </c>
      <c r="N32" s="3"/>
      <c r="O32" s="324" t="s">
        <v>25411</v>
      </c>
      <c r="P32" s="33"/>
      <c r="Q32" s="1194"/>
      <c r="R32" s="33"/>
      <c r="S32" s="1661"/>
      <c r="T32" s="897">
        <f t="shared" si="6"/>
        <v>0</v>
      </c>
      <c r="U32" s="1661"/>
      <c r="V32" s="273">
        <f t="shared" si="7"/>
        <v>0</v>
      </c>
      <c r="W32" s="273">
        <f t="shared" si="7"/>
        <v>0</v>
      </c>
      <c r="X32" s="273">
        <f t="shared" si="7"/>
        <v>0</v>
      </c>
      <c r="Y32" s="273">
        <f t="shared" si="7"/>
        <v>0</v>
      </c>
      <c r="Z32" s="273">
        <f t="shared" si="7"/>
        <v>0</v>
      </c>
      <c r="AA32" s="273">
        <f t="shared" si="7"/>
        <v>0</v>
      </c>
      <c r="AB32" s="273">
        <f t="shared" si="7"/>
        <v>0</v>
      </c>
      <c r="AC32" s="273">
        <f t="shared" si="7"/>
        <v>0</v>
      </c>
      <c r="AD32" s="1661"/>
      <c r="AE32" s="1591"/>
      <c r="AF32" s="327" t="s">
        <v>1879</v>
      </c>
      <c r="AG32" s="314" t="s">
        <v>25412</v>
      </c>
      <c r="AH32" s="314" t="s">
        <v>25413</v>
      </c>
      <c r="AI32" s="314" t="s">
        <v>25414</v>
      </c>
      <c r="AJ32" s="314" t="s">
        <v>25415</v>
      </c>
      <c r="AK32" s="314" t="s">
        <v>25416</v>
      </c>
      <c r="AL32" s="314" t="s">
        <v>25417</v>
      </c>
      <c r="AM32" s="314" t="s">
        <v>25418</v>
      </c>
      <c r="AN32" s="314" t="s">
        <v>25419</v>
      </c>
      <c r="AO32" s="397" t="s">
        <v>25420</v>
      </c>
    </row>
    <row r="33" spans="2:41" ht="33" customHeight="1">
      <c r="B33" s="327" t="s">
        <v>24143</v>
      </c>
      <c r="C33" s="313" t="s">
        <v>813</v>
      </c>
      <c r="D33" s="313">
        <v>3</v>
      </c>
      <c r="E33" s="803">
        <v>0</v>
      </c>
      <c r="F33" s="803">
        <v>0.48899999999999999</v>
      </c>
      <c r="G33" s="803">
        <v>0.24399999999999999</v>
      </c>
      <c r="H33" s="803">
        <v>0</v>
      </c>
      <c r="I33" s="803">
        <v>0</v>
      </c>
      <c r="J33" s="803">
        <v>0</v>
      </c>
      <c r="K33" s="803">
        <v>23.347000000000001</v>
      </c>
      <c r="L33" s="803">
        <v>0</v>
      </c>
      <c r="M33" s="433">
        <f t="shared" si="8"/>
        <v>24.080000000000002</v>
      </c>
      <c r="N33" s="3"/>
      <c r="O33" s="324" t="s">
        <v>25421</v>
      </c>
      <c r="P33" s="33"/>
      <c r="Q33" s="1194"/>
      <c r="R33" s="33"/>
      <c r="S33" s="1661"/>
      <c r="T33" s="897">
        <f t="shared" si="6"/>
        <v>0</v>
      </c>
      <c r="U33" s="1661"/>
      <c r="V33" s="273">
        <f t="shared" si="7"/>
        <v>0</v>
      </c>
      <c r="W33" s="273">
        <f t="shared" si="7"/>
        <v>0</v>
      </c>
      <c r="X33" s="273">
        <f t="shared" si="7"/>
        <v>0</v>
      </c>
      <c r="Y33" s="273">
        <f t="shared" si="7"/>
        <v>0</v>
      </c>
      <c r="Z33" s="273">
        <f t="shared" si="7"/>
        <v>0</v>
      </c>
      <c r="AA33" s="273">
        <f t="shared" si="7"/>
        <v>0</v>
      </c>
      <c r="AB33" s="273">
        <f t="shared" si="7"/>
        <v>0</v>
      </c>
      <c r="AC33" s="273">
        <f t="shared" si="7"/>
        <v>0</v>
      </c>
      <c r="AD33" s="1661"/>
      <c r="AE33" s="1591"/>
      <c r="AF33" s="327" t="s">
        <v>24143</v>
      </c>
      <c r="AG33" s="314" t="s">
        <v>25422</v>
      </c>
      <c r="AH33" s="314" t="s">
        <v>25423</v>
      </c>
      <c r="AI33" s="314" t="s">
        <v>25424</v>
      </c>
      <c r="AJ33" s="314" t="s">
        <v>25425</v>
      </c>
      <c r="AK33" s="314" t="s">
        <v>25426</v>
      </c>
      <c r="AL33" s="314" t="s">
        <v>25427</v>
      </c>
      <c r="AM33" s="314" t="s">
        <v>25428</v>
      </c>
      <c r="AN33" s="314" t="s">
        <v>25429</v>
      </c>
      <c r="AO33" s="397" t="s">
        <v>25430</v>
      </c>
    </row>
    <row r="34" spans="2:41" s="4" customFormat="1" ht="33" customHeight="1">
      <c r="B34" s="327" t="s">
        <v>24153</v>
      </c>
      <c r="C34" s="313" t="s">
        <v>813</v>
      </c>
      <c r="D34" s="313">
        <v>3</v>
      </c>
      <c r="E34" s="803">
        <v>0</v>
      </c>
      <c r="F34" s="803">
        <v>0.106</v>
      </c>
      <c r="G34" s="803">
        <v>4.3999999999999997E-2</v>
      </c>
      <c r="H34" s="803">
        <v>0</v>
      </c>
      <c r="I34" s="803">
        <v>0</v>
      </c>
      <c r="J34" s="803">
        <v>0</v>
      </c>
      <c r="K34" s="803">
        <v>4.4039999999999999</v>
      </c>
      <c r="L34" s="803">
        <v>0</v>
      </c>
      <c r="M34" s="433">
        <f t="shared" si="8"/>
        <v>4.5540000000000003</v>
      </c>
      <c r="N34" s="3"/>
      <c r="O34" s="324" t="s">
        <v>25431</v>
      </c>
      <c r="P34" s="33"/>
      <c r="Q34" s="1194"/>
      <c r="R34" s="33"/>
      <c r="S34" s="1661"/>
      <c r="T34" s="897">
        <f t="shared" si="6"/>
        <v>0</v>
      </c>
      <c r="U34" s="1661"/>
      <c r="V34" s="273">
        <f t="shared" si="7"/>
        <v>0</v>
      </c>
      <c r="W34" s="273">
        <f t="shared" si="7"/>
        <v>0</v>
      </c>
      <c r="X34" s="273">
        <f t="shared" si="7"/>
        <v>0</v>
      </c>
      <c r="Y34" s="273">
        <f t="shared" si="7"/>
        <v>0</v>
      </c>
      <c r="Z34" s="273">
        <f t="shared" si="7"/>
        <v>0</v>
      </c>
      <c r="AA34" s="273">
        <f t="shared" si="7"/>
        <v>0</v>
      </c>
      <c r="AB34" s="273">
        <f t="shared" si="7"/>
        <v>0</v>
      </c>
      <c r="AC34" s="273">
        <f t="shared" si="7"/>
        <v>0</v>
      </c>
      <c r="AD34" s="1661"/>
      <c r="AE34" s="270"/>
      <c r="AF34" s="327" t="s">
        <v>24153</v>
      </c>
      <c r="AG34" s="314" t="s">
        <v>25432</v>
      </c>
      <c r="AH34" s="314" t="s">
        <v>25433</v>
      </c>
      <c r="AI34" s="314" t="s">
        <v>25434</v>
      </c>
      <c r="AJ34" s="314" t="s">
        <v>25435</v>
      </c>
      <c r="AK34" s="314" t="s">
        <v>25436</v>
      </c>
      <c r="AL34" s="314" t="s">
        <v>25437</v>
      </c>
      <c r="AM34" s="314" t="s">
        <v>25438</v>
      </c>
      <c r="AN34" s="314" t="s">
        <v>25439</v>
      </c>
      <c r="AO34" s="397" t="s">
        <v>25440</v>
      </c>
    </row>
    <row r="35" spans="2:41" s="4" customFormat="1" ht="33" customHeight="1">
      <c r="B35" s="327" t="s">
        <v>25337</v>
      </c>
      <c r="C35" s="313" t="s">
        <v>813</v>
      </c>
      <c r="D35" s="313">
        <v>3</v>
      </c>
      <c r="E35" s="1795">
        <f>IFERROR(SUM(E25:E28,E31:E34), 0)</f>
        <v>0</v>
      </c>
      <c r="F35" s="1795">
        <f t="shared" ref="F35:L35" si="9">IFERROR(SUM(F25:F28,F31:F34), 0)</f>
        <v>0.65499999999999992</v>
      </c>
      <c r="G35" s="1795">
        <f t="shared" si="9"/>
        <v>0.189</v>
      </c>
      <c r="H35" s="1795">
        <f t="shared" si="9"/>
        <v>0</v>
      </c>
      <c r="I35" s="1795">
        <f t="shared" si="9"/>
        <v>0</v>
      </c>
      <c r="J35" s="1795">
        <f t="shared" si="9"/>
        <v>0</v>
      </c>
      <c r="K35" s="1795">
        <f t="shared" si="9"/>
        <v>20.130000000000003</v>
      </c>
      <c r="L35" s="1795">
        <f t="shared" si="9"/>
        <v>0</v>
      </c>
      <c r="M35" s="433">
        <f t="shared" si="8"/>
        <v>20.974000000000004</v>
      </c>
      <c r="N35" s="3"/>
      <c r="O35" s="324" t="s">
        <v>25441</v>
      </c>
      <c r="P35" s="33"/>
      <c r="Q35" s="1194"/>
      <c r="R35" s="33"/>
      <c r="S35" s="1661"/>
      <c r="T35" s="37"/>
      <c r="U35" s="1661"/>
      <c r="AC35" s="1591"/>
      <c r="AD35" s="1661"/>
      <c r="AE35" s="1591"/>
      <c r="AF35" s="327" t="s">
        <v>25337</v>
      </c>
      <c r="AG35" s="315" t="s">
        <v>25442</v>
      </c>
      <c r="AH35" s="315" t="s">
        <v>25443</v>
      </c>
      <c r="AI35" s="315" t="s">
        <v>25444</v>
      </c>
      <c r="AJ35" s="315" t="s">
        <v>25445</v>
      </c>
      <c r="AK35" s="315" t="s">
        <v>25446</v>
      </c>
      <c r="AL35" s="315" t="s">
        <v>25447</v>
      </c>
      <c r="AM35" s="315" t="s">
        <v>25448</v>
      </c>
      <c r="AN35" s="315" t="s">
        <v>25449</v>
      </c>
      <c r="AO35" s="397" t="s">
        <v>25450</v>
      </c>
    </row>
    <row r="36" spans="2:41" s="4" customFormat="1" ht="33" customHeight="1">
      <c r="B36" s="327" t="s">
        <v>1895</v>
      </c>
      <c r="C36" s="313" t="s">
        <v>813</v>
      </c>
      <c r="D36" s="313">
        <v>3</v>
      </c>
      <c r="E36" s="1711">
        <v>0</v>
      </c>
      <c r="F36" s="1711">
        <v>7.5999999999999998E-2</v>
      </c>
      <c r="G36" s="1711">
        <v>0.03</v>
      </c>
      <c r="H36" s="1711">
        <v>0</v>
      </c>
      <c r="I36" s="1711">
        <v>0</v>
      </c>
      <c r="J36" s="1711">
        <v>0</v>
      </c>
      <c r="K36" s="1711">
        <v>3.09</v>
      </c>
      <c r="L36" s="1711">
        <v>0</v>
      </c>
      <c r="M36" s="433">
        <f t="shared" si="8"/>
        <v>3.1959999999999997</v>
      </c>
      <c r="N36" s="3"/>
      <c r="O36" s="324" t="s">
        <v>25451</v>
      </c>
      <c r="P36" s="33"/>
      <c r="Q36" s="1194"/>
      <c r="R36" s="33"/>
      <c r="S36" s="1661"/>
      <c r="T36" s="897">
        <f>IF( SUM( V36:AC36 ) = 0, 0, $V$5 )</f>
        <v>0</v>
      </c>
      <c r="U36" s="1661"/>
      <c r="V36" s="273">
        <f t="shared" ref="V36:AC36" si="10" xml:space="preserve"> IF( ISNUMBER(E36 ), 0, 1 )</f>
        <v>0</v>
      </c>
      <c r="W36" s="273">
        <f t="shared" si="10"/>
        <v>0</v>
      </c>
      <c r="X36" s="273">
        <f t="shared" si="10"/>
        <v>0</v>
      </c>
      <c r="Y36" s="273">
        <f t="shared" si="10"/>
        <v>0</v>
      </c>
      <c r="Z36" s="273">
        <f t="shared" si="10"/>
        <v>0</v>
      </c>
      <c r="AA36" s="273">
        <f t="shared" si="10"/>
        <v>0</v>
      </c>
      <c r="AB36" s="273">
        <f t="shared" si="10"/>
        <v>0</v>
      </c>
      <c r="AC36" s="273">
        <f t="shared" si="10"/>
        <v>0</v>
      </c>
      <c r="AD36" s="1661"/>
      <c r="AE36" s="1591"/>
      <c r="AF36" s="327" t="s">
        <v>1895</v>
      </c>
      <c r="AG36" s="314" t="s">
        <v>25452</v>
      </c>
      <c r="AH36" s="314" t="s">
        <v>25453</v>
      </c>
      <c r="AI36" s="314" t="s">
        <v>25454</v>
      </c>
      <c r="AJ36" s="314" t="s">
        <v>25455</v>
      </c>
      <c r="AK36" s="314" t="s">
        <v>25456</v>
      </c>
      <c r="AL36" s="314" t="s">
        <v>25457</v>
      </c>
      <c r="AM36" s="314" t="s">
        <v>25458</v>
      </c>
      <c r="AN36" s="314" t="s">
        <v>25459</v>
      </c>
      <c r="AO36" s="397" t="s">
        <v>25460</v>
      </c>
    </row>
    <row r="37" spans="2:41" s="4" customFormat="1" ht="33" customHeight="1" thickBot="1">
      <c r="B37" s="1850" t="s">
        <v>24172</v>
      </c>
      <c r="C37" s="320" t="s">
        <v>813</v>
      </c>
      <c r="D37" s="320">
        <v>3</v>
      </c>
      <c r="E37" s="1794">
        <f>IFERROR(E35 + E36, 0)</f>
        <v>0</v>
      </c>
      <c r="F37" s="1794">
        <f t="shared" ref="F37:L37" si="11">IFERROR(F35 + F36, 0)</f>
        <v>0.73099999999999987</v>
      </c>
      <c r="G37" s="1794">
        <f t="shared" si="11"/>
        <v>0.219</v>
      </c>
      <c r="H37" s="1794">
        <f t="shared" si="11"/>
        <v>0</v>
      </c>
      <c r="I37" s="1794">
        <f t="shared" si="11"/>
        <v>0</v>
      </c>
      <c r="J37" s="1794">
        <f t="shared" si="11"/>
        <v>0</v>
      </c>
      <c r="K37" s="1794">
        <f t="shared" si="11"/>
        <v>23.220000000000002</v>
      </c>
      <c r="L37" s="1794">
        <f t="shared" si="11"/>
        <v>0</v>
      </c>
      <c r="M37" s="329">
        <f>IFERROR(SUM(E37:L37), 0)</f>
        <v>24.17</v>
      </c>
      <c r="N37" s="3"/>
      <c r="O37" s="325" t="s">
        <v>25461</v>
      </c>
      <c r="P37" s="33"/>
      <c r="Q37" s="1195"/>
      <c r="R37" s="33"/>
      <c r="S37" s="1661"/>
      <c r="T37" s="37"/>
      <c r="U37" s="1661"/>
      <c r="AC37" s="1591"/>
      <c r="AD37" s="1661"/>
      <c r="AE37" s="1591"/>
      <c r="AF37" s="1850" t="s">
        <v>24172</v>
      </c>
      <c r="AG37" s="321" t="s">
        <v>25462</v>
      </c>
      <c r="AH37" s="321" t="s">
        <v>25463</v>
      </c>
      <c r="AI37" s="321" t="s">
        <v>25464</v>
      </c>
      <c r="AJ37" s="321" t="s">
        <v>25465</v>
      </c>
      <c r="AK37" s="321" t="s">
        <v>25466</v>
      </c>
      <c r="AL37" s="321" t="s">
        <v>25467</v>
      </c>
      <c r="AM37" s="321" t="s">
        <v>25468</v>
      </c>
      <c r="AN37" s="321" t="s">
        <v>25469</v>
      </c>
      <c r="AO37" s="322" t="s">
        <v>25470</v>
      </c>
    </row>
    <row r="38" spans="2:41" s="4" customFormat="1" ht="15" customHeight="1" thickBot="1">
      <c r="B38" s="3"/>
      <c r="C38" s="3"/>
      <c r="D38" s="3"/>
      <c r="E38" s="43"/>
      <c r="F38" s="43"/>
      <c r="G38" s="43"/>
      <c r="H38" s="43"/>
      <c r="I38" s="43"/>
      <c r="J38" s="43"/>
      <c r="K38" s="43"/>
      <c r="L38" s="43"/>
      <c r="M38" s="43"/>
      <c r="N38" s="43"/>
      <c r="O38" s="31"/>
      <c r="P38" s="33"/>
      <c r="Q38" s="33"/>
      <c r="R38" s="33"/>
      <c r="S38" s="1661"/>
      <c r="T38" s="37"/>
      <c r="U38" s="1661"/>
      <c r="AC38" s="1591"/>
      <c r="AD38" s="1661"/>
      <c r="AE38" s="1591"/>
      <c r="AF38" s="3"/>
      <c r="AG38" s="43"/>
      <c r="AH38" s="43"/>
      <c r="AI38" s="43"/>
      <c r="AJ38" s="43"/>
      <c r="AK38" s="43"/>
      <c r="AL38" s="43"/>
      <c r="AM38" s="43"/>
      <c r="AN38" s="43"/>
      <c r="AO38" s="43"/>
    </row>
    <row r="39" spans="2:41" s="4" customFormat="1" ht="56.25" customHeight="1" thickBot="1">
      <c r="B39" s="439" t="s">
        <v>800</v>
      </c>
      <c r="C39" s="419" t="s">
        <v>801</v>
      </c>
      <c r="D39" s="419" t="s">
        <v>802</v>
      </c>
      <c r="E39" s="419" t="s">
        <v>25471</v>
      </c>
      <c r="F39" s="419" t="s">
        <v>25472</v>
      </c>
      <c r="G39" s="419" t="s">
        <v>25473</v>
      </c>
      <c r="H39" s="419" t="s">
        <v>25474</v>
      </c>
      <c r="I39" s="419" t="s">
        <v>1307</v>
      </c>
      <c r="J39" s="440" t="s">
        <v>1016</v>
      </c>
      <c r="K39" s="43"/>
      <c r="L39" s="43"/>
      <c r="M39" s="43"/>
      <c r="N39" s="43"/>
      <c r="O39" s="31"/>
      <c r="P39" s="33"/>
      <c r="Q39" s="33"/>
      <c r="R39" s="33"/>
      <c r="S39" s="1661"/>
      <c r="T39" s="37"/>
      <c r="U39" s="1661"/>
      <c r="AC39" s="1591"/>
      <c r="AD39" s="1661"/>
      <c r="AE39" s="1591"/>
      <c r="AF39" s="439" t="s">
        <v>800</v>
      </c>
      <c r="AG39" s="419" t="s">
        <v>25471</v>
      </c>
      <c r="AH39" s="419" t="s">
        <v>25472</v>
      </c>
      <c r="AI39" s="419" t="s">
        <v>25473</v>
      </c>
      <c r="AJ39" s="419" t="s">
        <v>25474</v>
      </c>
      <c r="AK39" s="419" t="s">
        <v>1307</v>
      </c>
      <c r="AL39" s="440" t="s">
        <v>1016</v>
      </c>
      <c r="AM39" s="43"/>
      <c r="AN39" s="43"/>
      <c r="AO39" s="43"/>
    </row>
    <row r="40" spans="2:41" s="4" customFormat="1" ht="15" customHeight="1" thickBot="1">
      <c r="B40" s="46"/>
      <c r="C40" s="46"/>
      <c r="D40" s="46"/>
      <c r="E40" s="43"/>
      <c r="F40" s="43"/>
      <c r="G40" s="43"/>
      <c r="H40" s="43"/>
      <c r="I40" s="43"/>
      <c r="J40" s="43"/>
      <c r="K40" s="43"/>
      <c r="L40" s="43"/>
      <c r="M40" s="43"/>
      <c r="N40" s="43"/>
      <c r="O40" s="31"/>
      <c r="P40" s="33"/>
      <c r="Q40" s="33"/>
      <c r="R40" s="33"/>
      <c r="S40" s="1661"/>
      <c r="T40" s="37"/>
      <c r="U40" s="1661"/>
      <c r="AC40" s="1591"/>
      <c r="AD40" s="1661"/>
      <c r="AE40" s="1591"/>
      <c r="AF40" s="46"/>
      <c r="AG40" s="43"/>
      <c r="AH40" s="43"/>
      <c r="AI40" s="43"/>
      <c r="AJ40" s="43"/>
      <c r="AK40" s="43"/>
      <c r="AL40" s="43"/>
      <c r="AM40" s="43"/>
      <c r="AN40" s="43"/>
      <c r="AO40" s="43"/>
    </row>
    <row r="41" spans="2:41" s="4" customFormat="1" ht="21" customHeight="1" thickBot="1">
      <c r="B41" s="1873" t="s">
        <v>25475</v>
      </c>
      <c r="C41" s="1591"/>
      <c r="D41" s="1591"/>
      <c r="E41" s="11"/>
      <c r="F41" s="11"/>
      <c r="G41" s="11"/>
      <c r="H41" s="11"/>
      <c r="I41" s="3"/>
      <c r="J41" s="3"/>
      <c r="K41" s="3"/>
      <c r="L41" s="3"/>
      <c r="M41" s="3"/>
      <c r="N41" s="3"/>
      <c r="O41" s="29"/>
      <c r="P41" s="33"/>
      <c r="Q41" s="33"/>
      <c r="R41" s="33"/>
      <c r="S41" s="1661"/>
      <c r="T41" s="37"/>
      <c r="U41" s="1661"/>
      <c r="AC41" s="1591"/>
      <c r="AD41" s="1661"/>
      <c r="AE41" s="1591"/>
      <c r="AF41" s="439" t="s">
        <v>25475</v>
      </c>
      <c r="AG41" s="11"/>
      <c r="AH41" s="11"/>
      <c r="AI41" s="11"/>
      <c r="AJ41" s="11"/>
      <c r="AK41" s="3"/>
      <c r="AL41" s="3"/>
      <c r="AM41" s="3"/>
      <c r="AN41" s="3"/>
      <c r="AO41" s="3"/>
    </row>
    <row r="42" spans="2:41" s="4" customFormat="1" ht="33" customHeight="1">
      <c r="B42" s="326" t="s">
        <v>1839</v>
      </c>
      <c r="C42" s="317" t="s">
        <v>813</v>
      </c>
      <c r="D42" s="317">
        <v>3</v>
      </c>
      <c r="E42" s="1710">
        <v>0</v>
      </c>
      <c r="F42" s="1710">
        <v>0</v>
      </c>
      <c r="G42" s="1710">
        <v>0</v>
      </c>
      <c r="H42" s="1710">
        <v>0</v>
      </c>
      <c r="I42" s="1710">
        <v>0</v>
      </c>
      <c r="J42" s="432">
        <f>IFERROR(SUM(E42:I42), 0)</f>
        <v>0</v>
      </c>
      <c r="K42" s="33"/>
      <c r="L42" s="3"/>
      <c r="N42" s="3"/>
      <c r="O42" s="323" t="s">
        <v>25476</v>
      </c>
      <c r="P42" s="33"/>
      <c r="Q42" s="1193"/>
      <c r="R42" s="33"/>
      <c r="S42" s="1661"/>
      <c r="T42" s="897">
        <f>IF( SUM( V42:Z42 ) = 0, 0, $V$5 )</f>
        <v>0</v>
      </c>
      <c r="U42" s="1661"/>
      <c r="V42" s="273">
        <f xml:space="preserve"> IF( ISNUMBER(E42 ), 0, 1 )</f>
        <v>0</v>
      </c>
      <c r="W42" s="273">
        <f xml:space="preserve"> IF( ISNUMBER(F42 ), 0, 1 )</f>
        <v>0</v>
      </c>
      <c r="X42" s="273">
        <f xml:space="preserve"> IF( ISNUMBER(G42 ), 0, 1 )</f>
        <v>0</v>
      </c>
      <c r="Y42" s="273">
        <f xml:space="preserve"> IF( ISNUMBER(H42 ), 0, 1 )</f>
        <v>0</v>
      </c>
      <c r="Z42" s="273">
        <f xml:space="preserve"> IF( ISNUMBER(I42 ), 0, 1 )</f>
        <v>0</v>
      </c>
      <c r="AC42" s="1591"/>
      <c r="AD42" s="1661"/>
      <c r="AE42" s="1591"/>
      <c r="AF42" s="326" t="s">
        <v>1839</v>
      </c>
      <c r="AG42" s="318" t="s">
        <v>25477</v>
      </c>
      <c r="AH42" s="318" t="s">
        <v>25478</v>
      </c>
      <c r="AI42" s="318" t="s">
        <v>25479</v>
      </c>
      <c r="AJ42" s="318" t="s">
        <v>25480</v>
      </c>
      <c r="AK42" s="318" t="s">
        <v>25481</v>
      </c>
      <c r="AL42" s="396" t="s">
        <v>25482</v>
      </c>
      <c r="AM42" s="33"/>
      <c r="AN42" s="3"/>
    </row>
    <row r="43" spans="2:41" s="4" customFormat="1" ht="33" customHeight="1">
      <c r="B43" s="327" t="s">
        <v>1847</v>
      </c>
      <c r="C43" s="313" t="s">
        <v>813</v>
      </c>
      <c r="D43" s="313">
        <v>3</v>
      </c>
      <c r="E43" s="1711">
        <v>0</v>
      </c>
      <c r="F43" s="1711">
        <v>0</v>
      </c>
      <c r="G43" s="1711">
        <v>0</v>
      </c>
      <c r="H43" s="1711">
        <v>-2.2000000000000002</v>
      </c>
      <c r="I43" s="1711">
        <v>0</v>
      </c>
      <c r="J43" s="433">
        <f t="shared" ref="J43:J45" si="12">IFERROR(SUM(E43:I43), 0)</f>
        <v>-2.2000000000000002</v>
      </c>
      <c r="K43" s="33"/>
      <c r="L43" s="3"/>
      <c r="N43" s="3"/>
      <c r="O43" s="324" t="s">
        <v>25483</v>
      </c>
      <c r="P43" s="33"/>
      <c r="Q43" s="1194"/>
      <c r="R43" s="33"/>
      <c r="S43" s="1661"/>
      <c r="T43" s="897">
        <f t="shared" ref="T43:T45" si="13">IF( SUM( V43:Z43 ) = 0, 0, $V$5 )</f>
        <v>0</v>
      </c>
      <c r="U43" s="1661"/>
      <c r="V43" s="273">
        <f t="shared" ref="V43:Z45" si="14" xml:space="preserve"> IF( ISNUMBER(E43 ), 0, 1 )</f>
        <v>0</v>
      </c>
      <c r="W43" s="273">
        <f t="shared" si="14"/>
        <v>0</v>
      </c>
      <c r="X43" s="273">
        <f t="shared" si="14"/>
        <v>0</v>
      </c>
      <c r="Y43" s="273">
        <f t="shared" si="14"/>
        <v>0</v>
      </c>
      <c r="Z43" s="273">
        <f t="shared" si="14"/>
        <v>0</v>
      </c>
      <c r="AC43" s="1591"/>
      <c r="AD43" s="1661"/>
      <c r="AE43" s="1591"/>
      <c r="AF43" s="327" t="s">
        <v>1847</v>
      </c>
      <c r="AG43" s="314" t="s">
        <v>25484</v>
      </c>
      <c r="AH43" s="314" t="s">
        <v>25485</v>
      </c>
      <c r="AI43" s="314" t="s">
        <v>25486</v>
      </c>
      <c r="AJ43" s="314" t="s">
        <v>25487</v>
      </c>
      <c r="AK43" s="314" t="s">
        <v>25488</v>
      </c>
      <c r="AL43" s="397" t="s">
        <v>25489</v>
      </c>
      <c r="AM43" s="33"/>
      <c r="AN43" s="3"/>
    </row>
    <row r="44" spans="2:41" s="4" customFormat="1" ht="33" customHeight="1">
      <c r="B44" s="327" t="s">
        <v>25306</v>
      </c>
      <c r="C44" s="313" t="s">
        <v>813</v>
      </c>
      <c r="D44" s="313">
        <v>3</v>
      </c>
      <c r="E44" s="1711">
        <v>0</v>
      </c>
      <c r="F44" s="1711">
        <v>0</v>
      </c>
      <c r="G44" s="1711">
        <v>0</v>
      </c>
      <c r="H44" s="1711">
        <v>0</v>
      </c>
      <c r="I44" s="1711">
        <v>0</v>
      </c>
      <c r="J44" s="433">
        <f t="shared" si="12"/>
        <v>0</v>
      </c>
      <c r="K44" s="34"/>
      <c r="L44" s="3"/>
      <c r="N44" s="3"/>
      <c r="O44" s="324" t="s">
        <v>25490</v>
      </c>
      <c r="P44" s="34"/>
      <c r="Q44" s="1196"/>
      <c r="R44" s="34"/>
      <c r="S44" s="1661"/>
      <c r="T44" s="897">
        <f t="shared" si="13"/>
        <v>0</v>
      </c>
      <c r="U44" s="1661"/>
      <c r="V44" s="273">
        <f t="shared" si="14"/>
        <v>0</v>
      </c>
      <c r="W44" s="273">
        <f t="shared" si="14"/>
        <v>0</v>
      </c>
      <c r="X44" s="273">
        <f t="shared" si="14"/>
        <v>0</v>
      </c>
      <c r="Y44" s="273">
        <f t="shared" si="14"/>
        <v>0</v>
      </c>
      <c r="Z44" s="273">
        <f t="shared" si="14"/>
        <v>0</v>
      </c>
      <c r="AC44" s="1591"/>
      <c r="AD44" s="1661"/>
      <c r="AE44" s="1591"/>
      <c r="AF44" s="327" t="s">
        <v>25306</v>
      </c>
      <c r="AG44" s="314" t="s">
        <v>25491</v>
      </c>
      <c r="AH44" s="314" t="s">
        <v>25492</v>
      </c>
      <c r="AI44" s="314" t="s">
        <v>25493</v>
      </c>
      <c r="AJ44" s="314" t="s">
        <v>25494</v>
      </c>
      <c r="AK44" s="314" t="s">
        <v>25495</v>
      </c>
      <c r="AL44" s="397" t="s">
        <v>25496</v>
      </c>
      <c r="AM44" s="34"/>
      <c r="AN44" s="3"/>
    </row>
    <row r="45" spans="2:41" s="4" customFormat="1" ht="33" customHeight="1" thickBot="1">
      <c r="B45" s="1850" t="s">
        <v>21673</v>
      </c>
      <c r="C45" s="320" t="s">
        <v>813</v>
      </c>
      <c r="D45" s="320">
        <v>3</v>
      </c>
      <c r="E45" s="1706">
        <v>0</v>
      </c>
      <c r="F45" s="1706">
        <v>0</v>
      </c>
      <c r="G45" s="1706">
        <v>0</v>
      </c>
      <c r="H45" s="1706">
        <v>0</v>
      </c>
      <c r="I45" s="1706">
        <v>0</v>
      </c>
      <c r="J45" s="329">
        <f t="shared" si="12"/>
        <v>0</v>
      </c>
      <c r="K45" s="33"/>
      <c r="L45" s="3"/>
      <c r="N45" s="3"/>
      <c r="O45" s="325" t="s">
        <v>25497</v>
      </c>
      <c r="P45" s="33"/>
      <c r="Q45" s="1195"/>
      <c r="R45" s="33"/>
      <c r="S45" s="1661"/>
      <c r="T45" s="897">
        <f t="shared" si="13"/>
        <v>0</v>
      </c>
      <c r="U45" s="1661"/>
      <c r="V45" s="273">
        <f t="shared" si="14"/>
        <v>0</v>
      </c>
      <c r="W45" s="273">
        <f t="shared" si="14"/>
        <v>0</v>
      </c>
      <c r="X45" s="273">
        <f t="shared" si="14"/>
        <v>0</v>
      </c>
      <c r="Y45" s="273">
        <f t="shared" si="14"/>
        <v>0</v>
      </c>
      <c r="Z45" s="273">
        <f t="shared" si="14"/>
        <v>0</v>
      </c>
      <c r="AC45" s="1591"/>
      <c r="AD45" s="1661"/>
      <c r="AE45" s="1591"/>
      <c r="AF45" s="1850" t="s">
        <v>21673</v>
      </c>
      <c r="AG45" s="430" t="s">
        <v>25498</v>
      </c>
      <c r="AH45" s="430" t="s">
        <v>25499</v>
      </c>
      <c r="AI45" s="430" t="s">
        <v>25500</v>
      </c>
      <c r="AJ45" s="430" t="s">
        <v>25501</v>
      </c>
      <c r="AK45" s="430" t="s">
        <v>25502</v>
      </c>
      <c r="AL45" s="322" t="s">
        <v>25503</v>
      </c>
      <c r="AM45" s="33"/>
      <c r="AN45" s="3"/>
    </row>
    <row r="46" spans="2:41" s="4" customFormat="1" ht="15" customHeight="1" thickBot="1">
      <c r="B46" s="35"/>
      <c r="C46" s="35"/>
      <c r="D46" s="43"/>
      <c r="E46" s="43"/>
      <c r="F46" s="43"/>
      <c r="G46" s="43"/>
      <c r="H46" s="43"/>
      <c r="I46" s="43"/>
      <c r="J46" s="29"/>
      <c r="K46" s="29"/>
      <c r="L46" s="43"/>
      <c r="M46" s="43"/>
      <c r="N46" s="43"/>
      <c r="O46" s="31"/>
      <c r="P46" s="33"/>
      <c r="Q46" s="33"/>
      <c r="R46" s="33"/>
      <c r="S46" s="1661"/>
      <c r="T46" s="1591"/>
      <c r="U46" s="1661"/>
      <c r="V46" s="1591"/>
      <c r="W46" s="1591"/>
      <c r="X46" s="1591"/>
      <c r="Y46" s="1591"/>
      <c r="Z46" s="1591"/>
      <c r="AC46" s="1591"/>
      <c r="AD46" s="1661"/>
      <c r="AE46" s="1591"/>
      <c r="AF46" s="35"/>
      <c r="AG46" s="43"/>
      <c r="AH46" s="43"/>
      <c r="AI46" s="43"/>
      <c r="AJ46" s="43"/>
      <c r="AK46" s="43"/>
      <c r="AL46" s="29"/>
      <c r="AM46" s="29"/>
      <c r="AN46" s="43"/>
      <c r="AO46" s="43"/>
    </row>
    <row r="47" spans="2:41" s="4" customFormat="1" ht="21" customHeight="1" thickBot="1">
      <c r="B47" s="316" t="s">
        <v>1887</v>
      </c>
      <c r="C47" s="1591"/>
      <c r="D47" s="1681"/>
      <c r="E47" s="11"/>
      <c r="F47" s="11"/>
      <c r="G47" s="11"/>
      <c r="H47" s="11"/>
      <c r="I47" s="29"/>
      <c r="J47" s="29"/>
      <c r="K47" s="29"/>
      <c r="L47" s="43"/>
      <c r="M47" s="43"/>
      <c r="N47" s="43"/>
      <c r="O47" s="31"/>
      <c r="P47" s="33"/>
      <c r="Q47" s="33"/>
      <c r="R47" s="33"/>
      <c r="S47" s="1661"/>
      <c r="T47" s="1591"/>
      <c r="U47" s="1661"/>
      <c r="V47" s="1591"/>
      <c r="W47" s="1591"/>
      <c r="X47" s="1591"/>
      <c r="Y47" s="1591"/>
      <c r="Z47" s="1591"/>
      <c r="AC47" s="1591"/>
      <c r="AD47" s="1661"/>
      <c r="AE47" s="1591"/>
      <c r="AF47" s="316" t="s">
        <v>1887</v>
      </c>
      <c r="AG47" s="11"/>
      <c r="AH47" s="11"/>
      <c r="AI47" s="11"/>
      <c r="AJ47" s="11"/>
      <c r="AK47" s="29"/>
      <c r="AL47" s="29"/>
      <c r="AM47" s="29"/>
      <c r="AN47" s="43"/>
      <c r="AO47" s="43"/>
    </row>
    <row r="48" spans="2:41" s="4" customFormat="1" ht="33" customHeight="1">
      <c r="B48" s="326" t="s">
        <v>1871</v>
      </c>
      <c r="C48" s="317" t="s">
        <v>813</v>
      </c>
      <c r="D48" s="317">
        <v>3</v>
      </c>
      <c r="E48" s="1710">
        <v>0</v>
      </c>
      <c r="F48" s="1710">
        <v>0</v>
      </c>
      <c r="G48" s="1710">
        <v>0</v>
      </c>
      <c r="H48" s="1710">
        <v>0</v>
      </c>
      <c r="I48" s="1710">
        <v>0</v>
      </c>
      <c r="J48" s="432">
        <f>IFERROR(SUM(E48:I48), 0)</f>
        <v>0</v>
      </c>
      <c r="K48" s="29"/>
      <c r="L48" s="43"/>
      <c r="M48" s="43"/>
      <c r="N48" s="43"/>
      <c r="O48" s="323" t="s">
        <v>25504</v>
      </c>
      <c r="P48" s="33"/>
      <c r="Q48" s="1193"/>
      <c r="R48" s="33"/>
      <c r="S48" s="1661"/>
      <c r="T48" s="897">
        <f>IF( SUM( V48:Z48 ) = 0, 0, $V$5 )</f>
        <v>0</v>
      </c>
      <c r="U48" s="1661"/>
      <c r="V48" s="273">
        <f t="shared" ref="V48:Z53" si="15" xml:space="preserve"> IF( ISNUMBER(E48 ), 0, 1 )</f>
        <v>0</v>
      </c>
      <c r="W48" s="273">
        <f t="shared" si="15"/>
        <v>0</v>
      </c>
      <c r="X48" s="273">
        <f t="shared" si="15"/>
        <v>0</v>
      </c>
      <c r="Y48" s="273">
        <f t="shared" si="15"/>
        <v>0</v>
      </c>
      <c r="Z48" s="273">
        <f t="shared" si="15"/>
        <v>0</v>
      </c>
      <c r="AC48" s="1591"/>
      <c r="AD48" s="1661"/>
      <c r="AE48" s="1591"/>
      <c r="AF48" s="326" t="s">
        <v>1871</v>
      </c>
      <c r="AG48" s="318" t="s">
        <v>25505</v>
      </c>
      <c r="AH48" s="318" t="s">
        <v>25506</v>
      </c>
      <c r="AI48" s="318" t="s">
        <v>25507</v>
      </c>
      <c r="AJ48" s="318" t="s">
        <v>25508</v>
      </c>
      <c r="AK48" s="318" t="s">
        <v>25509</v>
      </c>
      <c r="AL48" s="396" t="s">
        <v>25510</v>
      </c>
      <c r="AM48" s="29"/>
      <c r="AN48" s="43"/>
      <c r="AO48" s="43"/>
    </row>
    <row r="49" spans="2:38" s="4" customFormat="1" ht="33" customHeight="1">
      <c r="B49" s="327" t="s">
        <v>1879</v>
      </c>
      <c r="C49" s="313" t="s">
        <v>813</v>
      </c>
      <c r="D49" s="313">
        <v>3</v>
      </c>
      <c r="E49" s="1711">
        <v>0</v>
      </c>
      <c r="F49" s="1711">
        <v>0</v>
      </c>
      <c r="G49" s="1711">
        <v>0</v>
      </c>
      <c r="H49" s="1711">
        <v>0</v>
      </c>
      <c r="I49" s="1711">
        <v>0</v>
      </c>
      <c r="J49" s="433">
        <f t="shared" ref="J49:J53" si="16">IFERROR(SUM(E49:I49), 0)</f>
        <v>0</v>
      </c>
      <c r="K49" s="29"/>
      <c r="L49" s="43"/>
      <c r="M49" s="43"/>
      <c r="N49" s="43"/>
      <c r="O49" s="324" t="s">
        <v>25511</v>
      </c>
      <c r="P49" s="33"/>
      <c r="Q49" s="1194"/>
      <c r="R49" s="33"/>
      <c r="S49" s="1661"/>
      <c r="T49" s="897">
        <f>IF( SUM( V49:Z49 ) = 0, 0, $V$5 )</f>
        <v>0</v>
      </c>
      <c r="U49" s="1661"/>
      <c r="V49" s="273">
        <f t="shared" si="15"/>
        <v>0</v>
      </c>
      <c r="W49" s="273">
        <f t="shared" si="15"/>
        <v>0</v>
      </c>
      <c r="X49" s="273">
        <f t="shared" si="15"/>
        <v>0</v>
      </c>
      <c r="Y49" s="273">
        <f t="shared" si="15"/>
        <v>0</v>
      </c>
      <c r="Z49" s="273">
        <f t="shared" si="15"/>
        <v>0</v>
      </c>
      <c r="AC49" s="1591"/>
      <c r="AD49" s="1661"/>
      <c r="AE49" s="1591"/>
      <c r="AF49" s="327" t="s">
        <v>1879</v>
      </c>
      <c r="AG49" s="314" t="s">
        <v>25512</v>
      </c>
      <c r="AH49" s="314" t="s">
        <v>25513</v>
      </c>
      <c r="AI49" s="314" t="s">
        <v>25514</v>
      </c>
      <c r="AJ49" s="314" t="s">
        <v>25515</v>
      </c>
      <c r="AK49" s="314" t="s">
        <v>25516</v>
      </c>
      <c r="AL49" s="397" t="s">
        <v>25517</v>
      </c>
    </row>
    <row r="50" spans="2:38" s="4" customFormat="1" ht="33" customHeight="1">
      <c r="B50" s="327" t="s">
        <v>24143</v>
      </c>
      <c r="C50" s="313" t="s">
        <v>813</v>
      </c>
      <c r="D50" s="313">
        <v>3</v>
      </c>
      <c r="E50" s="1711">
        <v>0</v>
      </c>
      <c r="F50" s="1711">
        <v>0</v>
      </c>
      <c r="G50" s="1711">
        <v>0</v>
      </c>
      <c r="H50" s="1711">
        <v>6.6520000000000001</v>
      </c>
      <c r="I50" s="1711">
        <v>0</v>
      </c>
      <c r="J50" s="433">
        <f t="shared" si="16"/>
        <v>6.6520000000000001</v>
      </c>
      <c r="K50" s="29"/>
      <c r="L50" s="43"/>
      <c r="M50" s="43"/>
      <c r="N50" s="43"/>
      <c r="O50" s="324" t="s">
        <v>25518</v>
      </c>
      <c r="P50" s="33"/>
      <c r="Q50" s="1194"/>
      <c r="R50" s="33"/>
      <c r="S50" s="1661"/>
      <c r="T50" s="897">
        <f>IF( SUM( V50:Z50 ) = 0, 0, $V$5 )</f>
        <v>0</v>
      </c>
      <c r="U50" s="1661"/>
      <c r="V50" s="273">
        <f t="shared" si="15"/>
        <v>0</v>
      </c>
      <c r="W50" s="273">
        <f t="shared" si="15"/>
        <v>0</v>
      </c>
      <c r="X50" s="273">
        <f t="shared" si="15"/>
        <v>0</v>
      </c>
      <c r="Y50" s="273">
        <f t="shared" si="15"/>
        <v>0</v>
      </c>
      <c r="Z50" s="273">
        <f t="shared" si="15"/>
        <v>0</v>
      </c>
      <c r="AD50" s="1661"/>
      <c r="AE50" s="1591"/>
      <c r="AF50" s="327" t="s">
        <v>24143</v>
      </c>
      <c r="AG50" s="314" t="s">
        <v>25519</v>
      </c>
      <c r="AH50" s="314" t="s">
        <v>25520</v>
      </c>
      <c r="AI50" s="314" t="s">
        <v>25521</v>
      </c>
      <c r="AJ50" s="314" t="s">
        <v>25522</v>
      </c>
      <c r="AK50" s="314" t="s">
        <v>25523</v>
      </c>
      <c r="AL50" s="397" t="s">
        <v>25524</v>
      </c>
    </row>
    <row r="51" spans="2:38" s="4" customFormat="1" ht="33" customHeight="1">
      <c r="B51" s="327" t="s">
        <v>24153</v>
      </c>
      <c r="C51" s="313" t="s">
        <v>813</v>
      </c>
      <c r="D51" s="313">
        <v>3</v>
      </c>
      <c r="E51" s="1711">
        <v>0</v>
      </c>
      <c r="F51" s="1711">
        <v>0</v>
      </c>
      <c r="G51" s="1711">
        <v>0</v>
      </c>
      <c r="H51" s="1711">
        <v>2.0049999999999999</v>
      </c>
      <c r="I51" s="1711">
        <v>0</v>
      </c>
      <c r="J51" s="433">
        <f>IFERROR(SUM(E51:I51), 0)</f>
        <v>2.0049999999999999</v>
      </c>
      <c r="K51" s="29"/>
      <c r="L51" s="43"/>
      <c r="M51" s="43"/>
      <c r="N51" s="43"/>
      <c r="O51" s="324" t="s">
        <v>25525</v>
      </c>
      <c r="P51" s="33"/>
      <c r="Q51" s="1194"/>
      <c r="R51" s="33"/>
      <c r="S51" s="1661"/>
      <c r="T51" s="897">
        <f>IF( SUM( V51:Z51 ) = 0, 0, $V$5 )</f>
        <v>0</v>
      </c>
      <c r="U51" s="1661"/>
      <c r="V51" s="273">
        <f t="shared" si="15"/>
        <v>0</v>
      </c>
      <c r="W51" s="273">
        <f t="shared" si="15"/>
        <v>0</v>
      </c>
      <c r="X51" s="273">
        <f t="shared" si="15"/>
        <v>0</v>
      </c>
      <c r="Y51" s="273">
        <f t="shared" si="15"/>
        <v>0</v>
      </c>
      <c r="Z51" s="273">
        <f t="shared" si="15"/>
        <v>0</v>
      </c>
      <c r="AD51" s="1661"/>
      <c r="AE51" s="1591"/>
      <c r="AF51" s="327" t="s">
        <v>24153</v>
      </c>
      <c r="AG51" s="314" t="s">
        <v>25526</v>
      </c>
      <c r="AH51" s="314" t="s">
        <v>25527</v>
      </c>
      <c r="AI51" s="314" t="s">
        <v>25528</v>
      </c>
      <c r="AJ51" s="314" t="s">
        <v>25529</v>
      </c>
      <c r="AK51" s="314" t="s">
        <v>25530</v>
      </c>
      <c r="AL51" s="397" t="s">
        <v>25531</v>
      </c>
    </row>
    <row r="52" spans="2:38" s="4" customFormat="1" ht="33" customHeight="1">
      <c r="B52" s="327" t="s">
        <v>25337</v>
      </c>
      <c r="C52" s="313" t="s">
        <v>813</v>
      </c>
      <c r="D52" s="313">
        <v>3</v>
      </c>
      <c r="E52" s="1795">
        <f>IFERROR(SUM(E42:E45,E48:E51), 0)</f>
        <v>0</v>
      </c>
      <c r="F52" s="1795">
        <f t="shared" ref="F52:H52" si="17">IFERROR(SUM(F42:F45,F48:F51), 0)</f>
        <v>0</v>
      </c>
      <c r="G52" s="1795">
        <f t="shared" si="17"/>
        <v>0</v>
      </c>
      <c r="H52" s="1795">
        <f t="shared" si="17"/>
        <v>6.4569999999999999</v>
      </c>
      <c r="I52" s="1795">
        <f>IFERROR(SUM(I42:I45,I48:I51), 0)</f>
        <v>0</v>
      </c>
      <c r="J52" s="433">
        <f>IFERROR(SUM(E52:I52), 0)</f>
        <v>6.4569999999999999</v>
      </c>
      <c r="K52" s="29"/>
      <c r="L52" s="43"/>
      <c r="M52" s="43"/>
      <c r="N52" s="43"/>
      <c r="O52" s="324" t="s">
        <v>25532</v>
      </c>
      <c r="P52" s="33"/>
      <c r="Q52" s="1194"/>
      <c r="R52" s="33"/>
      <c r="S52" s="1661"/>
      <c r="T52" s="1591"/>
      <c r="U52" s="1661"/>
      <c r="V52" s="1591"/>
      <c r="W52" s="1591"/>
      <c r="X52" s="1591"/>
      <c r="Y52" s="1591"/>
      <c r="Z52" s="1591"/>
      <c r="AD52" s="1661"/>
      <c r="AE52" s="1591"/>
      <c r="AF52" s="327" t="s">
        <v>25337</v>
      </c>
      <c r="AG52" s="315" t="s">
        <v>25533</v>
      </c>
      <c r="AH52" s="315" t="s">
        <v>25534</v>
      </c>
      <c r="AI52" s="315" t="s">
        <v>25535</v>
      </c>
      <c r="AJ52" s="315" t="s">
        <v>25536</v>
      </c>
      <c r="AK52" s="315" t="s">
        <v>25537</v>
      </c>
      <c r="AL52" s="397" t="s">
        <v>25538</v>
      </c>
    </row>
    <row r="53" spans="2:38" s="4" customFormat="1" ht="33" customHeight="1">
      <c r="B53" s="327" t="s">
        <v>1895</v>
      </c>
      <c r="C53" s="313" t="s">
        <v>813</v>
      </c>
      <c r="D53" s="313">
        <v>3</v>
      </c>
      <c r="E53" s="1711">
        <v>0</v>
      </c>
      <c r="F53" s="1711">
        <v>0</v>
      </c>
      <c r="G53" s="1711">
        <v>0</v>
      </c>
      <c r="H53" s="1711">
        <v>2.8000000000000001E-2</v>
      </c>
      <c r="I53" s="1711">
        <v>0</v>
      </c>
      <c r="J53" s="433">
        <f t="shared" si="16"/>
        <v>2.8000000000000001E-2</v>
      </c>
      <c r="K53" s="29"/>
      <c r="L53" s="43"/>
      <c r="M53" s="43"/>
      <c r="N53" s="43"/>
      <c r="O53" s="324" t="s">
        <v>25539</v>
      </c>
      <c r="P53" s="33"/>
      <c r="Q53" s="1194"/>
      <c r="R53" s="33"/>
      <c r="S53" s="1661"/>
      <c r="T53" s="897">
        <f>IF( SUM( V53:Z53 ) = 0, 0, $V$5 )</f>
        <v>0</v>
      </c>
      <c r="U53" s="1661"/>
      <c r="V53" s="273">
        <f xml:space="preserve"> IF( ISNUMBER(E53 ), 0, 1 )</f>
        <v>0</v>
      </c>
      <c r="W53" s="273">
        <f t="shared" si="15"/>
        <v>0</v>
      </c>
      <c r="X53" s="273">
        <f t="shared" si="15"/>
        <v>0</v>
      </c>
      <c r="Y53" s="273">
        <f t="shared" si="15"/>
        <v>0</v>
      </c>
      <c r="Z53" s="273">
        <f xml:space="preserve"> IF( ISNUMBER(I53 ), 0, 1 )</f>
        <v>0</v>
      </c>
      <c r="AD53" s="1661"/>
      <c r="AE53" s="1591"/>
      <c r="AF53" s="327" t="s">
        <v>1895</v>
      </c>
      <c r="AG53" s="314" t="s">
        <v>25540</v>
      </c>
      <c r="AH53" s="314" t="s">
        <v>25541</v>
      </c>
      <c r="AI53" s="314" t="s">
        <v>25542</v>
      </c>
      <c r="AJ53" s="314" t="s">
        <v>25543</v>
      </c>
      <c r="AK53" s="314" t="s">
        <v>25544</v>
      </c>
      <c r="AL53" s="397" t="s">
        <v>25545</v>
      </c>
    </row>
    <row r="54" spans="2:38" s="4" customFormat="1" ht="33" customHeight="1" thickBot="1">
      <c r="B54" s="1850" t="s">
        <v>24172</v>
      </c>
      <c r="C54" s="320" t="s">
        <v>813</v>
      </c>
      <c r="D54" s="320">
        <v>3</v>
      </c>
      <c r="E54" s="1794">
        <f>IFERROR(E52 + E53, 0)</f>
        <v>0</v>
      </c>
      <c r="F54" s="1794">
        <f t="shared" ref="F54:I54" si="18">IFERROR(F52 + F53, 0)</f>
        <v>0</v>
      </c>
      <c r="G54" s="1794">
        <f t="shared" si="18"/>
        <v>0</v>
      </c>
      <c r="H54" s="1794">
        <f t="shared" si="18"/>
        <v>6.4849999999999994</v>
      </c>
      <c r="I54" s="1794">
        <f t="shared" si="18"/>
        <v>0</v>
      </c>
      <c r="J54" s="329">
        <f>IFERROR(SUM(E54:I54), 0)</f>
        <v>6.4849999999999994</v>
      </c>
      <c r="K54" s="43"/>
      <c r="L54" s="43"/>
      <c r="M54" s="43"/>
      <c r="N54" s="43"/>
      <c r="O54" s="325" t="s">
        <v>25546</v>
      </c>
      <c r="P54" s="33"/>
      <c r="Q54" s="1195"/>
      <c r="R54" s="33"/>
      <c r="S54" s="1661"/>
      <c r="T54" s="37"/>
      <c r="U54" s="1661"/>
      <c r="AD54" s="1661"/>
      <c r="AE54" s="1591"/>
      <c r="AF54" s="1850" t="s">
        <v>24172</v>
      </c>
      <c r="AG54" s="321" t="s">
        <v>25547</v>
      </c>
      <c r="AH54" s="321" t="s">
        <v>25548</v>
      </c>
      <c r="AI54" s="321" t="s">
        <v>25549</v>
      </c>
      <c r="AJ54" s="321" t="s">
        <v>25550</v>
      </c>
      <c r="AK54" s="321" t="s">
        <v>25551</v>
      </c>
      <c r="AL54" s="322" t="s">
        <v>25552</v>
      </c>
    </row>
    <row r="55" spans="2:38" ht="9" customHeight="1">
      <c r="B55" s="5"/>
      <c r="C55" s="5"/>
      <c r="D55" s="5"/>
      <c r="E55" s="132"/>
      <c r="F55" s="132"/>
      <c r="G55" s="132"/>
      <c r="H55" s="132"/>
      <c r="I55" s="132"/>
      <c r="J55" s="132"/>
      <c r="K55" s="132"/>
      <c r="L55" s="132"/>
      <c r="M55" s="132"/>
      <c r="N55" s="132"/>
      <c r="O55" s="36"/>
      <c r="P55" s="33"/>
      <c r="Q55" s="33"/>
      <c r="R55" s="33"/>
      <c r="S55" s="1591"/>
      <c r="U55" s="1591"/>
      <c r="V55" s="1592"/>
      <c r="W55" s="1592"/>
      <c r="X55" s="1592"/>
      <c r="Y55" s="1592"/>
      <c r="Z55" s="1592"/>
      <c r="AA55" s="1592"/>
      <c r="AB55" s="1592"/>
      <c r="AC55" s="1592"/>
      <c r="AD55" s="1591"/>
      <c r="AE55" s="1591"/>
      <c r="AF55" s="1591"/>
      <c r="AG55" s="1591"/>
      <c r="AH55" s="1591"/>
      <c r="AI55" s="1591"/>
      <c r="AJ55" s="1591"/>
      <c r="AK55" s="1592"/>
      <c r="AL55" s="1592"/>
    </row>
  </sheetData>
  <dataConsolidate/>
  <mergeCells count="3">
    <mergeCell ref="B3:Q3"/>
    <mergeCell ref="AF3:AO3"/>
    <mergeCell ref="V4:AC4"/>
  </mergeCells>
  <conditionalFormatting sqref="T8:T17 T19:T28">
    <cfRule type="cellIs" dxfId="13" priority="4" operator="equal">
      <formula>0</formula>
    </cfRule>
  </conditionalFormatting>
  <conditionalFormatting sqref="T31:T34">
    <cfRule type="cellIs" dxfId="12" priority="3" operator="equal">
      <formula>0</formula>
    </cfRule>
  </conditionalFormatting>
  <conditionalFormatting sqref="T36">
    <cfRule type="cellIs" dxfId="11" priority="2" operator="equal">
      <formula>0</formula>
    </cfRule>
  </conditionalFormatting>
  <conditionalFormatting sqref="T42:T45 T48:T51 T53">
    <cfRule type="cellIs" dxfId="10" priority="1" operator="equal">
      <formula>0</formula>
    </cfRule>
  </conditionalFormatting>
  <dataValidations count="1">
    <dataValidation type="custom" allowBlank="1" showErrorMessage="1" errorTitle="Input Error" error="Please enter a numeric value." sqref="E25:L28 E8:G11 E14:G17 E19:G19 E31:L34" xr:uid="{00000000-0002-0000-3E00-000000000000}">
      <formula1>ISNUMBER(E8)</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7">
    <pageSetUpPr fitToPage="1"/>
  </sheetPr>
  <dimension ref="B1:AM65"/>
  <sheetViews>
    <sheetView showGridLines="0" topLeftCell="A4" zoomScaleNormal="100" zoomScaleSheetLayoutView="100" workbookViewId="0">
      <selection activeCell="I34" sqref="I34"/>
    </sheetView>
  </sheetViews>
  <sheetFormatPr defaultColWidth="9" defaultRowHeight="15.75"/>
  <cols>
    <col min="1" max="1" width="1.625" style="37" customWidth="1"/>
    <col min="2" max="2" width="36.125" style="37" customWidth="1"/>
    <col min="3" max="4" width="12.5" style="980" customWidth="1"/>
    <col min="5" max="12" width="12.5" style="37" customWidth="1"/>
    <col min="13" max="13" width="1.625" style="153" customWidth="1"/>
    <col min="14" max="14" width="12.5" style="153" customWidth="1"/>
    <col min="15" max="15" width="1.625" style="26" customWidth="1"/>
    <col min="16" max="16" width="33.625" style="26" customWidth="1"/>
    <col min="17" max="17" width="1.625" style="26" customWidth="1"/>
    <col min="18" max="18" width="1.625" style="261" customWidth="1"/>
    <col min="19" max="19" width="21.375" style="37" customWidth="1"/>
    <col min="20" max="20" width="1.625" style="261" customWidth="1"/>
    <col min="21" max="28" width="0" style="37" hidden="1" customWidth="1"/>
    <col min="29" max="29" width="1.625" style="261" hidden="1" customWidth="1"/>
    <col min="30" max="30" width="1.625" style="261" customWidth="1"/>
    <col min="31" max="31" width="36.125" style="261" customWidth="1"/>
    <col min="32" max="38" width="16.875" style="261" customWidth="1"/>
    <col min="39" max="39" width="16.875" style="37" customWidth="1"/>
    <col min="40" max="40" width="1.625" style="37" customWidth="1"/>
    <col min="41" max="16384" width="9" style="37"/>
  </cols>
  <sheetData>
    <row r="1" spans="2:39" s="1191" customFormat="1" ht="30" customHeight="1">
      <c r="B1" s="888" t="s">
        <v>781</v>
      </c>
      <c r="C1" s="888"/>
      <c r="D1" s="888"/>
      <c r="E1" s="888"/>
      <c r="F1" s="888"/>
      <c r="G1" s="888"/>
      <c r="H1" s="888"/>
      <c r="I1" s="888"/>
      <c r="J1" s="888"/>
      <c r="K1" s="888"/>
      <c r="L1" s="1197"/>
      <c r="M1" s="1197"/>
      <c r="N1" s="1197"/>
      <c r="O1" s="1198"/>
      <c r="P1" s="1198"/>
      <c r="Q1" s="1198"/>
      <c r="R1" s="1661"/>
      <c r="T1" s="1661"/>
      <c r="AC1" s="1661"/>
      <c r="AD1" s="1199"/>
      <c r="AE1" s="888" t="s">
        <v>781</v>
      </c>
      <c r="AF1" s="888"/>
      <c r="AG1" s="888"/>
      <c r="AH1" s="888"/>
      <c r="AI1" s="888"/>
      <c r="AJ1" s="888"/>
      <c r="AK1" s="888"/>
      <c r="AL1" s="888"/>
      <c r="AM1" s="888"/>
    </row>
    <row r="2" spans="2:39" s="1191" customFormat="1" ht="30" customHeight="1">
      <c r="B2" s="888" t="str">
        <f>Validation!B4</f>
        <v>Anglian Water</v>
      </c>
      <c r="C2" s="14"/>
      <c r="D2" s="14"/>
      <c r="E2" s="14"/>
      <c r="F2" s="14"/>
      <c r="G2" s="14"/>
      <c r="H2" s="14"/>
      <c r="I2" s="14"/>
      <c r="J2" s="14"/>
      <c r="K2" s="14"/>
      <c r="L2" s="1200"/>
      <c r="M2" s="1201"/>
      <c r="N2" s="1201"/>
      <c r="O2" s="1198"/>
      <c r="P2" s="1198"/>
      <c r="Q2" s="1198"/>
      <c r="R2" s="1661"/>
      <c r="T2" s="1661"/>
      <c r="AC2" s="1661"/>
      <c r="AD2" s="287"/>
      <c r="AE2" s="888" t="str">
        <f>Validation!B4</f>
        <v>Anglian Water</v>
      </c>
      <c r="AF2" s="14"/>
      <c r="AG2" s="14"/>
      <c r="AH2" s="14"/>
      <c r="AI2" s="14"/>
      <c r="AJ2" s="14"/>
      <c r="AK2" s="14"/>
      <c r="AL2" s="14"/>
      <c r="AM2" s="14"/>
    </row>
    <row r="3" spans="2:39" ht="45" customHeight="1">
      <c r="B3" s="2067" t="s">
        <v>782</v>
      </c>
      <c r="C3" s="2067"/>
      <c r="D3" s="2067"/>
      <c r="E3" s="2067"/>
      <c r="F3" s="2067"/>
      <c r="G3" s="2067"/>
      <c r="H3" s="2067"/>
      <c r="I3" s="2067"/>
      <c r="J3" s="2067"/>
      <c r="K3" s="2067"/>
      <c r="L3" s="2067"/>
      <c r="M3" s="2067"/>
      <c r="N3" s="2067"/>
      <c r="O3" s="2067"/>
      <c r="P3" s="2067"/>
      <c r="Q3" s="24"/>
      <c r="R3" s="1661"/>
      <c r="S3" s="889" t="s">
        <v>798</v>
      </c>
      <c r="T3" s="1661"/>
      <c r="AC3" s="1661"/>
      <c r="AD3" s="270"/>
      <c r="AE3" s="2067" t="s">
        <v>782</v>
      </c>
      <c r="AF3" s="2067"/>
      <c r="AG3" s="2067"/>
      <c r="AH3" s="2067"/>
      <c r="AI3" s="2067"/>
      <c r="AJ3" s="2067"/>
      <c r="AK3" s="2067"/>
      <c r="AL3" s="2067"/>
      <c r="AM3" s="2067"/>
    </row>
    <row r="4" spans="2:39" ht="15" customHeight="1" thickBot="1">
      <c r="B4" s="2"/>
      <c r="C4" s="2"/>
      <c r="D4" s="2"/>
      <c r="E4" s="2"/>
      <c r="F4" s="2"/>
      <c r="G4" s="2"/>
      <c r="H4" s="2"/>
      <c r="I4" s="2"/>
      <c r="J4" s="2"/>
      <c r="K4" s="2"/>
      <c r="L4" s="1202"/>
      <c r="M4" s="23"/>
      <c r="N4" s="23"/>
      <c r="O4" s="24"/>
      <c r="P4" s="24"/>
      <c r="Q4" s="24"/>
      <c r="R4" s="1661"/>
      <c r="T4" s="1661"/>
      <c r="U4" s="2176" t="s">
        <v>799</v>
      </c>
      <c r="V4" s="2176"/>
      <c r="W4" s="2176"/>
      <c r="X4" s="2176"/>
      <c r="Y4" s="2176"/>
      <c r="Z4" s="2176"/>
      <c r="AA4" s="2176"/>
      <c r="AB4" s="2176"/>
      <c r="AC4" s="1661"/>
      <c r="AD4" s="1591"/>
      <c r="AE4" s="2"/>
      <c r="AF4" s="2"/>
      <c r="AG4" s="2"/>
      <c r="AH4" s="2"/>
      <c r="AI4" s="2"/>
      <c r="AJ4" s="2"/>
      <c r="AK4" s="2"/>
      <c r="AL4" s="2"/>
      <c r="AM4" s="2"/>
    </row>
    <row r="5" spans="2:39" ht="30" customHeight="1">
      <c r="B5" s="1973" t="s">
        <v>800</v>
      </c>
      <c r="C5" s="1974" t="s">
        <v>801</v>
      </c>
      <c r="D5" s="1974" t="s">
        <v>802</v>
      </c>
      <c r="E5" s="1843" t="s">
        <v>25553</v>
      </c>
      <c r="F5" s="1843" t="s">
        <v>25554</v>
      </c>
      <c r="G5" s="1843" t="s">
        <v>25555</v>
      </c>
      <c r="H5" s="1843" t="s">
        <v>1016</v>
      </c>
      <c r="I5" s="1843" t="s">
        <v>25553</v>
      </c>
      <c r="J5" s="1843" t="s">
        <v>25554</v>
      </c>
      <c r="K5" s="1843" t="s">
        <v>25555</v>
      </c>
      <c r="L5" s="1837" t="s">
        <v>1016</v>
      </c>
      <c r="M5" s="56"/>
      <c r="N5" s="2045" t="s">
        <v>806</v>
      </c>
      <c r="O5" s="24"/>
      <c r="P5" s="2078" t="s">
        <v>25231</v>
      </c>
      <c r="Q5" s="24"/>
      <c r="R5" s="1661"/>
      <c r="T5" s="1661"/>
      <c r="U5" s="267" t="s">
        <v>808</v>
      </c>
      <c r="AC5" s="1661"/>
      <c r="AD5" s="1591"/>
      <c r="AE5" s="1973" t="s">
        <v>800</v>
      </c>
      <c r="AF5" s="1843" t="s">
        <v>25553</v>
      </c>
      <c r="AG5" s="1843" t="s">
        <v>25554</v>
      </c>
      <c r="AH5" s="1843" t="s">
        <v>25555</v>
      </c>
      <c r="AI5" s="1843" t="s">
        <v>1016</v>
      </c>
      <c r="AJ5" s="1843" t="s">
        <v>25553</v>
      </c>
      <c r="AK5" s="1843" t="s">
        <v>25554</v>
      </c>
      <c r="AL5" s="1843" t="s">
        <v>25555</v>
      </c>
      <c r="AM5" s="1837" t="s">
        <v>1016</v>
      </c>
    </row>
    <row r="6" spans="2:39" ht="30" customHeight="1" thickBot="1">
      <c r="B6" s="1975"/>
      <c r="C6" s="1976"/>
      <c r="D6" s="1976"/>
      <c r="E6" s="1845" t="s">
        <v>25556</v>
      </c>
      <c r="F6" s="1845" t="s">
        <v>25556</v>
      </c>
      <c r="G6" s="1845" t="s">
        <v>25556</v>
      </c>
      <c r="H6" s="1845" t="s">
        <v>25556</v>
      </c>
      <c r="I6" s="1845" t="s">
        <v>25557</v>
      </c>
      <c r="J6" s="1845" t="s">
        <v>25557</v>
      </c>
      <c r="K6" s="1845" t="s">
        <v>25557</v>
      </c>
      <c r="L6" s="1838" t="s">
        <v>25557</v>
      </c>
      <c r="M6" s="56"/>
      <c r="N6" s="2047"/>
      <c r="O6" s="24"/>
      <c r="P6" s="2079"/>
      <c r="Q6" s="24"/>
      <c r="R6" s="1661"/>
      <c r="T6" s="1661"/>
      <c r="AC6" s="1661"/>
      <c r="AD6" s="1591"/>
      <c r="AE6" s="1975"/>
      <c r="AF6" s="1845" t="s">
        <v>25556</v>
      </c>
      <c r="AG6" s="1845" t="s">
        <v>25556</v>
      </c>
      <c r="AH6" s="1845" t="s">
        <v>25556</v>
      </c>
      <c r="AI6" s="1845" t="s">
        <v>25556</v>
      </c>
      <c r="AJ6" s="1845" t="s">
        <v>25557</v>
      </c>
      <c r="AK6" s="1845" t="s">
        <v>25557</v>
      </c>
      <c r="AL6" s="1845" t="s">
        <v>25557</v>
      </c>
      <c r="AM6" s="1838" t="s">
        <v>25557</v>
      </c>
    </row>
    <row r="7" spans="2:39" ht="15" customHeight="1" thickBot="1">
      <c r="B7" s="14"/>
      <c r="C7" s="1591"/>
      <c r="D7" s="1591"/>
      <c r="E7" s="14"/>
      <c r="F7" s="14"/>
      <c r="G7" s="14"/>
      <c r="H7" s="14"/>
      <c r="I7" s="14"/>
      <c r="J7" s="14"/>
      <c r="K7" s="14"/>
      <c r="L7" s="14"/>
      <c r="M7" s="56"/>
      <c r="N7" s="1203"/>
      <c r="O7" s="24"/>
      <c r="P7" s="24"/>
      <c r="Q7" s="24"/>
      <c r="R7" s="1661"/>
      <c r="T7" s="1661"/>
      <c r="AC7" s="1661"/>
      <c r="AD7" s="1591"/>
      <c r="AE7" s="14"/>
      <c r="AF7" s="14"/>
      <c r="AG7" s="14"/>
      <c r="AH7" s="14"/>
      <c r="AI7" s="14"/>
      <c r="AJ7" s="14"/>
      <c r="AK7" s="14"/>
      <c r="AL7" s="14"/>
      <c r="AM7" s="14"/>
    </row>
    <row r="8" spans="2:39" ht="21" customHeight="1" thickBot="1">
      <c r="B8" s="328" t="s">
        <v>25558</v>
      </c>
      <c r="C8" s="1591"/>
      <c r="D8" s="1591"/>
      <c r="E8" s="11"/>
      <c r="F8" s="11"/>
      <c r="G8" s="11"/>
      <c r="H8" s="11"/>
      <c r="I8" s="11"/>
      <c r="J8" s="1204"/>
      <c r="K8" s="1204"/>
      <c r="L8" s="1204"/>
      <c r="M8" s="1205"/>
      <c r="N8" s="1206"/>
      <c r="O8" s="24"/>
      <c r="P8" s="24"/>
      <c r="Q8" s="24"/>
      <c r="R8" s="1661"/>
      <c r="T8" s="1661"/>
      <c r="AC8" s="1661"/>
      <c r="AD8" s="1591"/>
      <c r="AE8" s="328" t="s">
        <v>25558</v>
      </c>
      <c r="AF8" s="11"/>
      <c r="AG8" s="11"/>
      <c r="AH8" s="11"/>
      <c r="AI8" s="11"/>
      <c r="AJ8" s="11"/>
      <c r="AK8" s="1204"/>
      <c r="AL8" s="1204"/>
      <c r="AM8" s="1204"/>
    </row>
    <row r="9" spans="2:39" ht="33" customHeight="1">
      <c r="B9" s="326" t="s">
        <v>25559</v>
      </c>
      <c r="C9" s="317" t="s">
        <v>25560</v>
      </c>
      <c r="D9" s="317" t="s">
        <v>25560</v>
      </c>
      <c r="E9" s="1023"/>
      <c r="F9" s="1023"/>
      <c r="G9" s="1023"/>
      <c r="H9" s="1023"/>
      <c r="I9" s="1023"/>
      <c r="J9" s="1023"/>
      <c r="K9" s="1023"/>
      <c r="L9" s="802">
        <v>14.718999999999999</v>
      </c>
      <c r="M9" s="1205"/>
      <c r="N9" s="323" t="s">
        <v>25561</v>
      </c>
      <c r="O9" s="24"/>
      <c r="P9" s="1583"/>
      <c r="Q9" s="24"/>
      <c r="R9" s="1661"/>
      <c r="S9" s="897">
        <f>IF( SUM( AB9 ) = 0, 0, $U$5 )</f>
        <v>0</v>
      </c>
      <c r="T9" s="1661"/>
      <c r="AB9" s="273">
        <f xml:space="preserve"> IF( ISNUMBER(L9 ), 0, 1 )</f>
        <v>0</v>
      </c>
      <c r="AC9" s="1661"/>
      <c r="AD9" s="1591"/>
      <c r="AE9" s="326" t="s">
        <v>25559</v>
      </c>
      <c r="AF9" s="793"/>
      <c r="AG9" s="793"/>
      <c r="AH9" s="793"/>
      <c r="AI9" s="793"/>
      <c r="AJ9" s="793"/>
      <c r="AK9" s="793"/>
      <c r="AL9" s="793"/>
      <c r="AM9" s="332" t="s">
        <v>25562</v>
      </c>
    </row>
    <row r="10" spans="2:39" ht="33" customHeight="1">
      <c r="B10" s="327" t="s">
        <v>25563</v>
      </c>
      <c r="C10" s="313" t="s">
        <v>25560</v>
      </c>
      <c r="D10" s="313" t="s">
        <v>25560</v>
      </c>
      <c r="E10" s="1711">
        <v>31172</v>
      </c>
      <c r="F10" s="803">
        <v>180064</v>
      </c>
      <c r="G10" s="803">
        <v>103981</v>
      </c>
      <c r="H10" s="315">
        <f>IFERROR(SUM(E10:G10), 0)</f>
        <v>315217</v>
      </c>
      <c r="I10" s="803">
        <v>3.4910000000000001</v>
      </c>
      <c r="J10" s="803">
        <v>5.298</v>
      </c>
      <c r="K10" s="803">
        <v>0</v>
      </c>
      <c r="L10" s="433">
        <f>IFERROR(SUM(I10:K10), 0)</f>
        <v>8.7889999999999997</v>
      </c>
      <c r="M10" s="1205"/>
      <c r="N10" s="324" t="s">
        <v>25564</v>
      </c>
      <c r="O10" s="24"/>
      <c r="P10" s="1565"/>
      <c r="Q10" s="24"/>
      <c r="R10" s="1661"/>
      <c r="S10" s="897">
        <f>IF( SUM( U10:AA10 ) = 0, 0, $U$5 )</f>
        <v>0</v>
      </c>
      <c r="T10" s="1661"/>
      <c r="U10" s="273">
        <f t="shared" ref="U10:W14" si="0" xml:space="preserve"> IF( ISNUMBER(E10 ), 0, 1 )</f>
        <v>0</v>
      </c>
      <c r="V10" s="273">
        <f t="shared" si="0"/>
        <v>0</v>
      </c>
      <c r="W10" s="273">
        <f t="shared" si="0"/>
        <v>0</v>
      </c>
      <c r="X10" s="1591"/>
      <c r="Y10" s="273">
        <f t="shared" ref="Y10:AA12" si="1" xml:space="preserve"> IF( ISNUMBER(I10 ), 0, 1 )</f>
        <v>0</v>
      </c>
      <c r="Z10" s="273">
        <f t="shared" si="1"/>
        <v>0</v>
      </c>
      <c r="AA10" s="273">
        <f t="shared" si="1"/>
        <v>0</v>
      </c>
      <c r="AB10" s="1591"/>
      <c r="AC10" s="1661"/>
      <c r="AD10" s="1591"/>
      <c r="AE10" s="327" t="s">
        <v>25563</v>
      </c>
      <c r="AF10" s="330" t="s">
        <v>25565</v>
      </c>
      <c r="AG10" s="330" t="s">
        <v>25566</v>
      </c>
      <c r="AH10" s="330" t="s">
        <v>25567</v>
      </c>
      <c r="AI10" s="330" t="s">
        <v>25568</v>
      </c>
      <c r="AJ10" s="330" t="s">
        <v>25569</v>
      </c>
      <c r="AK10" s="330" t="s">
        <v>25570</v>
      </c>
      <c r="AL10" s="330" t="s">
        <v>25571</v>
      </c>
      <c r="AM10" s="333" t="s">
        <v>25572</v>
      </c>
    </row>
    <row r="11" spans="2:39" ht="33" customHeight="1">
      <c r="B11" s="327" t="s">
        <v>25573</v>
      </c>
      <c r="C11" s="313" t="s">
        <v>25560</v>
      </c>
      <c r="D11" s="313" t="s">
        <v>25560</v>
      </c>
      <c r="E11" s="1711">
        <v>54826</v>
      </c>
      <c r="F11" s="803">
        <v>0</v>
      </c>
      <c r="G11" s="803">
        <v>182883</v>
      </c>
      <c r="H11" s="315">
        <f>IFERROR(SUM(E11:G11), 0)</f>
        <v>237709</v>
      </c>
      <c r="I11" s="803">
        <v>6.14</v>
      </c>
      <c r="J11" s="803">
        <v>0</v>
      </c>
      <c r="K11" s="803">
        <v>0</v>
      </c>
      <c r="L11" s="433">
        <f>IFERROR(SUM(I11:K11), 0)</f>
        <v>6.14</v>
      </c>
      <c r="M11" s="1205"/>
      <c r="N11" s="324" t="s">
        <v>25574</v>
      </c>
      <c r="O11" s="24"/>
      <c r="P11" s="1565"/>
      <c r="Q11" s="24"/>
      <c r="R11" s="1661"/>
      <c r="S11" s="897">
        <f>IF( SUM( U11:AA11 ) = 0, 0, $U$5 )</f>
        <v>0</v>
      </c>
      <c r="T11" s="1661"/>
      <c r="U11" s="273">
        <f t="shared" si="0"/>
        <v>0</v>
      </c>
      <c r="V11" s="273">
        <f t="shared" si="0"/>
        <v>0</v>
      </c>
      <c r="W11" s="273">
        <f t="shared" si="0"/>
        <v>0</v>
      </c>
      <c r="X11" s="1591"/>
      <c r="Y11" s="273">
        <f t="shared" si="1"/>
        <v>0</v>
      </c>
      <c r="Z11" s="273">
        <f t="shared" si="1"/>
        <v>0</v>
      </c>
      <c r="AA11" s="273">
        <f t="shared" si="1"/>
        <v>0</v>
      </c>
      <c r="AC11" s="1661"/>
      <c r="AD11" s="1591"/>
      <c r="AE11" s="327" t="s">
        <v>25573</v>
      </c>
      <c r="AF11" s="330" t="s">
        <v>25575</v>
      </c>
      <c r="AG11" s="330" t="s">
        <v>25576</v>
      </c>
      <c r="AH11" s="330" t="s">
        <v>25577</v>
      </c>
      <c r="AI11" s="330" t="s">
        <v>25578</v>
      </c>
      <c r="AJ11" s="330" t="s">
        <v>25579</v>
      </c>
      <c r="AK11" s="330" t="s">
        <v>25580</v>
      </c>
      <c r="AL11" s="330" t="s">
        <v>25581</v>
      </c>
      <c r="AM11" s="333" t="s">
        <v>25582</v>
      </c>
    </row>
    <row r="12" spans="2:39" ht="33" customHeight="1">
      <c r="B12" s="327" t="s">
        <v>25583</v>
      </c>
      <c r="C12" s="313" t="s">
        <v>25560</v>
      </c>
      <c r="D12" s="313" t="s">
        <v>25560</v>
      </c>
      <c r="E12" s="1711">
        <v>29064</v>
      </c>
      <c r="F12" s="803">
        <v>0</v>
      </c>
      <c r="G12" s="803">
        <v>96949</v>
      </c>
      <c r="H12" s="315">
        <f>IFERROR(SUM(E12:G12), 0)</f>
        <v>126013</v>
      </c>
      <c r="I12" s="803">
        <v>1.6060000000000001</v>
      </c>
      <c r="J12" s="803">
        <v>0</v>
      </c>
      <c r="K12" s="803">
        <v>0</v>
      </c>
      <c r="L12" s="433">
        <f>IFERROR(SUM(I12:K12), 0)</f>
        <v>1.6060000000000001</v>
      </c>
      <c r="M12" s="1205"/>
      <c r="N12" s="324" t="s">
        <v>25584</v>
      </c>
      <c r="O12" s="24"/>
      <c r="P12" s="1565"/>
      <c r="Q12" s="24"/>
      <c r="R12" s="1661"/>
      <c r="S12" s="897">
        <f>IF( SUM( U12:AA12 ) = 0, 0, $U$5 )</f>
        <v>0</v>
      </c>
      <c r="T12" s="1661"/>
      <c r="U12" s="273">
        <f t="shared" si="0"/>
        <v>0</v>
      </c>
      <c r="V12" s="273">
        <f t="shared" si="0"/>
        <v>0</v>
      </c>
      <c r="W12" s="273">
        <f t="shared" si="0"/>
        <v>0</v>
      </c>
      <c r="X12" s="1591"/>
      <c r="Y12" s="273">
        <f t="shared" si="1"/>
        <v>0</v>
      </c>
      <c r="Z12" s="273">
        <f t="shared" si="1"/>
        <v>0</v>
      </c>
      <c r="AA12" s="273">
        <f t="shared" si="1"/>
        <v>0</v>
      </c>
      <c r="AC12" s="1661"/>
      <c r="AD12" s="1591"/>
      <c r="AE12" s="327" t="s">
        <v>25583</v>
      </c>
      <c r="AF12" s="330" t="s">
        <v>25585</v>
      </c>
      <c r="AG12" s="330" t="s">
        <v>25586</v>
      </c>
      <c r="AH12" s="330" t="s">
        <v>25587</v>
      </c>
      <c r="AI12" s="330" t="s">
        <v>25588</v>
      </c>
      <c r="AJ12" s="330" t="s">
        <v>25589</v>
      </c>
      <c r="AK12" s="330" t="s">
        <v>25590</v>
      </c>
      <c r="AL12" s="330" t="s">
        <v>25591</v>
      </c>
      <c r="AM12" s="333" t="s">
        <v>25592</v>
      </c>
    </row>
    <row r="13" spans="2:39" ht="33" customHeight="1">
      <c r="B13" s="327" t="s">
        <v>25593</v>
      </c>
      <c r="C13" s="313" t="s">
        <v>25560</v>
      </c>
      <c r="D13" s="313" t="s">
        <v>25560</v>
      </c>
      <c r="E13" s="1711">
        <v>0</v>
      </c>
      <c r="F13" s="803">
        <v>125350</v>
      </c>
      <c r="G13" s="803">
        <v>29973</v>
      </c>
      <c r="H13" s="315">
        <f>IFERROR(SUM(E13:G13), 0)</f>
        <v>155323</v>
      </c>
      <c r="I13" s="1684"/>
      <c r="J13" s="1685"/>
      <c r="K13" s="1685"/>
      <c r="L13" s="1686"/>
      <c r="M13" s="1205"/>
      <c r="N13" s="324" t="s">
        <v>25594</v>
      </c>
      <c r="O13" s="24"/>
      <c r="P13" s="1565"/>
      <c r="Q13" s="24"/>
      <c r="R13" s="1661"/>
      <c r="S13" s="897">
        <f>IF( SUM( U13:W13 ) = 0, 0, $U$5 )</f>
        <v>0</v>
      </c>
      <c r="T13" s="1661"/>
      <c r="U13" s="273">
        <f t="shared" si="0"/>
        <v>0</v>
      </c>
      <c r="V13" s="273">
        <f t="shared" si="0"/>
        <v>0</v>
      </c>
      <c r="W13" s="273">
        <f t="shared" si="0"/>
        <v>0</v>
      </c>
      <c r="X13" s="1591"/>
      <c r="Y13" s="1591"/>
      <c r="Z13" s="1591"/>
      <c r="AA13" s="1591"/>
      <c r="AC13" s="1661"/>
      <c r="AD13" s="1591"/>
      <c r="AE13" s="327" t="s">
        <v>25593</v>
      </c>
      <c r="AF13" s="330" t="s">
        <v>25595</v>
      </c>
      <c r="AG13" s="330" t="s">
        <v>25596</v>
      </c>
      <c r="AH13" s="330" t="s">
        <v>25597</v>
      </c>
      <c r="AI13" s="330" t="s">
        <v>25598</v>
      </c>
      <c r="AJ13" s="1207"/>
      <c r="AK13" s="1687"/>
      <c r="AL13" s="1687"/>
      <c r="AM13" s="1688"/>
    </row>
    <row r="14" spans="2:39" ht="33" customHeight="1" thickBot="1">
      <c r="B14" s="1850" t="s">
        <v>25599</v>
      </c>
      <c r="C14" s="320" t="s">
        <v>25560</v>
      </c>
      <c r="D14" s="320" t="s">
        <v>25560</v>
      </c>
      <c r="E14" s="1706">
        <v>36945</v>
      </c>
      <c r="F14" s="827">
        <v>44404</v>
      </c>
      <c r="G14" s="827">
        <v>0</v>
      </c>
      <c r="H14" s="321">
        <f>IFERROR(SUM(E14:G14), 0)</f>
        <v>81349</v>
      </c>
      <c r="I14" s="827">
        <v>4.6239999999999997</v>
      </c>
      <c r="J14" s="827">
        <v>1.306</v>
      </c>
      <c r="K14" s="827">
        <v>0</v>
      </c>
      <c r="L14" s="329">
        <f>IFERROR(SUM(I14:K14), 0)</f>
        <v>5.93</v>
      </c>
      <c r="M14" s="1205"/>
      <c r="N14" s="325" t="s">
        <v>25600</v>
      </c>
      <c r="O14" s="24"/>
      <c r="P14" s="1584"/>
      <c r="Q14" s="24"/>
      <c r="R14" s="1661"/>
      <c r="S14" s="897">
        <f>IF( SUM( U14:AA14 ) = 0, 0, $U$5 )</f>
        <v>0</v>
      </c>
      <c r="T14" s="1661"/>
      <c r="U14" s="273">
        <f t="shared" si="0"/>
        <v>0</v>
      </c>
      <c r="V14" s="273">
        <f t="shared" si="0"/>
        <v>0</v>
      </c>
      <c r="W14" s="273">
        <f t="shared" si="0"/>
        <v>0</v>
      </c>
      <c r="X14" s="1591"/>
      <c r="Y14" s="273">
        <f xml:space="preserve"> IF( ISNUMBER(I14 ), 0, 1 )</f>
        <v>0</v>
      </c>
      <c r="Z14" s="273">
        <f xml:space="preserve"> IF( ISNUMBER(J14 ), 0, 1 )</f>
        <v>0</v>
      </c>
      <c r="AA14" s="273">
        <f xml:space="preserve"> IF( ISNUMBER(K14 ), 0, 1 )</f>
        <v>0</v>
      </c>
      <c r="AC14" s="1661"/>
      <c r="AD14" s="1591"/>
      <c r="AE14" s="1850" t="s">
        <v>25599</v>
      </c>
      <c r="AF14" s="434" t="s">
        <v>25601</v>
      </c>
      <c r="AG14" s="434" t="s">
        <v>25602</v>
      </c>
      <c r="AH14" s="434" t="s">
        <v>25603</v>
      </c>
      <c r="AI14" s="434" t="s">
        <v>25604</v>
      </c>
      <c r="AJ14" s="434" t="s">
        <v>25605</v>
      </c>
      <c r="AK14" s="434" t="s">
        <v>25606</v>
      </c>
      <c r="AL14" s="434" t="s">
        <v>25607</v>
      </c>
      <c r="AM14" s="435" t="s">
        <v>25608</v>
      </c>
    </row>
    <row r="15" spans="2:39" ht="15" customHeight="1" thickBot="1">
      <c r="B15" s="19"/>
      <c r="C15" s="8"/>
      <c r="D15" s="8"/>
      <c r="E15" s="8"/>
      <c r="F15" s="8"/>
      <c r="G15" s="8"/>
      <c r="H15" s="8"/>
      <c r="I15" s="8"/>
      <c r="J15" s="8"/>
      <c r="K15" s="8"/>
      <c r="L15" s="1205"/>
      <c r="M15" s="7"/>
      <c r="N15" s="7"/>
      <c r="O15" s="24"/>
      <c r="P15" s="1585"/>
      <c r="Q15" s="24"/>
      <c r="R15" s="1661"/>
      <c r="T15" s="1661"/>
      <c r="AC15" s="1661"/>
      <c r="AD15" s="1591"/>
      <c r="AE15" s="19"/>
      <c r="AF15" s="8"/>
      <c r="AG15" s="8"/>
      <c r="AH15" s="8"/>
      <c r="AI15" s="8"/>
      <c r="AJ15" s="8"/>
      <c r="AK15" s="8"/>
      <c r="AL15" s="8"/>
      <c r="AM15" s="8"/>
    </row>
    <row r="16" spans="2:39" ht="21" customHeight="1" thickBot="1">
      <c r="B16" s="944" t="s">
        <v>25609</v>
      </c>
      <c r="C16" s="419" t="s">
        <v>25610</v>
      </c>
      <c r="D16" s="419" t="s">
        <v>802</v>
      </c>
      <c r="E16" s="440" t="s">
        <v>25611</v>
      </c>
      <c r="F16" s="8"/>
      <c r="G16" s="8"/>
      <c r="H16" s="8"/>
      <c r="I16" s="8"/>
      <c r="J16" s="8"/>
      <c r="K16" s="8"/>
      <c r="L16" s="1205"/>
      <c r="M16" s="7"/>
      <c r="N16" s="7"/>
      <c r="O16" s="24"/>
      <c r="P16" s="1585"/>
      <c r="Q16" s="24"/>
      <c r="R16" s="1661"/>
      <c r="T16" s="1661"/>
      <c r="AC16" s="1661"/>
      <c r="AD16" s="1591"/>
      <c r="AE16" s="942" t="s">
        <v>25609</v>
      </c>
      <c r="AF16" s="1837" t="s">
        <v>25611</v>
      </c>
      <c r="AG16" s="8"/>
      <c r="AH16" s="8"/>
      <c r="AI16" s="8"/>
      <c r="AJ16" s="8"/>
      <c r="AK16" s="8"/>
      <c r="AL16" s="8"/>
      <c r="AM16" s="8"/>
    </row>
    <row r="17" spans="2:39" ht="43.5" customHeight="1">
      <c r="B17" s="983" t="s">
        <v>25612</v>
      </c>
      <c r="C17" s="984" t="s">
        <v>813</v>
      </c>
      <c r="D17" s="984">
        <v>3</v>
      </c>
      <c r="E17" s="1719">
        <v>5.1139999999999999</v>
      </c>
      <c r="F17" s="8"/>
      <c r="G17" s="8"/>
      <c r="H17" s="8"/>
      <c r="I17" s="8"/>
      <c r="J17" s="8"/>
      <c r="K17" s="8"/>
      <c r="L17" s="1205"/>
      <c r="M17" s="7"/>
      <c r="N17" s="323" t="s">
        <v>25613</v>
      </c>
      <c r="O17" s="24"/>
      <c r="P17" s="1583"/>
      <c r="Q17" s="24"/>
      <c r="R17" s="1661"/>
      <c r="S17" s="897">
        <f>IF( SUM( V17 ) = 0, 0, $U$5 )</f>
        <v>0</v>
      </c>
      <c r="T17" s="1661"/>
      <c r="V17" s="273">
        <f xml:space="preserve"> IF( ISNUMBER(E17 ), 0, 1 )</f>
        <v>0</v>
      </c>
      <c r="AC17" s="1661"/>
      <c r="AD17" s="1591"/>
      <c r="AE17" s="327" t="s">
        <v>25612</v>
      </c>
      <c r="AF17" s="333" t="s">
        <v>25614</v>
      </c>
      <c r="AG17" s="8"/>
      <c r="AH17" s="8"/>
      <c r="AI17" s="8"/>
      <c r="AJ17" s="8"/>
      <c r="AK17" s="8"/>
      <c r="AL17" s="8"/>
      <c r="AM17" s="8"/>
    </row>
    <row r="18" spans="2:39" ht="43.5" customHeight="1">
      <c r="B18" s="327" t="s">
        <v>25615</v>
      </c>
      <c r="C18" s="313" t="s">
        <v>813</v>
      </c>
      <c r="D18" s="313">
        <v>3</v>
      </c>
      <c r="E18" s="1700">
        <v>0</v>
      </c>
      <c r="F18" s="8"/>
      <c r="G18" s="8"/>
      <c r="H18" s="8"/>
      <c r="I18" s="8"/>
      <c r="J18" s="8"/>
      <c r="K18" s="8"/>
      <c r="L18" s="1205"/>
      <c r="M18" s="7"/>
      <c r="N18" s="324" t="s">
        <v>25616</v>
      </c>
      <c r="O18" s="24"/>
      <c r="P18" s="1565"/>
      <c r="Q18" s="24"/>
      <c r="R18" s="1661"/>
      <c r="S18" s="897">
        <f t="shared" ref="S18:S24" si="2">IF( SUM( V18 ) = 0, 0, $U$5 )</f>
        <v>0</v>
      </c>
      <c r="T18" s="1661"/>
      <c r="V18" s="273">
        <f t="shared" ref="V18:V24" si="3" xml:space="preserve"> IF( ISNUMBER(E18 ), 0, 1 )</f>
        <v>0</v>
      </c>
      <c r="AC18" s="1661"/>
      <c r="AD18" s="1591"/>
      <c r="AE18" s="327" t="s">
        <v>25615</v>
      </c>
      <c r="AF18" s="333" t="s">
        <v>25617</v>
      </c>
      <c r="AG18" s="8"/>
      <c r="AH18" s="8"/>
      <c r="AI18" s="8"/>
      <c r="AJ18" s="8"/>
      <c r="AK18" s="8"/>
      <c r="AL18" s="8"/>
      <c r="AM18" s="8"/>
    </row>
    <row r="19" spans="2:39" ht="43.5" customHeight="1">
      <c r="B19" s="327" t="s">
        <v>25618</v>
      </c>
      <c r="C19" s="313" t="s">
        <v>813</v>
      </c>
      <c r="D19" s="313">
        <v>3</v>
      </c>
      <c r="E19" s="1700">
        <v>4.0000000000000001E-3</v>
      </c>
      <c r="F19" s="8"/>
      <c r="G19" s="8"/>
      <c r="H19" s="8"/>
      <c r="I19" s="8"/>
      <c r="J19" s="8"/>
      <c r="K19" s="8"/>
      <c r="L19" s="1205"/>
      <c r="M19" s="7"/>
      <c r="N19" s="324" t="s">
        <v>25619</v>
      </c>
      <c r="O19" s="24"/>
      <c r="P19" s="1565"/>
      <c r="Q19" s="24"/>
      <c r="R19" s="1661"/>
      <c r="S19" s="897">
        <f t="shared" si="2"/>
        <v>0</v>
      </c>
      <c r="T19" s="1661"/>
      <c r="V19" s="273">
        <f t="shared" si="3"/>
        <v>0</v>
      </c>
      <c r="AC19" s="1661"/>
      <c r="AD19" s="1591"/>
      <c r="AE19" s="327" t="s">
        <v>25618</v>
      </c>
      <c r="AF19" s="333" t="s">
        <v>25620</v>
      </c>
      <c r="AG19" s="8"/>
      <c r="AH19" s="8"/>
      <c r="AI19" s="8"/>
      <c r="AJ19" s="8"/>
      <c r="AK19" s="8"/>
      <c r="AL19" s="8"/>
      <c r="AM19" s="8"/>
    </row>
    <row r="20" spans="2:39" ht="43.5" customHeight="1">
      <c r="B20" s="327" t="s">
        <v>25621</v>
      </c>
      <c r="C20" s="313" t="s">
        <v>813</v>
      </c>
      <c r="D20" s="313">
        <v>3</v>
      </c>
      <c r="E20" s="1700">
        <v>0</v>
      </c>
      <c r="F20" s="8"/>
      <c r="G20" s="8"/>
      <c r="H20" s="8"/>
      <c r="I20" s="8"/>
      <c r="J20" s="8"/>
      <c r="K20" s="8"/>
      <c r="L20" s="1205"/>
      <c r="M20" s="7"/>
      <c r="N20" s="324" t="s">
        <v>25622</v>
      </c>
      <c r="O20" s="24"/>
      <c r="P20" s="1565"/>
      <c r="Q20" s="24"/>
      <c r="R20" s="1661"/>
      <c r="S20" s="897">
        <f t="shared" si="2"/>
        <v>0</v>
      </c>
      <c r="T20" s="1661"/>
      <c r="V20" s="273">
        <f t="shared" si="3"/>
        <v>0</v>
      </c>
      <c r="AC20" s="1661"/>
      <c r="AD20" s="1591"/>
      <c r="AE20" s="327" t="s">
        <v>25621</v>
      </c>
      <c r="AF20" s="333" t="s">
        <v>25623</v>
      </c>
      <c r="AG20" s="8"/>
      <c r="AH20" s="8"/>
      <c r="AI20" s="8"/>
      <c r="AJ20" s="8"/>
      <c r="AK20" s="8"/>
      <c r="AL20" s="8"/>
      <c r="AM20" s="8"/>
    </row>
    <row r="21" spans="2:39" ht="43.5" customHeight="1">
      <c r="B21" s="327" t="s">
        <v>25624</v>
      </c>
      <c r="C21" s="313" t="s">
        <v>813</v>
      </c>
      <c r="D21" s="313">
        <v>3</v>
      </c>
      <c r="E21" s="1700">
        <v>0</v>
      </c>
      <c r="F21" s="8"/>
      <c r="G21" s="8"/>
      <c r="H21" s="8"/>
      <c r="I21" s="8"/>
      <c r="J21" s="8"/>
      <c r="K21" s="8"/>
      <c r="L21" s="1205"/>
      <c r="M21" s="7"/>
      <c r="N21" s="324" t="s">
        <v>25625</v>
      </c>
      <c r="O21" s="24"/>
      <c r="P21" s="1565"/>
      <c r="Q21" s="24"/>
      <c r="R21" s="1661"/>
      <c r="S21" s="897">
        <f t="shared" si="2"/>
        <v>0</v>
      </c>
      <c r="T21" s="1661"/>
      <c r="V21" s="273">
        <f t="shared" si="3"/>
        <v>0</v>
      </c>
      <c r="AC21" s="1661"/>
      <c r="AD21" s="270"/>
      <c r="AE21" s="327" t="s">
        <v>25624</v>
      </c>
      <c r="AF21" s="333" t="s">
        <v>25626</v>
      </c>
      <c r="AG21" s="8"/>
      <c r="AH21" s="8"/>
      <c r="AI21" s="8"/>
      <c r="AJ21" s="8"/>
      <c r="AK21" s="8"/>
      <c r="AL21" s="8"/>
      <c r="AM21" s="8"/>
    </row>
    <row r="22" spans="2:39" ht="43.5" customHeight="1">
      <c r="B22" s="327" t="s">
        <v>25627</v>
      </c>
      <c r="C22" s="313" t="s">
        <v>813</v>
      </c>
      <c r="D22" s="313">
        <v>3</v>
      </c>
      <c r="E22" s="433">
        <f>IFERROR(SUM(E17:E21), 0)</f>
        <v>5.1179999999999994</v>
      </c>
      <c r="F22" s="8"/>
      <c r="G22" s="8"/>
      <c r="H22" s="8"/>
      <c r="I22" s="8"/>
      <c r="J22" s="8"/>
      <c r="K22" s="8"/>
      <c r="L22" s="1205"/>
      <c r="M22" s="7"/>
      <c r="N22" s="324" t="s">
        <v>25628</v>
      </c>
      <c r="O22" s="24"/>
      <c r="P22" s="1565"/>
      <c r="Q22" s="24"/>
      <c r="R22" s="1661"/>
      <c r="S22" s="897"/>
      <c r="T22" s="1661"/>
      <c r="V22" s="1591"/>
      <c r="AC22" s="1661"/>
      <c r="AD22" s="270"/>
      <c r="AE22" s="327" t="s">
        <v>25627</v>
      </c>
      <c r="AF22" s="333" t="s">
        <v>25629</v>
      </c>
      <c r="AG22" s="8"/>
      <c r="AH22" s="8"/>
      <c r="AI22" s="8"/>
      <c r="AJ22" s="8"/>
      <c r="AK22" s="8"/>
      <c r="AL22" s="8"/>
      <c r="AM22" s="8"/>
    </row>
    <row r="23" spans="2:39" ht="43.5" customHeight="1">
      <c r="B23" s="327" t="s">
        <v>25630</v>
      </c>
      <c r="C23" s="313" t="s">
        <v>1392</v>
      </c>
      <c r="D23" s="313">
        <v>0</v>
      </c>
      <c r="E23" s="804">
        <v>0</v>
      </c>
      <c r="F23" s="8"/>
      <c r="G23" s="8"/>
      <c r="H23" s="8"/>
      <c r="I23" s="8"/>
      <c r="J23" s="8"/>
      <c r="K23" s="8"/>
      <c r="L23" s="1205"/>
      <c r="M23" s="7"/>
      <c r="N23" s="324" t="s">
        <v>25631</v>
      </c>
      <c r="O23" s="24"/>
      <c r="P23" s="1565"/>
      <c r="Q23" s="24"/>
      <c r="R23" s="1661"/>
      <c r="S23" s="897">
        <f t="shared" si="2"/>
        <v>0</v>
      </c>
      <c r="T23" s="1661"/>
      <c r="V23" s="273">
        <f t="shared" si="3"/>
        <v>0</v>
      </c>
      <c r="AC23" s="1661"/>
      <c r="AD23" s="270"/>
      <c r="AE23" s="327" t="s">
        <v>25630</v>
      </c>
      <c r="AF23" s="333" t="s">
        <v>25632</v>
      </c>
      <c r="AG23" s="8"/>
      <c r="AH23" s="8"/>
      <c r="AI23" s="8"/>
      <c r="AJ23" s="8"/>
      <c r="AK23" s="8"/>
      <c r="AL23" s="8"/>
      <c r="AM23" s="8"/>
    </row>
    <row r="24" spans="2:39" ht="43.5" customHeight="1" thickBot="1">
      <c r="B24" s="1850" t="s">
        <v>25633</v>
      </c>
      <c r="C24" s="320" t="s">
        <v>813</v>
      </c>
      <c r="D24" s="320">
        <v>3</v>
      </c>
      <c r="E24" s="985">
        <v>0</v>
      </c>
      <c r="F24" s="8"/>
      <c r="G24" s="8"/>
      <c r="H24" s="8"/>
      <c r="I24" s="8"/>
      <c r="J24" s="8"/>
      <c r="K24" s="8"/>
      <c r="L24" s="1205"/>
      <c r="M24" s="7"/>
      <c r="N24" s="325" t="s">
        <v>25634</v>
      </c>
      <c r="O24" s="24"/>
      <c r="P24" s="1584"/>
      <c r="Q24" s="24"/>
      <c r="R24" s="1661"/>
      <c r="S24" s="897">
        <f t="shared" si="2"/>
        <v>0</v>
      </c>
      <c r="T24" s="1661"/>
      <c r="V24" s="273">
        <f t="shared" si="3"/>
        <v>0</v>
      </c>
      <c r="AC24" s="1661"/>
      <c r="AD24" s="270"/>
      <c r="AE24" s="1850" t="s">
        <v>25633</v>
      </c>
      <c r="AF24" s="435" t="s">
        <v>25635</v>
      </c>
      <c r="AG24" s="8"/>
      <c r="AH24" s="8"/>
      <c r="AI24" s="8"/>
      <c r="AJ24" s="8"/>
      <c r="AK24" s="8"/>
      <c r="AL24" s="8"/>
      <c r="AM24" s="8"/>
    </row>
    <row r="25" spans="2:39" ht="15" customHeight="1">
      <c r="B25" s="1208"/>
      <c r="C25" s="1209"/>
      <c r="D25" s="1209"/>
      <c r="E25" s="1210"/>
      <c r="F25" s="1210"/>
      <c r="G25" s="1210"/>
      <c r="H25" s="1210"/>
      <c r="I25" s="1210"/>
      <c r="J25" s="1210"/>
      <c r="K25" s="1210"/>
      <c r="L25" s="1205"/>
      <c r="M25" s="1591"/>
      <c r="N25" s="1591"/>
      <c r="O25" s="24"/>
      <c r="P25" s="1585"/>
      <c r="Q25" s="24"/>
      <c r="R25" s="1661"/>
      <c r="T25" s="1661"/>
      <c r="AC25" s="1661"/>
      <c r="AD25" s="270"/>
      <c r="AE25" s="1208"/>
      <c r="AF25" s="1209"/>
      <c r="AG25" s="1210"/>
      <c r="AH25" s="1210"/>
      <c r="AI25" s="1210"/>
      <c r="AJ25" s="1210"/>
      <c r="AK25" s="1210"/>
      <c r="AL25" s="1210"/>
      <c r="AM25" s="1210"/>
    </row>
    <row r="26" spans="2:39" ht="29.1" customHeight="1">
      <c r="B26" s="1208" t="s">
        <v>25636</v>
      </c>
      <c r="C26" s="1209"/>
      <c r="D26" s="1209"/>
      <c r="E26" s="1210"/>
      <c r="F26" s="1210"/>
      <c r="G26" s="1210"/>
      <c r="H26" s="1210"/>
      <c r="I26" s="1210"/>
      <c r="J26" s="1210"/>
      <c r="K26" s="1210"/>
      <c r="L26" s="1205"/>
      <c r="M26" s="1591"/>
      <c r="N26" s="1591"/>
      <c r="O26" s="24"/>
      <c r="P26" s="1585"/>
      <c r="Q26" s="24"/>
      <c r="R26" s="1661"/>
      <c r="T26" s="1661"/>
      <c r="AC26" s="1661"/>
      <c r="AD26" s="270"/>
      <c r="AE26" s="1208" t="s">
        <v>25636</v>
      </c>
      <c r="AF26" s="1209"/>
      <c r="AG26" s="1210"/>
      <c r="AH26" s="1210"/>
      <c r="AI26" s="1210"/>
      <c r="AJ26" s="1210"/>
      <c r="AK26" s="1210"/>
      <c r="AL26" s="1210"/>
      <c r="AM26" s="1210"/>
    </row>
    <row r="27" spans="2:39" ht="15" customHeight="1" thickBot="1">
      <c r="B27" s="1208"/>
      <c r="C27" s="1591"/>
      <c r="D27" s="1591"/>
      <c r="E27" s="1591"/>
      <c r="F27" s="1591"/>
      <c r="G27" s="1591"/>
      <c r="H27" s="1591"/>
      <c r="I27" s="1210"/>
      <c r="J27" s="1210"/>
      <c r="K27" s="1210"/>
      <c r="L27" s="1205"/>
      <c r="M27" s="25"/>
      <c r="N27" s="25"/>
      <c r="O27" s="24"/>
      <c r="P27" s="1585"/>
      <c r="Q27" s="24"/>
      <c r="R27" s="1661"/>
      <c r="T27" s="1661"/>
      <c r="AC27" s="1661"/>
      <c r="AD27" s="270"/>
      <c r="AE27" s="1208"/>
      <c r="AF27" s="1591"/>
      <c r="AG27" s="1591"/>
      <c r="AH27" s="1591"/>
      <c r="AI27" s="1591"/>
      <c r="AJ27" s="1591"/>
      <c r="AK27" s="1210"/>
      <c r="AL27" s="1210"/>
      <c r="AM27" s="1210"/>
    </row>
    <row r="28" spans="2:39" ht="21" customHeight="1" thickBot="1">
      <c r="B28" s="316" t="s">
        <v>25637</v>
      </c>
      <c r="C28" s="441" t="s">
        <v>25610</v>
      </c>
      <c r="D28" s="441" t="s">
        <v>802</v>
      </c>
      <c r="E28" s="441" t="s">
        <v>25611</v>
      </c>
      <c r="F28" s="11"/>
      <c r="G28" s="1210"/>
      <c r="H28" s="70"/>
      <c r="I28" s="70"/>
      <c r="J28" s="70"/>
      <c r="K28" s="70"/>
      <c r="L28" s="1205"/>
      <c r="M28" s="25"/>
      <c r="N28" s="25"/>
      <c r="O28" s="24"/>
      <c r="P28" s="1585"/>
      <c r="Q28" s="24"/>
      <c r="R28" s="1661"/>
      <c r="T28" s="1661"/>
      <c r="AC28" s="1661"/>
      <c r="AD28" s="1591"/>
      <c r="AE28" s="942" t="s">
        <v>25637</v>
      </c>
      <c r="AF28" s="1837" t="s">
        <v>25611</v>
      </c>
      <c r="AG28" s="11"/>
      <c r="AH28" s="11"/>
      <c r="AI28" s="1210"/>
      <c r="AJ28" s="70"/>
      <c r="AK28" s="70"/>
      <c r="AL28" s="70"/>
      <c r="AM28" s="70"/>
    </row>
    <row r="29" spans="2:39" ht="43.5" customHeight="1">
      <c r="B29" s="326" t="s">
        <v>25638</v>
      </c>
      <c r="C29" s="317" t="s">
        <v>25639</v>
      </c>
      <c r="D29" s="317">
        <v>0</v>
      </c>
      <c r="E29" s="1724">
        <v>41358</v>
      </c>
      <c r="F29" s="8"/>
      <c r="G29" s="1210"/>
      <c r="H29" s="1210"/>
      <c r="I29" s="1210"/>
      <c r="J29" s="1210"/>
      <c r="K29" s="1210"/>
      <c r="L29" s="1205"/>
      <c r="M29" s="230"/>
      <c r="N29" s="957" t="s">
        <v>25640</v>
      </c>
      <c r="O29" s="24"/>
      <c r="P29" s="1583"/>
      <c r="Q29" s="24"/>
      <c r="R29" s="1661"/>
      <c r="S29" s="897">
        <f t="shared" ref="S29:S31" si="4">IF( SUM( V29 ) = 0, 0, $U$5 )</f>
        <v>0</v>
      </c>
      <c r="T29" s="1661"/>
      <c r="V29" s="273">
        <f xml:space="preserve"> IF( ISNUMBER(E29 ), 0, 1 )</f>
        <v>0</v>
      </c>
      <c r="AC29" s="1661"/>
      <c r="AD29" s="270"/>
      <c r="AE29" s="327" t="s">
        <v>25638</v>
      </c>
      <c r="AF29" s="333" t="s">
        <v>25641</v>
      </c>
      <c r="AG29" s="8"/>
      <c r="AH29" s="8"/>
      <c r="AI29" s="1210"/>
      <c r="AJ29" s="1210"/>
      <c r="AK29" s="1210"/>
      <c r="AL29" s="1210"/>
      <c r="AM29" s="1210"/>
    </row>
    <row r="30" spans="2:39" ht="43.5" customHeight="1">
      <c r="B30" s="327" t="s">
        <v>25642</v>
      </c>
      <c r="C30" s="313" t="s">
        <v>25643</v>
      </c>
      <c r="D30" s="313">
        <v>0</v>
      </c>
      <c r="E30" s="1723">
        <v>5386</v>
      </c>
      <c r="F30" s="8"/>
      <c r="G30" s="1210"/>
      <c r="H30" s="1210"/>
      <c r="I30" s="1210"/>
      <c r="J30" s="1210"/>
      <c r="K30" s="1210"/>
      <c r="L30" s="1205"/>
      <c r="M30" s="230"/>
      <c r="N30" s="958" t="s">
        <v>25644</v>
      </c>
      <c r="O30" s="24"/>
      <c r="P30" s="1565"/>
      <c r="Q30" s="24"/>
      <c r="R30" s="1661"/>
      <c r="S30" s="897">
        <f t="shared" si="4"/>
        <v>0</v>
      </c>
      <c r="T30" s="1661"/>
      <c r="V30" s="273">
        <f t="shared" ref="V30" si="5" xml:space="preserve"> IF( ISNUMBER(E30 ), 0, 1 )</f>
        <v>0</v>
      </c>
      <c r="AC30" s="1661"/>
      <c r="AD30" s="270"/>
      <c r="AE30" s="327" t="s">
        <v>25642</v>
      </c>
      <c r="AF30" s="333" t="s">
        <v>25645</v>
      </c>
      <c r="AG30" s="8"/>
      <c r="AH30" s="8"/>
      <c r="AI30" s="1210"/>
      <c r="AJ30" s="1210"/>
      <c r="AK30" s="1210"/>
      <c r="AL30" s="1210"/>
      <c r="AM30" s="1210"/>
    </row>
    <row r="31" spans="2:39" ht="43.5" customHeight="1" thickBot="1">
      <c r="B31" s="1850" t="s">
        <v>25646</v>
      </c>
      <c r="C31" s="320" t="s">
        <v>813</v>
      </c>
      <c r="D31" s="320">
        <v>3</v>
      </c>
      <c r="E31" s="985">
        <v>6.6</v>
      </c>
      <c r="F31" s="8"/>
      <c r="G31" s="1210"/>
      <c r="H31" s="1210"/>
      <c r="I31" s="1210"/>
      <c r="J31" s="1210"/>
      <c r="K31" s="1210"/>
      <c r="L31" s="1205"/>
      <c r="M31" s="230"/>
      <c r="N31" s="959" t="s">
        <v>25647</v>
      </c>
      <c r="O31" s="24"/>
      <c r="P31" s="1584"/>
      <c r="Q31" s="24"/>
      <c r="R31" s="1661"/>
      <c r="S31" s="897">
        <f t="shared" si="4"/>
        <v>0</v>
      </c>
      <c r="T31" s="1661"/>
      <c r="V31" s="273">
        <f xml:space="preserve"> IF( ISNUMBER(E31 ), 0, 1 )</f>
        <v>0</v>
      </c>
      <c r="AC31" s="1661"/>
      <c r="AD31" s="270"/>
      <c r="AE31" s="1850" t="s">
        <v>25646</v>
      </c>
      <c r="AF31" s="435" t="s">
        <v>25648</v>
      </c>
      <c r="AG31" s="8"/>
      <c r="AH31" s="8"/>
      <c r="AI31" s="1210"/>
      <c r="AJ31" s="1210"/>
      <c r="AK31" s="1210"/>
      <c r="AL31" s="1210"/>
      <c r="AM31" s="1210"/>
    </row>
    <row r="32" spans="2:39" ht="14.25" customHeight="1">
      <c r="R32" s="1591"/>
      <c r="T32" s="1591"/>
      <c r="AC32" s="1591"/>
      <c r="AD32" s="270"/>
      <c r="AE32" s="270"/>
      <c r="AF32" s="1627"/>
      <c r="AG32" s="1591"/>
      <c r="AH32" s="1591"/>
      <c r="AI32" s="1591"/>
      <c r="AJ32" s="1211"/>
      <c r="AK32" s="1212"/>
      <c r="AL32" s="1213"/>
    </row>
    <row r="33" spans="2:38" ht="30" customHeight="1">
      <c r="B33" s="1071"/>
      <c r="C33" s="1214"/>
      <c r="D33" s="1214"/>
      <c r="E33" s="1214"/>
      <c r="F33" s="1214"/>
      <c r="G33" s="1214"/>
      <c r="H33" s="1214"/>
      <c r="I33" s="1214"/>
      <c r="J33" s="1214"/>
      <c r="K33" s="1214"/>
      <c r="L33" s="1214"/>
      <c r="M33" s="1215"/>
      <c r="N33" s="1215"/>
      <c r="R33" s="1591"/>
      <c r="T33" s="1591"/>
      <c r="AC33" s="1591"/>
      <c r="AD33" s="1591"/>
      <c r="AE33" s="1591"/>
      <c r="AF33" s="1591"/>
      <c r="AG33" s="1591"/>
      <c r="AH33" s="1591"/>
      <c r="AI33" s="1591"/>
      <c r="AJ33" s="1591"/>
      <c r="AK33" s="1591"/>
      <c r="AL33" s="1591"/>
    </row>
    <row r="35" spans="2:38">
      <c r="R35" s="1591"/>
      <c r="T35" s="1591"/>
      <c r="AC35" s="1591"/>
      <c r="AD35" s="270"/>
      <c r="AE35" s="270"/>
      <c r="AF35" s="1627"/>
      <c r="AG35" s="1591"/>
      <c r="AH35" s="1591"/>
      <c r="AI35" s="1591"/>
      <c r="AJ35" s="1591"/>
      <c r="AK35" s="1591"/>
      <c r="AL35" s="1591"/>
    </row>
    <row r="36" spans="2:38">
      <c r="R36" s="1591"/>
      <c r="T36" s="1591"/>
      <c r="AC36" s="1591"/>
      <c r="AD36" s="270"/>
      <c r="AE36" s="270"/>
      <c r="AF36" s="1627"/>
      <c r="AG36" s="1591"/>
      <c r="AH36" s="1591"/>
      <c r="AI36" s="1591"/>
      <c r="AJ36" s="1591"/>
      <c r="AK36" s="1591"/>
      <c r="AL36" s="1591"/>
    </row>
    <row r="37" spans="2:38">
      <c r="R37" s="1591"/>
      <c r="T37" s="1591"/>
      <c r="AC37" s="1591"/>
      <c r="AD37" s="270"/>
      <c r="AE37" s="270"/>
      <c r="AF37" s="1627"/>
      <c r="AG37" s="1591"/>
      <c r="AH37" s="1591"/>
      <c r="AI37" s="1591"/>
      <c r="AJ37" s="1591"/>
      <c r="AK37" s="1591"/>
      <c r="AL37" s="1591"/>
    </row>
    <row r="38" spans="2:38">
      <c r="R38" s="1591"/>
      <c r="T38" s="1591"/>
      <c r="AC38" s="1591"/>
      <c r="AD38" s="270"/>
      <c r="AE38" s="270"/>
      <c r="AF38" s="1627"/>
      <c r="AG38" s="1591"/>
      <c r="AH38" s="1591"/>
      <c r="AI38" s="1591"/>
      <c r="AJ38" s="1591"/>
      <c r="AK38" s="1591"/>
      <c r="AL38" s="1591"/>
    </row>
    <row r="39" spans="2:38">
      <c r="R39" s="1591"/>
      <c r="T39" s="1591"/>
      <c r="AC39" s="1591"/>
      <c r="AD39" s="270"/>
      <c r="AE39" s="270"/>
      <c r="AF39" s="1627"/>
      <c r="AG39" s="1591"/>
      <c r="AH39" s="1591"/>
      <c r="AI39" s="1591"/>
      <c r="AJ39" s="1591"/>
      <c r="AK39" s="1591"/>
      <c r="AL39" s="1591"/>
    </row>
    <row r="40" spans="2:38">
      <c r="R40" s="1591"/>
      <c r="T40" s="1591"/>
      <c r="AC40" s="1591"/>
      <c r="AD40" s="270"/>
      <c r="AE40" s="270"/>
      <c r="AF40" s="1627"/>
      <c r="AG40" s="1591"/>
      <c r="AH40" s="1591"/>
      <c r="AI40" s="1591"/>
      <c r="AJ40" s="1591"/>
      <c r="AK40" s="1591"/>
      <c r="AL40" s="1591"/>
    </row>
    <row r="41" spans="2:38">
      <c r="R41" s="1591"/>
      <c r="T41" s="1591"/>
      <c r="AC41" s="1591"/>
      <c r="AD41" s="270"/>
      <c r="AE41" s="270"/>
      <c r="AF41" s="1627"/>
      <c r="AG41" s="1591"/>
      <c r="AH41" s="1591"/>
      <c r="AI41" s="1591"/>
      <c r="AJ41" s="1591"/>
      <c r="AK41" s="1591"/>
      <c r="AL41" s="1591"/>
    </row>
    <row r="42" spans="2:38">
      <c r="R42" s="1591"/>
      <c r="T42" s="1591"/>
      <c r="AC42" s="1591"/>
      <c r="AD42" s="270"/>
      <c r="AE42" s="270"/>
      <c r="AF42" s="1627"/>
      <c r="AG42" s="1591"/>
      <c r="AH42" s="1591"/>
      <c r="AI42" s="1591"/>
      <c r="AJ42" s="1591"/>
      <c r="AK42" s="1591"/>
      <c r="AL42" s="1591"/>
    </row>
    <row r="43" spans="2:38">
      <c r="R43" s="1591"/>
      <c r="T43" s="1591"/>
      <c r="AC43" s="1591"/>
      <c r="AD43" s="270"/>
      <c r="AE43" s="270"/>
      <c r="AF43" s="1627"/>
      <c r="AG43" s="1591"/>
      <c r="AH43" s="1591"/>
      <c r="AI43" s="1591"/>
      <c r="AJ43" s="1591"/>
      <c r="AK43" s="1591"/>
      <c r="AL43" s="1591"/>
    </row>
    <row r="44" spans="2:38">
      <c r="R44" s="1591"/>
      <c r="T44" s="1591"/>
      <c r="AC44" s="1591"/>
      <c r="AD44" s="270"/>
      <c r="AE44" s="270"/>
      <c r="AF44" s="1627"/>
      <c r="AG44" s="1591"/>
      <c r="AH44" s="1591"/>
      <c r="AI44" s="1591"/>
      <c r="AJ44" s="1591"/>
      <c r="AK44" s="1591"/>
      <c r="AL44" s="1591"/>
    </row>
    <row r="45" spans="2:38">
      <c r="R45" s="1591"/>
      <c r="T45" s="1591"/>
      <c r="AC45" s="1591"/>
      <c r="AD45" s="270"/>
      <c r="AE45" s="270"/>
      <c r="AF45" s="1627"/>
      <c r="AG45" s="1591"/>
      <c r="AH45" s="1591"/>
      <c r="AI45" s="1591"/>
      <c r="AJ45" s="1591"/>
      <c r="AK45" s="1591"/>
      <c r="AL45" s="1591"/>
    </row>
    <row r="46" spans="2:38">
      <c r="R46" s="1591"/>
      <c r="T46" s="1591"/>
      <c r="AC46" s="1591"/>
      <c r="AD46" s="270"/>
      <c r="AE46" s="270"/>
      <c r="AF46" s="1627"/>
      <c r="AG46" s="1216"/>
      <c r="AH46" s="1213"/>
      <c r="AI46" s="1211"/>
      <c r="AJ46" s="1211"/>
      <c r="AK46" s="1217"/>
      <c r="AL46" s="1591"/>
    </row>
    <row r="47" spans="2:38">
      <c r="R47" s="1591"/>
      <c r="T47" s="1591"/>
      <c r="AC47" s="1591"/>
      <c r="AD47" s="270"/>
      <c r="AE47" s="270"/>
      <c r="AF47" s="1627"/>
      <c r="AG47" s="1591"/>
      <c r="AH47" s="1591"/>
      <c r="AI47" s="1591"/>
      <c r="AJ47" s="1591"/>
      <c r="AK47" s="1591"/>
      <c r="AL47" s="1591"/>
    </row>
    <row r="48" spans="2:38">
      <c r="R48" s="1591"/>
      <c r="T48" s="1591"/>
      <c r="AC48" s="1591"/>
      <c r="AD48" s="270"/>
      <c r="AE48" s="270"/>
      <c r="AF48" s="1627"/>
      <c r="AG48" s="1591"/>
      <c r="AH48" s="1591"/>
      <c r="AI48" s="1591"/>
      <c r="AJ48" s="1591"/>
      <c r="AK48" s="1591"/>
      <c r="AL48" s="294"/>
    </row>
    <row r="55" spans="30:38">
      <c r="AD55" s="270"/>
      <c r="AE55" s="270"/>
      <c r="AF55" s="1627"/>
      <c r="AG55" s="1591"/>
      <c r="AH55" s="1591"/>
      <c r="AI55" s="1591"/>
      <c r="AJ55" s="1591"/>
      <c r="AK55" s="1591"/>
      <c r="AL55" s="1591"/>
    </row>
    <row r="56" spans="30:38">
      <c r="AD56" s="270"/>
      <c r="AE56" s="270"/>
      <c r="AF56" s="1627"/>
      <c r="AG56" s="1591"/>
      <c r="AH56" s="1591"/>
      <c r="AI56" s="1591"/>
      <c r="AJ56" s="1591"/>
      <c r="AK56" s="1591"/>
      <c r="AL56" s="1591"/>
    </row>
    <row r="57" spans="30:38">
      <c r="AD57" s="270"/>
      <c r="AE57" s="270"/>
      <c r="AF57" s="1627"/>
      <c r="AG57" s="1591"/>
      <c r="AH57" s="1591"/>
      <c r="AI57" s="1591"/>
      <c r="AJ57" s="1591"/>
      <c r="AK57" s="1591"/>
      <c r="AL57" s="1591"/>
    </row>
    <row r="58" spans="30:38">
      <c r="AD58" s="270"/>
      <c r="AE58" s="270"/>
      <c r="AF58" s="1627"/>
      <c r="AG58" s="1591"/>
      <c r="AH58" s="1591"/>
      <c r="AI58" s="1591"/>
      <c r="AJ58" s="1591"/>
      <c r="AK58" s="1591"/>
      <c r="AL58" s="1591"/>
    </row>
    <row r="59" spans="30:38">
      <c r="AD59" s="270"/>
      <c r="AE59" s="270"/>
      <c r="AF59" s="1627"/>
      <c r="AG59" s="1591"/>
      <c r="AH59" s="1591"/>
      <c r="AI59" s="1591"/>
      <c r="AJ59" s="1591"/>
      <c r="AK59" s="1591"/>
      <c r="AL59" s="1591"/>
    </row>
    <row r="63" spans="30:38">
      <c r="AD63" s="270"/>
      <c r="AE63" s="270"/>
      <c r="AF63" s="1627"/>
      <c r="AG63" s="1591"/>
      <c r="AH63" s="1591"/>
      <c r="AI63" s="1591"/>
      <c r="AJ63" s="1591"/>
      <c r="AK63" s="1591"/>
      <c r="AL63" s="1591"/>
    </row>
    <row r="64" spans="30:38">
      <c r="AD64" s="270"/>
      <c r="AE64" s="270"/>
      <c r="AF64" s="1627"/>
      <c r="AG64" s="1591"/>
      <c r="AH64" s="1591"/>
      <c r="AI64" s="1591"/>
      <c r="AJ64" s="1591"/>
      <c r="AK64" s="1591"/>
      <c r="AL64" s="1591"/>
    </row>
    <row r="65" spans="30:38">
      <c r="AD65" s="270"/>
      <c r="AE65" s="270"/>
      <c r="AF65" s="1627"/>
      <c r="AG65" s="270"/>
      <c r="AH65" s="294"/>
      <c r="AI65" s="1689"/>
      <c r="AJ65" s="1689"/>
      <c r="AK65" s="947"/>
      <c r="AL65" s="294"/>
    </row>
  </sheetData>
  <sheetProtection algorithmName="SHA-512" hashValue="SjtAUn6nJ0erHjJ6poqxd6xKZ23L73ePHhe9KOwpo9JAY93f/ZacLf8Nw+Vw9+UueoADf+hPUAj134MaUJtNTQ==" saltValue="UpjBtN8eICYaJFe1coynbg==" spinCount="100000" sheet="1" objects="1" scenarios="1"/>
  <mergeCells count="9">
    <mergeCell ref="B3:P3"/>
    <mergeCell ref="AE3:AM3"/>
    <mergeCell ref="U4:AB4"/>
    <mergeCell ref="B5:B6"/>
    <mergeCell ref="C5:C6"/>
    <mergeCell ref="D5:D6"/>
    <mergeCell ref="N5:N6"/>
    <mergeCell ref="P5:P6"/>
    <mergeCell ref="AE5:AE6"/>
  </mergeCells>
  <conditionalFormatting sqref="S9:S14">
    <cfRule type="cellIs" dxfId="9" priority="3" operator="equal">
      <formula>0</formula>
    </cfRule>
  </conditionalFormatting>
  <conditionalFormatting sqref="S17:S24">
    <cfRule type="cellIs" dxfId="8" priority="2" operator="equal">
      <formula>0</formula>
    </cfRule>
  </conditionalFormatting>
  <conditionalFormatting sqref="S29:S31">
    <cfRule type="cellIs" dxfId="7" priority="1" operator="equal">
      <formula>0</formula>
    </cfRule>
  </conditionalFormatting>
  <dataValidations count="1">
    <dataValidation type="custom" allowBlank="1" showErrorMessage="1" errorTitle="Input Error" error="Please input a numeric value." sqref="L9 E23:E24 F10:G14 I14:K14 I10:K12 E29:E31" xr:uid="{00000000-0002-0000-3F00-000000000000}">
      <formula1>ISNUMBER(E9)</formula1>
    </dataValidation>
  </dataValidations>
  <pageMargins left="0.7" right="0.7" top="0.75" bottom="0.75" header="0.3" footer="0.3"/>
  <pageSetup paperSize="8" scale="68" fitToHeight="0" orientation="portrait" r:id="rId1"/>
  <headerFooter>
    <oddHeader>&amp;L&amp;F&amp;CSheet: &amp;A&amp;ROFFICIAL</oddHeader>
    <oddFooter>&amp;LPrinted on: &amp;D at &amp;T&amp;CPage &amp;P of &amp;N&amp;ROfwat</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8">
    <pageSetUpPr fitToPage="1"/>
  </sheetPr>
  <dimension ref="B1:V25"/>
  <sheetViews>
    <sheetView showGridLines="0" topLeftCell="A4" zoomScale="80" zoomScaleNormal="80" zoomScaleSheetLayoutView="100" workbookViewId="0">
      <selection activeCell="M30" sqref="M30"/>
    </sheetView>
  </sheetViews>
  <sheetFormatPr defaultColWidth="9" defaultRowHeight="15"/>
  <cols>
    <col min="1" max="1" width="1.625" style="261" customWidth="1"/>
    <col min="2" max="2" width="36.375" style="421" customWidth="1"/>
    <col min="3" max="3" width="7" style="261" customWidth="1"/>
    <col min="4" max="4" width="5.375" style="261" customWidth="1"/>
    <col min="5" max="6" width="12.375" style="261" customWidth="1"/>
    <col min="7" max="7" width="1.625" style="261" customWidth="1"/>
    <col min="8" max="8" width="12.375" style="1221" customWidth="1"/>
    <col min="9" max="9" width="1.625" style="261" customWidth="1"/>
    <col min="10" max="10" width="33.625" style="261" customWidth="1"/>
    <col min="11" max="12" width="1.625" style="261" customWidth="1"/>
    <col min="13" max="13" width="25" style="261" customWidth="1"/>
    <col min="14" max="14" width="1.625" style="261" customWidth="1"/>
    <col min="15" max="16" width="12.5" style="261" hidden="1" customWidth="1"/>
    <col min="17" max="17" width="1.625" style="261" hidden="1" customWidth="1"/>
    <col min="18" max="18" width="1.625" style="261" customWidth="1"/>
    <col min="19" max="19" width="36.375" style="261" customWidth="1"/>
    <col min="20" max="21" width="12.5" style="261" customWidth="1"/>
    <col min="22" max="22" width="1.625" style="261" customWidth="1"/>
    <col min="23" max="23" width="9" style="261"/>
    <col min="24" max="24" width="9.125" style="261" bestFit="1" customWidth="1"/>
    <col min="25" max="16384" width="9" style="261"/>
  </cols>
  <sheetData>
    <row r="1" spans="2:22" ht="30" customHeight="1">
      <c r="B1" s="888" t="s">
        <v>783</v>
      </c>
      <c r="C1" s="888"/>
      <c r="D1" s="888"/>
      <c r="E1" s="888"/>
      <c r="F1" s="888"/>
      <c r="G1" s="888"/>
      <c r="H1" s="888"/>
      <c r="I1" s="888"/>
      <c r="J1" s="888"/>
      <c r="K1" s="888"/>
      <c r="L1" s="1661"/>
      <c r="M1" s="1591"/>
      <c r="N1" s="1661"/>
      <c r="O1" s="1591"/>
      <c r="P1" s="1591"/>
      <c r="Q1" s="1661"/>
      <c r="R1" s="1591"/>
      <c r="S1" s="888" t="s">
        <v>783</v>
      </c>
      <c r="T1" s="888"/>
      <c r="U1" s="888"/>
      <c r="V1" s="1591"/>
    </row>
    <row r="2" spans="2:22" ht="30" customHeight="1">
      <c r="B2" s="888" t="str">
        <f>Validation!B4</f>
        <v>Anglian Water</v>
      </c>
      <c r="C2" s="14"/>
      <c r="D2" s="14"/>
      <c r="E2" s="14"/>
      <c r="F2" s="14"/>
      <c r="G2" s="14"/>
      <c r="H2" s="14"/>
      <c r="I2" s="14"/>
      <c r="J2" s="14"/>
      <c r="K2" s="14"/>
      <c r="L2" s="1661"/>
      <c r="M2" s="1591"/>
      <c r="N2" s="1661"/>
      <c r="O2" s="1591"/>
      <c r="P2" s="1591"/>
      <c r="Q2" s="1661"/>
      <c r="R2" s="1591"/>
      <c r="S2" s="888" t="str">
        <f>Validation!B4</f>
        <v>Anglian Water</v>
      </c>
      <c r="T2" s="14"/>
      <c r="U2" s="14"/>
      <c r="V2" s="1591"/>
    </row>
    <row r="3" spans="2:22" ht="45" customHeight="1">
      <c r="B3" s="2067" t="s">
        <v>784</v>
      </c>
      <c r="C3" s="2067"/>
      <c r="D3" s="2067"/>
      <c r="E3" s="2067"/>
      <c r="F3" s="2067"/>
      <c r="G3" s="2067"/>
      <c r="H3" s="2067"/>
      <c r="I3" s="2067"/>
      <c r="J3" s="2067"/>
      <c r="K3" s="20"/>
      <c r="L3" s="1661"/>
      <c r="M3" s="889" t="s">
        <v>798</v>
      </c>
      <c r="N3" s="1661"/>
      <c r="O3" s="1591"/>
      <c r="P3" s="1591"/>
      <c r="Q3" s="1661"/>
      <c r="R3" s="1591"/>
      <c r="S3" s="2067" t="s">
        <v>784</v>
      </c>
      <c r="T3" s="2067"/>
      <c r="U3" s="2067"/>
      <c r="V3" s="1591"/>
    </row>
    <row r="4" spans="2:22" ht="14.25" customHeight="1" thickBot="1">
      <c r="B4" s="2"/>
      <c r="C4" s="2"/>
      <c r="D4" s="2"/>
      <c r="E4" s="2"/>
      <c r="F4" s="2"/>
      <c r="G4" s="2"/>
      <c r="H4" s="20"/>
      <c r="I4" s="1591"/>
      <c r="J4" s="1591"/>
      <c r="K4" s="1591"/>
      <c r="L4" s="1661"/>
      <c r="M4" s="1591"/>
      <c r="N4" s="1661"/>
      <c r="O4" s="2153" t="s">
        <v>799</v>
      </c>
      <c r="P4" s="2153"/>
      <c r="Q4" s="1661"/>
      <c r="R4" s="1591"/>
      <c r="S4" s="2"/>
      <c r="T4" s="2"/>
      <c r="U4" s="2"/>
      <c r="V4" s="1591"/>
    </row>
    <row r="5" spans="2:22" ht="55.5" customHeight="1" thickBot="1">
      <c r="B5" s="439" t="s">
        <v>800</v>
      </c>
      <c r="C5" s="419" t="s">
        <v>801</v>
      </c>
      <c r="D5" s="419" t="s">
        <v>802</v>
      </c>
      <c r="E5" s="419" t="s">
        <v>25649</v>
      </c>
      <c r="F5" s="440" t="s">
        <v>25650</v>
      </c>
      <c r="G5" s="993"/>
      <c r="H5" s="441" t="s">
        <v>806</v>
      </c>
      <c r="I5" s="1591"/>
      <c r="J5" s="441" t="s">
        <v>25231</v>
      </c>
      <c r="K5" s="1591"/>
      <c r="L5" s="1661"/>
      <c r="M5" s="1591"/>
      <c r="N5" s="1661"/>
      <c r="O5" s="267" t="s">
        <v>808</v>
      </c>
      <c r="P5" s="1591"/>
      <c r="Q5" s="1661"/>
      <c r="R5" s="1591"/>
      <c r="S5" s="439" t="s">
        <v>800</v>
      </c>
      <c r="T5" s="419" t="s">
        <v>25649</v>
      </c>
      <c r="U5" s="440" t="s">
        <v>25650</v>
      </c>
      <c r="V5" s="1591"/>
    </row>
    <row r="6" spans="2:22" ht="14.25" customHeight="1" thickBot="1">
      <c r="B6" s="905"/>
      <c r="C6" s="21"/>
      <c r="D6" s="21"/>
      <c r="E6" s="21"/>
      <c r="F6" s="21"/>
      <c r="G6" s="993"/>
      <c r="H6" s="82"/>
      <c r="I6" s="1591"/>
      <c r="J6" s="1591"/>
      <c r="K6" s="1591"/>
      <c r="L6" s="1661"/>
      <c r="M6" s="1591"/>
      <c r="N6" s="1661"/>
      <c r="O6" s="1591"/>
      <c r="P6" s="1591"/>
      <c r="Q6" s="1661"/>
      <c r="R6" s="1591"/>
      <c r="S6" s="905"/>
      <c r="T6" s="21"/>
      <c r="U6" s="21"/>
      <c r="V6" s="1591"/>
    </row>
    <row r="7" spans="2:22" ht="20.25" customHeight="1" thickBot="1">
      <c r="B7" s="328" t="s">
        <v>25651</v>
      </c>
      <c r="C7" s="11"/>
      <c r="D7" s="11"/>
      <c r="E7" s="11"/>
      <c r="F7" s="1001"/>
      <c r="G7" s="1001"/>
      <c r="H7" s="82"/>
      <c r="I7" s="1591"/>
      <c r="J7" s="1591"/>
      <c r="K7" s="1591"/>
      <c r="L7" s="1661"/>
      <c r="M7" s="1591"/>
      <c r="N7" s="1661"/>
      <c r="O7" s="1591"/>
      <c r="P7" s="1591"/>
      <c r="Q7" s="1661"/>
      <c r="R7" s="1591"/>
      <c r="S7" s="316" t="s">
        <v>25651</v>
      </c>
      <c r="T7" s="11"/>
      <c r="U7" s="1001"/>
      <c r="V7" s="1591"/>
    </row>
    <row r="8" spans="2:22" ht="31.5" customHeight="1">
      <c r="B8" s="326" t="s">
        <v>25652</v>
      </c>
      <c r="C8" s="317" t="s">
        <v>1392</v>
      </c>
      <c r="D8" s="317">
        <v>1</v>
      </c>
      <c r="E8" s="1710">
        <v>0</v>
      </c>
      <c r="F8" s="1708">
        <v>0</v>
      </c>
      <c r="G8" s="1001"/>
      <c r="H8" s="323" t="s">
        <v>25653</v>
      </c>
      <c r="I8" s="1591"/>
      <c r="J8" s="1640"/>
      <c r="K8" s="1591"/>
      <c r="L8" s="1661"/>
      <c r="M8" s="897">
        <f t="shared" ref="M8:M13" si="0">IF( SUM( O8:P8 ) = 0, 0, $O$5 )</f>
        <v>0</v>
      </c>
      <c r="N8" s="1661"/>
      <c r="O8" s="273">
        <f t="shared" ref="O8:P13" si="1" xml:space="preserve"> IF( ISNUMBER(E8 ), 0, 1 )</f>
        <v>0</v>
      </c>
      <c r="P8" s="273">
        <f t="shared" si="1"/>
        <v>0</v>
      </c>
      <c r="Q8" s="1661"/>
      <c r="R8" s="1591"/>
      <c r="S8" s="326" t="s">
        <v>25652</v>
      </c>
      <c r="T8" s="318" t="s">
        <v>25654</v>
      </c>
      <c r="U8" s="974" t="s">
        <v>25655</v>
      </c>
      <c r="V8" s="1591"/>
    </row>
    <row r="9" spans="2:22" ht="31.5" customHeight="1">
      <c r="B9" s="327" t="s">
        <v>25656</v>
      </c>
      <c r="C9" s="313" t="s">
        <v>1392</v>
      </c>
      <c r="D9" s="313">
        <v>1</v>
      </c>
      <c r="E9" s="1711">
        <v>1.5</v>
      </c>
      <c r="F9" s="1700">
        <v>0</v>
      </c>
      <c r="G9" s="1001"/>
      <c r="H9" s="324" t="s">
        <v>25657</v>
      </c>
      <c r="I9" s="1591"/>
      <c r="J9" s="1641"/>
      <c r="K9" s="1591"/>
      <c r="L9" s="1661"/>
      <c r="M9" s="989">
        <f t="shared" si="0"/>
        <v>0</v>
      </c>
      <c r="N9" s="1661"/>
      <c r="O9" s="273">
        <f t="shared" si="1"/>
        <v>0</v>
      </c>
      <c r="P9" s="273">
        <f t="shared" si="1"/>
        <v>0</v>
      </c>
      <c r="Q9" s="1661"/>
      <c r="R9" s="1591"/>
      <c r="S9" s="327" t="s">
        <v>25656</v>
      </c>
      <c r="T9" s="314" t="s">
        <v>25658</v>
      </c>
      <c r="U9" s="319" t="s">
        <v>25659</v>
      </c>
      <c r="V9" s="1591"/>
    </row>
    <row r="10" spans="2:22" ht="31.5" customHeight="1">
      <c r="B10" s="327" t="s">
        <v>25660</v>
      </c>
      <c r="C10" s="313" t="s">
        <v>1392</v>
      </c>
      <c r="D10" s="313">
        <v>1</v>
      </c>
      <c r="E10" s="1711">
        <v>1.8</v>
      </c>
      <c r="F10" s="1700">
        <v>0</v>
      </c>
      <c r="G10" s="1001"/>
      <c r="H10" s="324" t="s">
        <v>25661</v>
      </c>
      <c r="I10" s="1591"/>
      <c r="J10" s="1641"/>
      <c r="K10" s="1591"/>
      <c r="L10" s="1661"/>
      <c r="M10" s="989">
        <f t="shared" si="0"/>
        <v>0</v>
      </c>
      <c r="N10" s="1661"/>
      <c r="O10" s="273">
        <f t="shared" si="1"/>
        <v>0</v>
      </c>
      <c r="P10" s="273">
        <f t="shared" si="1"/>
        <v>0</v>
      </c>
      <c r="Q10" s="1661"/>
      <c r="R10" s="1591"/>
      <c r="S10" s="327" t="s">
        <v>25660</v>
      </c>
      <c r="T10" s="314" t="s">
        <v>25662</v>
      </c>
      <c r="U10" s="319" t="s">
        <v>25663</v>
      </c>
      <c r="V10" s="1591"/>
    </row>
    <row r="11" spans="2:22" ht="31.5" customHeight="1">
      <c r="B11" s="327" t="s">
        <v>25664</v>
      </c>
      <c r="C11" s="313" t="s">
        <v>1392</v>
      </c>
      <c r="D11" s="313">
        <v>1</v>
      </c>
      <c r="E11" s="1711">
        <v>96.7</v>
      </c>
      <c r="F11" s="1700">
        <v>0</v>
      </c>
      <c r="G11" s="530"/>
      <c r="H11" s="324" t="s">
        <v>25665</v>
      </c>
      <c r="I11" s="1591"/>
      <c r="J11" s="1641"/>
      <c r="K11" s="1591"/>
      <c r="L11" s="1661"/>
      <c r="M11" s="989">
        <f t="shared" si="0"/>
        <v>0</v>
      </c>
      <c r="N11" s="1661"/>
      <c r="O11" s="273">
        <f t="shared" si="1"/>
        <v>0</v>
      </c>
      <c r="P11" s="273">
        <f t="shared" si="1"/>
        <v>0</v>
      </c>
      <c r="Q11" s="1661"/>
      <c r="R11" s="1591"/>
      <c r="S11" s="327" t="s">
        <v>25664</v>
      </c>
      <c r="T11" s="314" t="s">
        <v>25666</v>
      </c>
      <c r="U11" s="319" t="s">
        <v>25667</v>
      </c>
      <c r="V11" s="1591"/>
    </row>
    <row r="12" spans="2:22" ht="31.5" customHeight="1">
      <c r="B12" s="327" t="s">
        <v>25668</v>
      </c>
      <c r="C12" s="313" t="s">
        <v>1392</v>
      </c>
      <c r="D12" s="313">
        <v>1</v>
      </c>
      <c r="E12" s="1711">
        <v>0</v>
      </c>
      <c r="F12" s="1700">
        <v>0</v>
      </c>
      <c r="G12" s="1001"/>
      <c r="H12" s="324" t="s">
        <v>25669</v>
      </c>
      <c r="I12" s="1591"/>
      <c r="J12" s="1641"/>
      <c r="K12" s="1591"/>
      <c r="L12" s="1661"/>
      <c r="M12" s="989">
        <f t="shared" si="0"/>
        <v>0</v>
      </c>
      <c r="N12" s="1661"/>
      <c r="O12" s="273">
        <f t="shared" si="1"/>
        <v>0</v>
      </c>
      <c r="P12" s="273">
        <f t="shared" si="1"/>
        <v>0</v>
      </c>
      <c r="Q12" s="1661"/>
      <c r="R12" s="1591"/>
      <c r="S12" s="327" t="s">
        <v>25668</v>
      </c>
      <c r="T12" s="314" t="s">
        <v>25670</v>
      </c>
      <c r="U12" s="319" t="s">
        <v>25671</v>
      </c>
      <c r="V12" s="1591"/>
    </row>
    <row r="13" spans="2:22" ht="31.5" customHeight="1">
      <c r="B13" s="327" t="s">
        <v>25672</v>
      </c>
      <c r="C13" s="313" t="s">
        <v>1392</v>
      </c>
      <c r="D13" s="313">
        <v>1</v>
      </c>
      <c r="E13" s="1711">
        <v>0</v>
      </c>
      <c r="F13" s="1700">
        <v>0</v>
      </c>
      <c r="G13" s="121"/>
      <c r="H13" s="324" t="s">
        <v>25673</v>
      </c>
      <c r="I13" s="1591"/>
      <c r="J13" s="1641"/>
      <c r="K13" s="1591"/>
      <c r="L13" s="1661"/>
      <c r="M13" s="989">
        <f t="shared" si="0"/>
        <v>0</v>
      </c>
      <c r="N13" s="1661"/>
      <c r="O13" s="273">
        <f t="shared" si="1"/>
        <v>0</v>
      </c>
      <c r="P13" s="273">
        <f t="shared" si="1"/>
        <v>0</v>
      </c>
      <c r="Q13" s="1661"/>
      <c r="R13" s="1591"/>
      <c r="S13" s="327" t="s">
        <v>25672</v>
      </c>
      <c r="T13" s="314" t="s">
        <v>25674</v>
      </c>
      <c r="U13" s="319" t="s">
        <v>25675</v>
      </c>
      <c r="V13" s="1591"/>
    </row>
    <row r="14" spans="2:22" ht="31.5" customHeight="1" thickBot="1">
      <c r="B14" s="1850" t="s">
        <v>25676</v>
      </c>
      <c r="C14" s="320" t="s">
        <v>1392</v>
      </c>
      <c r="D14" s="320">
        <v>1</v>
      </c>
      <c r="E14" s="1218">
        <f>IFERROR(SUM(E8:E13), 0)</f>
        <v>100</v>
      </c>
      <c r="F14" s="1189">
        <f>IFERROR(SUM(F8:F13), 0)</f>
        <v>0</v>
      </c>
      <c r="G14" s="121"/>
      <c r="H14" s="325" t="s">
        <v>25677</v>
      </c>
      <c r="I14" s="1591"/>
      <c r="J14" s="1642"/>
      <c r="K14" s="1591"/>
      <c r="L14" s="1661"/>
      <c r="M14" s="1591"/>
      <c r="N14" s="1661"/>
      <c r="O14" s="1591"/>
      <c r="P14" s="1591"/>
      <c r="Q14" s="1661"/>
      <c r="R14" s="1591"/>
      <c r="S14" s="1850" t="s">
        <v>25676</v>
      </c>
      <c r="T14" s="321" t="s">
        <v>25678</v>
      </c>
      <c r="U14" s="322" t="s">
        <v>25679</v>
      </c>
      <c r="V14" s="1591"/>
    </row>
    <row r="15" spans="2:22" ht="14.25" customHeight="1" thickBot="1">
      <c r="B15" s="1219"/>
      <c r="C15" s="121"/>
      <c r="D15" s="121"/>
      <c r="E15" s="1001"/>
      <c r="F15" s="1001"/>
      <c r="G15" s="1001"/>
      <c r="H15" s="22"/>
      <c r="I15" s="1591"/>
      <c r="J15" s="1591"/>
      <c r="K15" s="1591"/>
      <c r="L15" s="1661"/>
      <c r="M15" s="1591"/>
      <c r="N15" s="1661"/>
      <c r="O15" s="1591"/>
      <c r="P15" s="1591"/>
      <c r="Q15" s="1661"/>
      <c r="R15" s="1591"/>
      <c r="S15" s="1220"/>
      <c r="T15" s="1001"/>
      <c r="U15" s="1001"/>
      <c r="V15" s="1591"/>
    </row>
    <row r="16" spans="2:22" ht="30" customHeight="1" thickBot="1">
      <c r="B16" s="316" t="s">
        <v>25680</v>
      </c>
      <c r="C16" s="11"/>
      <c r="D16" s="11"/>
      <c r="E16" s="11"/>
      <c r="F16" s="1001"/>
      <c r="G16" s="1001"/>
      <c r="H16" s="82"/>
      <c r="I16" s="1591"/>
      <c r="J16" s="1591"/>
      <c r="K16" s="1591"/>
      <c r="L16" s="1661"/>
      <c r="M16" s="1591"/>
      <c r="N16" s="1661"/>
      <c r="O16" s="1591"/>
      <c r="P16" s="1591"/>
      <c r="Q16" s="1661"/>
      <c r="R16" s="1591"/>
      <c r="S16" s="316" t="s">
        <v>25680</v>
      </c>
      <c r="T16" s="11"/>
      <c r="U16" s="1001"/>
      <c r="V16" s="1591"/>
    </row>
    <row r="17" spans="2:22" ht="31.5" customHeight="1">
      <c r="B17" s="326" t="s">
        <v>25681</v>
      </c>
      <c r="C17" s="317" t="s">
        <v>1392</v>
      </c>
      <c r="D17" s="317">
        <v>1</v>
      </c>
      <c r="E17" s="1710">
        <v>0</v>
      </c>
      <c r="F17" s="1708">
        <v>0</v>
      </c>
      <c r="G17" s="1001"/>
      <c r="H17" s="323" t="s">
        <v>25682</v>
      </c>
      <c r="I17" s="1591"/>
      <c r="J17" s="1640"/>
      <c r="K17" s="1591"/>
      <c r="L17" s="1661"/>
      <c r="M17" s="989">
        <f>IF( SUM( O17:P17 ) = 0, 0, $O$5 )</f>
        <v>0</v>
      </c>
      <c r="N17" s="1661"/>
      <c r="O17" s="273">
        <f t="shared" ref="O17:P21" si="2" xml:space="preserve"> IF( ISNUMBER(E17 ), 0, 1 )</f>
        <v>0</v>
      </c>
      <c r="P17" s="273">
        <f t="shared" si="2"/>
        <v>0</v>
      </c>
      <c r="Q17" s="1661"/>
      <c r="R17" s="1591"/>
      <c r="S17" s="326" t="s">
        <v>25681</v>
      </c>
      <c r="T17" s="318" t="s">
        <v>25683</v>
      </c>
      <c r="U17" s="974" t="s">
        <v>25684</v>
      </c>
      <c r="V17" s="1591"/>
    </row>
    <row r="18" spans="2:22" ht="31.5" customHeight="1">
      <c r="B18" s="327" t="s">
        <v>25685</v>
      </c>
      <c r="C18" s="313" t="s">
        <v>1392</v>
      </c>
      <c r="D18" s="313">
        <v>1</v>
      </c>
      <c r="E18" s="1711">
        <v>0</v>
      </c>
      <c r="F18" s="1700">
        <v>0</v>
      </c>
      <c r="G18" s="1001"/>
      <c r="H18" s="324" t="s">
        <v>25686</v>
      </c>
      <c r="I18" s="1591"/>
      <c r="J18" s="1641"/>
      <c r="K18" s="1591"/>
      <c r="L18" s="1661"/>
      <c r="M18" s="989">
        <f>IF( SUM( O18:P18 ) = 0, 0, $O$5 )</f>
        <v>0</v>
      </c>
      <c r="N18" s="1661"/>
      <c r="O18" s="273">
        <f t="shared" si="2"/>
        <v>0</v>
      </c>
      <c r="P18" s="273">
        <f t="shared" si="2"/>
        <v>0</v>
      </c>
      <c r="Q18" s="1661"/>
      <c r="R18" s="1591"/>
      <c r="S18" s="327" t="s">
        <v>25685</v>
      </c>
      <c r="T18" s="314" t="s">
        <v>25687</v>
      </c>
      <c r="U18" s="319" t="s">
        <v>25688</v>
      </c>
      <c r="V18" s="1591"/>
    </row>
    <row r="19" spans="2:22" ht="31.5" customHeight="1">
      <c r="B19" s="327" t="s">
        <v>25689</v>
      </c>
      <c r="C19" s="313" t="s">
        <v>1392</v>
      </c>
      <c r="D19" s="313">
        <v>1</v>
      </c>
      <c r="E19" s="1711">
        <v>0</v>
      </c>
      <c r="F19" s="1700">
        <v>0</v>
      </c>
      <c r="G19" s="1001"/>
      <c r="H19" s="324" t="s">
        <v>25690</v>
      </c>
      <c r="I19" s="1591"/>
      <c r="J19" s="1641"/>
      <c r="K19" s="1591"/>
      <c r="L19" s="1661"/>
      <c r="M19" s="989">
        <f>IF( SUM( O19:P19 ) = 0, 0, $O$5 )</f>
        <v>0</v>
      </c>
      <c r="N19" s="1661"/>
      <c r="O19" s="273">
        <f t="shared" si="2"/>
        <v>0</v>
      </c>
      <c r="P19" s="273">
        <f t="shared" si="2"/>
        <v>0</v>
      </c>
      <c r="Q19" s="1661"/>
      <c r="R19" s="1591"/>
      <c r="S19" s="327" t="s">
        <v>25689</v>
      </c>
      <c r="T19" s="314" t="s">
        <v>25691</v>
      </c>
      <c r="U19" s="319" t="s">
        <v>25692</v>
      </c>
      <c r="V19" s="1591"/>
    </row>
    <row r="20" spans="2:22" ht="31.5" customHeight="1">
      <c r="B20" s="327" t="s">
        <v>25693</v>
      </c>
      <c r="C20" s="313" t="s">
        <v>1392</v>
      </c>
      <c r="D20" s="313">
        <v>1</v>
      </c>
      <c r="E20" s="1711">
        <v>100</v>
      </c>
      <c r="F20" s="1700">
        <v>0</v>
      </c>
      <c r="G20" s="530"/>
      <c r="H20" s="324" t="s">
        <v>25694</v>
      </c>
      <c r="I20" s="1591"/>
      <c r="J20" s="1641"/>
      <c r="K20" s="1591"/>
      <c r="L20" s="1661"/>
      <c r="M20" s="989">
        <f>IF( SUM( O20:P20 ) = 0, 0, $O$5 )</f>
        <v>0</v>
      </c>
      <c r="N20" s="1661"/>
      <c r="O20" s="273">
        <f t="shared" si="2"/>
        <v>0</v>
      </c>
      <c r="P20" s="273">
        <f t="shared" si="2"/>
        <v>0</v>
      </c>
      <c r="Q20" s="1661"/>
      <c r="R20" s="1591"/>
      <c r="S20" s="327" t="s">
        <v>25693</v>
      </c>
      <c r="T20" s="314" t="s">
        <v>25695</v>
      </c>
      <c r="U20" s="319" t="s">
        <v>25696</v>
      </c>
      <c r="V20" s="1591"/>
    </row>
    <row r="21" spans="2:22" ht="31.5" customHeight="1">
      <c r="B21" s="327" t="s">
        <v>25697</v>
      </c>
      <c r="C21" s="313" t="s">
        <v>1392</v>
      </c>
      <c r="D21" s="313">
        <v>1</v>
      </c>
      <c r="E21" s="1711">
        <v>0</v>
      </c>
      <c r="F21" s="1700">
        <v>0</v>
      </c>
      <c r="G21" s="1001"/>
      <c r="H21" s="324" t="s">
        <v>25698</v>
      </c>
      <c r="I21" s="1591"/>
      <c r="J21" s="1641"/>
      <c r="K21" s="1591"/>
      <c r="L21" s="1661"/>
      <c r="M21" s="989">
        <f>IF( SUM( O21:P21 ) = 0, 0, $O$5 )</f>
        <v>0</v>
      </c>
      <c r="N21" s="1661"/>
      <c r="O21" s="273">
        <f t="shared" si="2"/>
        <v>0</v>
      </c>
      <c r="P21" s="273">
        <f t="shared" si="2"/>
        <v>0</v>
      </c>
      <c r="Q21" s="1661"/>
      <c r="R21" s="1591"/>
      <c r="S21" s="327" t="s">
        <v>25697</v>
      </c>
      <c r="T21" s="314" t="s">
        <v>25699</v>
      </c>
      <c r="U21" s="319" t="s">
        <v>25700</v>
      </c>
      <c r="V21" s="1591"/>
    </row>
    <row r="22" spans="2:22" ht="31.5" customHeight="1" thickBot="1">
      <c r="B22" s="1850" t="s">
        <v>25701</v>
      </c>
      <c r="C22" s="320" t="s">
        <v>1392</v>
      </c>
      <c r="D22" s="320">
        <v>1</v>
      </c>
      <c r="E22" s="1218">
        <f>IFERROR(SUM(E17:E21), 0)</f>
        <v>100</v>
      </c>
      <c r="F22" s="1189">
        <f>IFERROR(SUM(F17:F21), 0)</f>
        <v>0</v>
      </c>
      <c r="G22" s="121"/>
      <c r="H22" s="325" t="s">
        <v>25702</v>
      </c>
      <c r="I22" s="1591"/>
      <c r="J22" s="1642"/>
      <c r="K22" s="1591"/>
      <c r="L22" s="1661"/>
      <c r="M22" s="1591"/>
      <c r="N22" s="1661"/>
      <c r="O22" s="1591"/>
      <c r="P22" s="1591"/>
      <c r="Q22" s="1661"/>
      <c r="R22" s="1591"/>
      <c r="S22" s="1850" t="s">
        <v>25701</v>
      </c>
      <c r="T22" s="321" t="s">
        <v>25703</v>
      </c>
      <c r="U22" s="322" t="s">
        <v>25704</v>
      </c>
      <c r="V22" s="1591"/>
    </row>
    <row r="23" spans="2:22" ht="33" customHeight="1">
      <c r="B23" s="1622"/>
      <c r="C23" s="1591"/>
      <c r="D23" s="1591"/>
      <c r="E23" s="1591"/>
      <c r="F23" s="1591"/>
      <c r="G23" s="1591"/>
      <c r="I23" s="1591"/>
      <c r="J23" s="1591"/>
      <c r="K23" s="1591"/>
      <c r="L23" s="1591"/>
      <c r="M23" s="1591"/>
      <c r="N23" s="1591"/>
      <c r="O23" s="1591"/>
      <c r="P23" s="1591"/>
      <c r="Q23" s="1591"/>
      <c r="R23" s="1591"/>
      <c r="S23" s="1591"/>
      <c r="T23" s="1591"/>
      <c r="U23" s="1591"/>
      <c r="V23" s="1591"/>
    </row>
    <row r="24" spans="2:22" ht="33" customHeight="1">
      <c r="B24" s="1622"/>
      <c r="C24" s="1591"/>
      <c r="D24" s="1591"/>
      <c r="E24" s="1591"/>
      <c r="F24" s="1591"/>
      <c r="G24" s="1591"/>
      <c r="I24" s="1591"/>
      <c r="J24" s="1591"/>
      <c r="K24" s="1591"/>
      <c r="L24" s="1591"/>
      <c r="M24" s="1591"/>
      <c r="N24" s="1591"/>
      <c r="O24" s="1591"/>
      <c r="P24" s="1591"/>
      <c r="Q24" s="1591"/>
      <c r="R24" s="1591"/>
      <c r="S24" s="1591"/>
      <c r="T24" s="1591"/>
      <c r="U24" s="1591"/>
      <c r="V24" s="1591"/>
    </row>
    <row r="25" spans="2:22">
      <c r="B25" s="1622"/>
      <c r="C25" s="1591"/>
      <c r="D25" s="1591"/>
      <c r="E25" s="1591"/>
      <c r="F25" s="1591"/>
      <c r="G25" s="1591"/>
      <c r="I25" s="1591"/>
      <c r="J25" s="1591"/>
      <c r="K25" s="1591"/>
      <c r="L25" s="1591"/>
      <c r="M25" s="1591"/>
      <c r="N25" s="1591"/>
      <c r="O25" s="1591"/>
      <c r="P25" s="1591"/>
      <c r="Q25" s="1591"/>
      <c r="R25" s="1591"/>
      <c r="S25" s="1591"/>
      <c r="T25" s="1591"/>
      <c r="U25" s="1591"/>
      <c r="V25" s="1591"/>
    </row>
  </sheetData>
  <sheetProtection algorithmName="SHA-512" hashValue="DmH4lJMSxBI80S6isoIN/BObKLSUMLVUkNv0Eb9D40a5OVf+v14EaNh7BKb927UTvuWiRzgz+Hezktu6MRCuiA==" saltValue="4C/sYAVSptRZhh8+LCZ7JA==" spinCount="100000" sheet="1" objects="1" scenarios="1"/>
  <mergeCells count="3">
    <mergeCell ref="B3:J3"/>
    <mergeCell ref="S3:U3"/>
    <mergeCell ref="O4:P4"/>
  </mergeCells>
  <conditionalFormatting sqref="M8:M13 M17:M21">
    <cfRule type="cellIs" dxfId="6" priority="1" operator="equal">
      <formula>0</formula>
    </cfRule>
  </conditionalFormatting>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1">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YFpzM6Dm84nZawQgQuruSlJtsJ6DrNloZhVdYivlVRbmD5xv8hm4WrL+R4+Oye6xSYiEAzBIDJ7cqeOnVTRuLw==" saltValue="3UK0bybJM3UgHK+CuAYLMQ=="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2">
    <pageSetUpPr fitToPage="1"/>
  </sheetPr>
  <dimension ref="B1:AN52"/>
  <sheetViews>
    <sheetView showGridLines="0" topLeftCell="A13" zoomScale="80" zoomScaleNormal="80" zoomScaleSheetLayoutView="100" workbookViewId="0">
      <selection activeCell="H40" sqref="H40"/>
    </sheetView>
  </sheetViews>
  <sheetFormatPr defaultColWidth="9" defaultRowHeight="15"/>
  <cols>
    <col min="1" max="1" width="1.625" style="1223" customWidth="1"/>
    <col min="2" max="2" width="40" style="1223" customWidth="1"/>
    <col min="3" max="3" width="7" style="1228" customWidth="1"/>
    <col min="4" max="4" width="5.375" style="1228" customWidth="1"/>
    <col min="5" max="11" width="15" style="1223" customWidth="1"/>
    <col min="12" max="12" width="1.625" style="1223" customWidth="1"/>
    <col min="13" max="13" width="12.5" style="1223" customWidth="1"/>
    <col min="14" max="14" width="1.625" style="1223" customWidth="1"/>
    <col min="15" max="15" width="33.625" style="1223" customWidth="1"/>
    <col min="16" max="16" width="1.625" style="1223" customWidth="1"/>
    <col min="17" max="17" width="1.625" style="261" customWidth="1"/>
    <col min="18" max="18" width="20.625" style="261" customWidth="1"/>
    <col min="19" max="19" width="1.625" style="261" customWidth="1"/>
    <col min="20" max="20" width="6.125" style="261" hidden="1" customWidth="1"/>
    <col min="21" max="21" width="7.5" style="261" hidden="1" customWidth="1"/>
    <col min="22" max="22" width="10.125" style="261" hidden="1" customWidth="1"/>
    <col min="23" max="23" width="7.5" style="261" hidden="1" customWidth="1"/>
    <col min="24" max="24" width="9" style="261" hidden="1" customWidth="1"/>
    <col min="25" max="25" width="9.625" style="261" hidden="1" customWidth="1"/>
    <col min="26" max="26" width="9.875" style="261" hidden="1" customWidth="1"/>
    <col min="27" max="27" width="1.625" style="261" hidden="1" customWidth="1"/>
    <col min="28" max="28" width="1.625" style="1223" customWidth="1"/>
    <col min="29" max="29" width="40" style="1223" customWidth="1"/>
    <col min="30" max="36" width="18.125" style="261" customWidth="1"/>
    <col min="37" max="37" width="1.625" style="261" customWidth="1"/>
    <col min="38" max="40" width="9" style="261"/>
    <col min="41" max="16384" width="9" style="1223"/>
  </cols>
  <sheetData>
    <row r="1" spans="2:40" ht="30.75" customHeight="1">
      <c r="B1" s="888" t="s">
        <v>786</v>
      </c>
      <c r="C1" s="1222"/>
      <c r="D1" s="1222"/>
      <c r="E1" s="888"/>
      <c r="F1" s="888"/>
      <c r="G1" s="888"/>
      <c r="H1" s="1690"/>
      <c r="I1" s="1690"/>
      <c r="J1" s="1690"/>
      <c r="K1" s="1690"/>
      <c r="L1" s="1690"/>
      <c r="M1" s="1690"/>
      <c r="N1" s="1690"/>
      <c r="O1" s="1690"/>
      <c r="P1" s="1690"/>
      <c r="Q1" s="1661"/>
      <c r="R1" s="1591"/>
      <c r="S1" s="1661"/>
      <c r="T1" s="1591"/>
      <c r="U1" s="1591"/>
      <c r="V1" s="1591"/>
      <c r="W1" s="1591"/>
      <c r="X1" s="1591"/>
      <c r="Y1" s="1591"/>
      <c r="Z1" s="1591"/>
      <c r="AA1" s="1661"/>
      <c r="AB1" s="1690"/>
      <c r="AC1" s="888" t="s">
        <v>786</v>
      </c>
      <c r="AD1" s="888"/>
      <c r="AE1" s="888"/>
      <c r="AF1" s="888"/>
      <c r="AG1" s="1690"/>
      <c r="AH1" s="1690"/>
      <c r="AI1" s="1690"/>
      <c r="AJ1" s="1690"/>
      <c r="AK1" s="1591"/>
      <c r="AL1" s="1591"/>
      <c r="AM1" s="1591"/>
      <c r="AN1" s="1591"/>
    </row>
    <row r="2" spans="2:40" ht="30.75" customHeight="1">
      <c r="B2" s="888" t="str">
        <f>Validation!B4</f>
        <v>Anglian Water</v>
      </c>
      <c r="C2" s="1860"/>
      <c r="D2" s="1860"/>
      <c r="E2" s="14"/>
      <c r="F2" s="14"/>
      <c r="G2" s="14"/>
      <c r="H2" s="1690"/>
      <c r="I2" s="1690"/>
      <c r="J2" s="1690"/>
      <c r="K2" s="1690"/>
      <c r="L2" s="1690"/>
      <c r="M2" s="1690"/>
      <c r="N2" s="1690"/>
      <c r="O2" s="1690"/>
      <c r="P2" s="1690"/>
      <c r="Q2" s="1661"/>
      <c r="R2" s="1591"/>
      <c r="S2" s="1661"/>
      <c r="T2" s="1591"/>
      <c r="U2" s="1591"/>
      <c r="V2" s="1591"/>
      <c r="W2" s="1591"/>
      <c r="X2" s="1591"/>
      <c r="Y2" s="1591"/>
      <c r="Z2" s="1591"/>
      <c r="AA2" s="1661"/>
      <c r="AB2" s="1690"/>
      <c r="AC2" s="14"/>
      <c r="AD2" s="14"/>
      <c r="AE2" s="14"/>
      <c r="AF2" s="14"/>
      <c r="AG2" s="1690"/>
      <c r="AH2" s="1690"/>
      <c r="AI2" s="1690"/>
      <c r="AJ2" s="1690"/>
      <c r="AK2" s="1591"/>
      <c r="AL2" s="1591"/>
      <c r="AM2" s="1591"/>
      <c r="AN2" s="1591"/>
    </row>
    <row r="3" spans="2:40" ht="45" customHeight="1">
      <c r="B3" s="2067" t="s">
        <v>787</v>
      </c>
      <c r="C3" s="2067"/>
      <c r="D3" s="2067"/>
      <c r="E3" s="2067"/>
      <c r="F3" s="2067"/>
      <c r="G3" s="2067"/>
      <c r="H3" s="2067"/>
      <c r="I3" s="2067"/>
      <c r="J3" s="2067"/>
      <c r="K3" s="2067"/>
      <c r="L3" s="2067"/>
      <c r="M3" s="2067"/>
      <c r="N3" s="2067"/>
      <c r="O3" s="2067"/>
      <c r="P3" s="1690"/>
      <c r="Q3" s="1661"/>
      <c r="R3" s="889" t="s">
        <v>798</v>
      </c>
      <c r="S3" s="1661"/>
      <c r="T3" s="1591"/>
      <c r="U3" s="1591"/>
      <c r="V3" s="1591"/>
      <c r="W3" s="1591"/>
      <c r="X3" s="1591"/>
      <c r="Y3" s="1591"/>
      <c r="Z3" s="1591"/>
      <c r="AA3" s="1661"/>
      <c r="AB3" s="1690"/>
      <c r="AC3" s="2067" t="s">
        <v>787</v>
      </c>
      <c r="AD3" s="2067"/>
      <c r="AE3" s="2067"/>
      <c r="AF3" s="2067"/>
      <c r="AG3" s="2067"/>
      <c r="AH3" s="2067"/>
      <c r="AI3" s="2067"/>
      <c r="AJ3" s="2067"/>
      <c r="AK3" s="1690"/>
      <c r="AL3" s="1690"/>
      <c r="AM3" s="1690"/>
      <c r="AN3" s="1690"/>
    </row>
    <row r="4" spans="2:40" ht="15.75" customHeight="1" thickBot="1">
      <c r="B4" s="2"/>
      <c r="C4" s="2"/>
      <c r="D4" s="2"/>
      <c r="E4" s="2"/>
      <c r="F4" s="2"/>
      <c r="G4" s="2"/>
      <c r="H4" s="1690"/>
      <c r="I4" s="1690"/>
      <c r="J4" s="1690"/>
      <c r="K4" s="1690"/>
      <c r="L4" s="1690"/>
      <c r="M4" s="1690"/>
      <c r="N4" s="1690"/>
      <c r="O4" s="1690"/>
      <c r="P4" s="1690"/>
      <c r="Q4" s="1661"/>
      <c r="R4" s="1591"/>
      <c r="S4" s="1661"/>
      <c r="T4" s="2183" t="s">
        <v>799</v>
      </c>
      <c r="U4" s="2183"/>
      <c r="V4" s="2183"/>
      <c r="W4" s="2183"/>
      <c r="X4" s="2183"/>
      <c r="Y4" s="2183"/>
      <c r="Z4" s="2183"/>
      <c r="AA4" s="1661"/>
      <c r="AB4" s="1690"/>
      <c r="AC4" s="2"/>
      <c r="AD4" s="2"/>
      <c r="AE4" s="2"/>
      <c r="AF4" s="2"/>
      <c r="AG4" s="1690"/>
      <c r="AH4" s="1690"/>
      <c r="AI4" s="1690"/>
      <c r="AJ4" s="1690"/>
      <c r="AK4" s="1690"/>
      <c r="AL4" s="1690"/>
      <c r="AM4" s="1690"/>
      <c r="AN4" s="1690"/>
    </row>
    <row r="5" spans="2:40" ht="57" customHeight="1" thickBot="1">
      <c r="B5" s="439" t="s">
        <v>800</v>
      </c>
      <c r="C5" s="419" t="s">
        <v>801</v>
      </c>
      <c r="D5" s="419" t="s">
        <v>802</v>
      </c>
      <c r="E5" s="440" t="s">
        <v>919</v>
      </c>
      <c r="F5" s="1690"/>
      <c r="G5" s="1690"/>
      <c r="H5" s="1690"/>
      <c r="I5" s="1690"/>
      <c r="J5" s="1690"/>
      <c r="K5" s="1690"/>
      <c r="L5" s="1690"/>
      <c r="M5" s="441" t="s">
        <v>806</v>
      </c>
      <c r="N5" s="1690"/>
      <c r="O5" s="441" t="s">
        <v>25231</v>
      </c>
      <c r="P5" s="1690"/>
      <c r="Q5" s="1661"/>
      <c r="R5" s="1591"/>
      <c r="S5" s="1661"/>
      <c r="T5" s="267" t="s">
        <v>808</v>
      </c>
      <c r="U5" s="267"/>
      <c r="V5" s="267"/>
      <c r="W5" s="267"/>
      <c r="X5" s="267"/>
      <c r="Y5" s="267"/>
      <c r="Z5" s="267"/>
      <c r="AA5" s="1661"/>
      <c r="AB5" s="1690"/>
      <c r="AC5" s="439" t="s">
        <v>800</v>
      </c>
      <c r="AD5" s="440" t="s">
        <v>919</v>
      </c>
      <c r="AE5" s="1690"/>
      <c r="AF5" s="1690"/>
      <c r="AG5" s="1690"/>
      <c r="AH5" s="1690"/>
      <c r="AI5" s="1690"/>
      <c r="AJ5" s="1690"/>
      <c r="AK5" s="1690"/>
      <c r="AL5" s="1690"/>
      <c r="AM5" s="1690"/>
      <c r="AN5" s="1690"/>
    </row>
    <row r="6" spans="2:40" ht="15.75" customHeight="1" thickBot="1">
      <c r="B6" s="15"/>
      <c r="C6" s="1224"/>
      <c r="D6" s="1224"/>
      <c r="E6" s="16"/>
      <c r="F6" s="1690"/>
      <c r="G6" s="1690"/>
      <c r="H6" s="1690"/>
      <c r="I6" s="1690"/>
      <c r="J6" s="1690"/>
      <c r="K6" s="1690"/>
      <c r="L6" s="1690"/>
      <c r="M6" s="1203"/>
      <c r="N6" s="1690"/>
      <c r="O6" s="1690"/>
      <c r="P6" s="1690"/>
      <c r="Q6" s="1661"/>
      <c r="R6" s="1591"/>
      <c r="S6" s="1661"/>
      <c r="T6" s="1591"/>
      <c r="U6" s="1591"/>
      <c r="V6" s="1591"/>
      <c r="W6" s="1591"/>
      <c r="X6" s="1591"/>
      <c r="Y6" s="1591"/>
      <c r="Z6" s="1591"/>
      <c r="AA6" s="1661"/>
      <c r="AB6" s="1690"/>
      <c r="AC6" s="15"/>
      <c r="AD6" s="16"/>
      <c r="AE6" s="1690"/>
      <c r="AF6" s="1690"/>
      <c r="AG6" s="1690"/>
      <c r="AH6" s="1690"/>
      <c r="AI6" s="1690"/>
      <c r="AJ6" s="1690"/>
      <c r="AK6" s="1690"/>
      <c r="AL6" s="1690"/>
      <c r="AM6" s="1690"/>
      <c r="AN6" s="1690"/>
    </row>
    <row r="7" spans="2:40" ht="20.25" customHeight="1" thickBot="1">
      <c r="B7" s="328" t="s">
        <v>25705</v>
      </c>
      <c r="C7" s="11"/>
      <c r="D7" s="11"/>
      <c r="E7" s="11"/>
      <c r="F7" s="1690"/>
      <c r="G7" s="1690"/>
      <c r="H7" s="1690"/>
      <c r="I7" s="1690"/>
      <c r="J7" s="1690"/>
      <c r="K7" s="1690"/>
      <c r="L7" s="1690"/>
      <c r="M7" s="1690"/>
      <c r="N7" s="1690"/>
      <c r="O7" s="1690"/>
      <c r="P7" s="1690"/>
      <c r="Q7" s="1661"/>
      <c r="R7" s="1591"/>
      <c r="S7" s="1661"/>
      <c r="T7" s="1591"/>
      <c r="U7" s="1591"/>
      <c r="V7" s="1591"/>
      <c r="W7" s="1591"/>
      <c r="X7" s="1591"/>
      <c r="Y7" s="1591"/>
      <c r="Z7" s="1591"/>
      <c r="AA7" s="1661"/>
      <c r="AB7" s="1690"/>
      <c r="AC7" s="316" t="s">
        <v>25705</v>
      </c>
      <c r="AD7" s="11"/>
      <c r="AE7" s="1690"/>
      <c r="AF7" s="1690"/>
      <c r="AG7" s="1690"/>
      <c r="AH7" s="1690"/>
      <c r="AI7" s="1690"/>
      <c r="AJ7" s="1690"/>
      <c r="AK7" s="1690"/>
      <c r="AL7" s="1690"/>
      <c r="AM7" s="1690"/>
      <c r="AN7" s="1690"/>
    </row>
    <row r="8" spans="2:40" ht="33" customHeight="1" thickBot="1">
      <c r="B8" s="1866" t="s">
        <v>25706</v>
      </c>
      <c r="C8" s="348" t="s">
        <v>813</v>
      </c>
      <c r="D8" s="348">
        <v>3</v>
      </c>
      <c r="E8" s="1032">
        <v>4.4489999999999998</v>
      </c>
      <c r="F8" s="17"/>
      <c r="G8" s="1690"/>
      <c r="H8" s="1690"/>
      <c r="I8" s="1690"/>
      <c r="J8" s="1690"/>
      <c r="K8" s="1690"/>
      <c r="L8" s="1690"/>
      <c r="M8" s="970" t="s">
        <v>25707</v>
      </c>
      <c r="N8" s="1690"/>
      <c r="O8" s="1691"/>
      <c r="P8" s="1690"/>
      <c r="Q8" s="1661"/>
      <c r="R8" s="897">
        <f>IF( SUM( T8:T8 ) = 0, 0, $T$5 )</f>
        <v>0</v>
      </c>
      <c r="S8" s="1661"/>
      <c r="T8" s="273">
        <f xml:space="preserve"> IF( ISNUMBER(E8 ), 0, 1 )</f>
        <v>0</v>
      </c>
      <c r="U8" s="1591"/>
      <c r="V8" s="1591"/>
      <c r="W8" s="1591"/>
      <c r="X8" s="1591"/>
      <c r="Y8" s="1591"/>
      <c r="Z8" s="1591"/>
      <c r="AA8" s="1661"/>
      <c r="AB8" s="1690"/>
      <c r="AC8" s="1866" t="s">
        <v>25706</v>
      </c>
      <c r="AD8" s="760" t="s">
        <v>25708</v>
      </c>
      <c r="AE8" s="17"/>
      <c r="AF8" s="1690"/>
      <c r="AG8" s="1690"/>
      <c r="AH8" s="1690"/>
      <c r="AI8" s="1690"/>
      <c r="AJ8" s="1690"/>
      <c r="AK8" s="1690"/>
      <c r="AL8" s="1690"/>
      <c r="AM8" s="1690"/>
      <c r="AN8" s="1690"/>
    </row>
    <row r="9" spans="2:40" ht="15.75" customHeight="1" thickBot="1">
      <c r="B9" s="1225"/>
      <c r="C9" s="1226"/>
      <c r="D9" s="1226"/>
      <c r="E9" s="1226"/>
      <c r="F9" s="17"/>
      <c r="G9" s="1690"/>
      <c r="H9" s="1690"/>
      <c r="I9" s="1690"/>
      <c r="J9" s="1690"/>
      <c r="K9" s="1690"/>
      <c r="L9" s="1690"/>
      <c r="M9" s="18"/>
      <c r="N9" s="1690"/>
      <c r="O9" s="1690"/>
      <c r="P9" s="1690"/>
      <c r="Q9" s="1661"/>
      <c r="R9" s="897">
        <f>IF( SUM( T9:T9 ) = 0, 0, $Q$5 )</f>
        <v>0</v>
      </c>
      <c r="S9" s="1661"/>
      <c r="T9" s="1591"/>
      <c r="U9" s="1591"/>
      <c r="V9" s="1591"/>
      <c r="W9" s="1591"/>
      <c r="X9" s="1591"/>
      <c r="Y9" s="1591"/>
      <c r="Z9" s="1591"/>
      <c r="AA9" s="1661"/>
      <c r="AB9" s="1690"/>
      <c r="AC9" s="1225"/>
      <c r="AD9" s="1226"/>
      <c r="AE9" s="17"/>
      <c r="AF9" s="1690"/>
      <c r="AG9" s="1690"/>
      <c r="AH9" s="1690"/>
      <c r="AI9" s="1690"/>
      <c r="AJ9" s="1690"/>
      <c r="AK9" s="1690"/>
      <c r="AL9" s="1690"/>
      <c r="AM9" s="1690"/>
      <c r="AN9" s="1690"/>
    </row>
    <row r="10" spans="2:40" ht="30" customHeight="1" thickBot="1">
      <c r="B10" s="328" t="s">
        <v>25709</v>
      </c>
      <c r="C10" s="11"/>
      <c r="D10" s="11"/>
      <c r="E10" s="11"/>
      <c r="F10" s="1001"/>
      <c r="G10" s="1690"/>
      <c r="H10" s="1690"/>
      <c r="I10" s="1690"/>
      <c r="J10" s="1690"/>
      <c r="K10" s="1690"/>
      <c r="L10" s="1690"/>
      <c r="M10" s="1690"/>
      <c r="N10" s="1690"/>
      <c r="O10" s="1690"/>
      <c r="P10" s="1690"/>
      <c r="Q10" s="1661"/>
      <c r="R10" s="897">
        <f xml:space="preserve"> IF( SUM( T10:AN10 ) = 0, 0,#REF! )</f>
        <v>0</v>
      </c>
      <c r="S10" s="1661"/>
      <c r="T10" s="1591"/>
      <c r="U10" s="1591"/>
      <c r="V10" s="1591"/>
      <c r="W10" s="1591"/>
      <c r="X10" s="1591"/>
      <c r="Y10" s="1591"/>
      <c r="Z10" s="1591"/>
      <c r="AA10" s="1661"/>
      <c r="AB10" s="1690"/>
      <c r="AC10" s="316" t="s">
        <v>25709</v>
      </c>
      <c r="AD10" s="11"/>
      <c r="AE10" s="1001"/>
      <c r="AF10" s="1690"/>
      <c r="AG10" s="1690"/>
      <c r="AH10" s="1690"/>
      <c r="AI10" s="1690"/>
      <c r="AJ10" s="1690"/>
      <c r="AK10" s="1690"/>
      <c r="AL10" s="1690"/>
      <c r="AM10" s="1690"/>
      <c r="AN10" s="1690"/>
    </row>
    <row r="11" spans="2:40" ht="33" customHeight="1">
      <c r="B11" s="326" t="s">
        <v>25710</v>
      </c>
      <c r="C11" s="443" t="s">
        <v>813</v>
      </c>
      <c r="D11" s="443">
        <v>3</v>
      </c>
      <c r="E11" s="802">
        <v>4.4489999999999998</v>
      </c>
      <c r="F11" s="1690"/>
      <c r="G11" s="1690"/>
      <c r="H11" s="1690"/>
      <c r="I11" s="1690"/>
      <c r="J11" s="1690"/>
      <c r="K11" s="1690"/>
      <c r="L11" s="1690"/>
      <c r="M11" s="323" t="s">
        <v>25711</v>
      </c>
      <c r="N11" s="1690"/>
      <c r="O11" s="1692"/>
      <c r="P11" s="1690"/>
      <c r="Q11" s="1661"/>
      <c r="R11" s="897">
        <f t="shared" ref="R11:R12" si="0">IF( SUM( T11:T11 ) = 0, 0, $T$5 )</f>
        <v>0</v>
      </c>
      <c r="S11" s="1661"/>
      <c r="T11" s="273">
        <f xml:space="preserve"> IF( ISNUMBER(E11 ), 0, 1 )</f>
        <v>0</v>
      </c>
      <c r="U11" s="1591"/>
      <c r="V11" s="1591"/>
      <c r="W11" s="1591"/>
      <c r="X11" s="1591"/>
      <c r="Y11" s="1591"/>
      <c r="Z11" s="1591"/>
      <c r="AA11" s="1661"/>
      <c r="AB11" s="1690"/>
      <c r="AC11" s="326" t="s">
        <v>25710</v>
      </c>
      <c r="AD11" s="332" t="s">
        <v>25712</v>
      </c>
      <c r="AE11" s="1690"/>
      <c r="AF11" s="1690"/>
      <c r="AG11" s="1690"/>
      <c r="AH11" s="1690"/>
      <c r="AI11" s="1690"/>
      <c r="AJ11" s="1690"/>
      <c r="AK11" s="1690"/>
      <c r="AL11" s="1690"/>
      <c r="AM11" s="1690"/>
      <c r="AN11" s="1690"/>
    </row>
    <row r="12" spans="2:40" ht="33" customHeight="1">
      <c r="B12" s="327" t="s">
        <v>25713</v>
      </c>
      <c r="C12" s="336" t="s">
        <v>813</v>
      </c>
      <c r="D12" s="336">
        <v>3</v>
      </c>
      <c r="E12" s="804">
        <v>0</v>
      </c>
      <c r="F12" s="1690"/>
      <c r="G12" s="1690"/>
      <c r="H12" s="1690"/>
      <c r="I12" s="1690"/>
      <c r="J12" s="1690"/>
      <c r="K12" s="1690"/>
      <c r="L12" s="1690"/>
      <c r="M12" s="324" t="s">
        <v>25714</v>
      </c>
      <c r="N12" s="1690"/>
      <c r="O12" s="1693"/>
      <c r="P12" s="1690"/>
      <c r="Q12" s="1661"/>
      <c r="R12" s="897">
        <f t="shared" si="0"/>
        <v>0</v>
      </c>
      <c r="S12" s="1661"/>
      <c r="T12" s="273">
        <f xml:space="preserve"> IF( ISNUMBER(E12 ), 0, 1 )</f>
        <v>0</v>
      </c>
      <c r="U12" s="1591"/>
      <c r="V12" s="1591"/>
      <c r="W12" s="1591"/>
      <c r="X12" s="1591"/>
      <c r="Y12" s="1591"/>
      <c r="Z12" s="1591"/>
      <c r="AA12" s="1661"/>
      <c r="AB12" s="1690"/>
      <c r="AC12" s="327" t="s">
        <v>25713</v>
      </c>
      <c r="AD12" s="333" t="s">
        <v>25715</v>
      </c>
      <c r="AE12" s="1690"/>
      <c r="AF12" s="1690"/>
      <c r="AG12" s="1690"/>
      <c r="AH12" s="1690"/>
      <c r="AI12" s="1690"/>
      <c r="AJ12" s="1690"/>
      <c r="AK12" s="1690"/>
      <c r="AL12" s="1690"/>
      <c r="AM12" s="1690"/>
      <c r="AN12" s="1690"/>
    </row>
    <row r="13" spans="2:40" ht="33" customHeight="1" thickBot="1">
      <c r="B13" s="1850" t="s">
        <v>25716</v>
      </c>
      <c r="C13" s="343" t="s">
        <v>813</v>
      </c>
      <c r="D13" s="343">
        <v>3</v>
      </c>
      <c r="E13" s="1227">
        <v>4.4489999999999998</v>
      </c>
      <c r="F13" s="1690"/>
      <c r="G13" s="1690"/>
      <c r="H13" s="1690"/>
      <c r="I13" s="1690"/>
      <c r="J13" s="1690"/>
      <c r="K13" s="1690"/>
      <c r="L13" s="1690"/>
      <c r="M13" s="325" t="s">
        <v>25717</v>
      </c>
      <c r="N13" s="1690"/>
      <c r="O13" s="1694"/>
      <c r="P13" s="1690"/>
      <c r="Q13" s="1661"/>
      <c r="R13" s="897">
        <f>IF( SUM( T13:T13 ) = 0, 0, $T$5 )</f>
        <v>0</v>
      </c>
      <c r="S13" s="1661"/>
      <c r="T13" s="273">
        <f xml:space="preserve"> IF( ISNUMBER(E13 ), 0, 1 )</f>
        <v>0</v>
      </c>
      <c r="U13" s="1591"/>
      <c r="V13" s="1591"/>
      <c r="W13" s="1591"/>
      <c r="X13" s="1591"/>
      <c r="Y13" s="1591"/>
      <c r="Z13" s="1591"/>
      <c r="AA13" s="1661"/>
      <c r="AB13" s="1690"/>
      <c r="AC13" s="1850" t="s">
        <v>25716</v>
      </c>
      <c r="AD13" s="435" t="s">
        <v>25718</v>
      </c>
      <c r="AE13" s="1690"/>
      <c r="AF13" s="1690"/>
      <c r="AG13" s="1690"/>
      <c r="AH13" s="1690"/>
      <c r="AI13" s="1690"/>
      <c r="AJ13" s="1690"/>
      <c r="AK13" s="1690"/>
      <c r="AL13" s="1690"/>
      <c r="AM13" s="1690"/>
      <c r="AN13" s="1690"/>
    </row>
    <row r="14" spans="2:40" ht="15.75" customHeight="1" thickBot="1">
      <c r="B14" s="1690"/>
      <c r="C14" s="1695"/>
      <c r="D14" s="1695"/>
      <c r="E14" s="1229"/>
      <c r="F14" s="1229"/>
      <c r="G14" s="1229"/>
      <c r="H14" s="1229"/>
      <c r="I14" s="1229"/>
      <c r="J14" s="1229"/>
      <c r="K14" s="1229"/>
      <c r="L14" s="1690"/>
      <c r="M14" s="1690"/>
      <c r="N14" s="1690"/>
      <c r="O14" s="1690"/>
      <c r="P14" s="1690"/>
      <c r="Q14" s="1661"/>
      <c r="R14" s="897">
        <f xml:space="preserve"> IF( SUM( T14:AN14 ) = 0, 0,#REF! )</f>
        <v>0</v>
      </c>
      <c r="S14" s="1661"/>
      <c r="T14" s="1591"/>
      <c r="U14" s="1591"/>
      <c r="V14" s="1591"/>
      <c r="W14" s="1591"/>
      <c r="X14" s="1591"/>
      <c r="Y14" s="1591"/>
      <c r="Z14" s="1591"/>
      <c r="AA14" s="1661"/>
      <c r="AB14" s="1690"/>
      <c r="AC14" s="1690"/>
      <c r="AD14" s="1229"/>
      <c r="AE14" s="1229"/>
      <c r="AF14" s="1229"/>
      <c r="AG14" s="1229"/>
      <c r="AH14" s="1229"/>
      <c r="AI14" s="1229"/>
      <c r="AJ14" s="1229"/>
      <c r="AK14" s="1690"/>
      <c r="AL14" s="1690"/>
      <c r="AM14" s="1690"/>
      <c r="AN14" s="1690"/>
    </row>
    <row r="15" spans="2:40" ht="115.5" customHeight="1">
      <c r="B15" s="2184" t="s">
        <v>800</v>
      </c>
      <c r="C15" s="2185"/>
      <c r="D15" s="2155"/>
      <c r="E15" s="1843" t="s">
        <v>25719</v>
      </c>
      <c r="F15" s="1843" t="s">
        <v>25720</v>
      </c>
      <c r="G15" s="1843" t="s">
        <v>25721</v>
      </c>
      <c r="H15" s="1843" t="s">
        <v>25722</v>
      </c>
      <c r="I15" s="1843" t="s">
        <v>25723</v>
      </c>
      <c r="J15" s="1843" t="s">
        <v>25724</v>
      </c>
      <c r="K15" s="1837" t="s">
        <v>25725</v>
      </c>
      <c r="L15" s="1690"/>
      <c r="M15" s="1690"/>
      <c r="N15" s="1690"/>
      <c r="O15" s="1690"/>
      <c r="P15" s="1690"/>
      <c r="Q15" s="1661"/>
      <c r="R15" s="897">
        <f xml:space="preserve"> IF( SUM( T15:AN15 ) = 0, 0,#REF! )</f>
        <v>0</v>
      </c>
      <c r="S15" s="1661"/>
      <c r="T15" s="1591"/>
      <c r="U15" s="1591"/>
      <c r="V15" s="1591"/>
      <c r="W15" s="1591"/>
      <c r="X15" s="1591"/>
      <c r="Y15" s="1591"/>
      <c r="Z15" s="1591"/>
      <c r="AA15" s="1661"/>
      <c r="AB15" s="1690"/>
      <c r="AC15" s="1230" t="s">
        <v>800</v>
      </c>
      <c r="AD15" s="1843" t="s">
        <v>25719</v>
      </c>
      <c r="AE15" s="1843" t="s">
        <v>25720</v>
      </c>
      <c r="AF15" s="1843" t="s">
        <v>25721</v>
      </c>
      <c r="AG15" s="1843" t="s">
        <v>25722</v>
      </c>
      <c r="AH15" s="1843" t="s">
        <v>25723</v>
      </c>
      <c r="AI15" s="1843" t="s">
        <v>25724</v>
      </c>
      <c r="AJ15" s="1837" t="s">
        <v>25725</v>
      </c>
      <c r="AK15" s="1690"/>
      <c r="AL15" s="1690"/>
      <c r="AM15" s="1690"/>
      <c r="AN15" s="1690"/>
    </row>
    <row r="16" spans="2:40" ht="15" customHeight="1">
      <c r="B16" s="2186" t="s">
        <v>801</v>
      </c>
      <c r="C16" s="2187"/>
      <c r="D16" s="2188"/>
      <c r="E16" s="1857" t="s">
        <v>1430</v>
      </c>
      <c r="F16" s="1857" t="s">
        <v>813</v>
      </c>
      <c r="G16" s="1857" t="s">
        <v>813</v>
      </c>
      <c r="H16" s="1857" t="s">
        <v>813</v>
      </c>
      <c r="I16" s="1857" t="s">
        <v>813</v>
      </c>
      <c r="J16" s="1857" t="s">
        <v>813</v>
      </c>
      <c r="K16" s="1858" t="s">
        <v>813</v>
      </c>
      <c r="L16" s="1690"/>
      <c r="M16" s="1690"/>
      <c r="N16" s="1690"/>
      <c r="O16" s="1690"/>
      <c r="P16" s="1690"/>
      <c r="Q16" s="1661"/>
      <c r="R16" s="897"/>
      <c r="S16" s="1661"/>
      <c r="T16" s="1591"/>
      <c r="U16" s="1591"/>
      <c r="V16" s="1591"/>
      <c r="W16" s="1591"/>
      <c r="X16" s="1591"/>
      <c r="Y16" s="1591"/>
      <c r="Z16" s="1591"/>
      <c r="AA16" s="1661"/>
      <c r="AB16" s="1690"/>
      <c r="AC16" s="1231" t="s">
        <v>801</v>
      </c>
      <c r="AD16" s="1857" t="s">
        <v>1430</v>
      </c>
      <c r="AE16" s="1857" t="s">
        <v>813</v>
      </c>
      <c r="AF16" s="1857" t="s">
        <v>813</v>
      </c>
      <c r="AG16" s="1857" t="s">
        <v>813</v>
      </c>
      <c r="AH16" s="1857" t="s">
        <v>813</v>
      </c>
      <c r="AI16" s="1857" t="s">
        <v>813</v>
      </c>
      <c r="AJ16" s="1858" t="s">
        <v>813</v>
      </c>
      <c r="AK16" s="1690"/>
      <c r="AL16" s="1690"/>
      <c r="AM16" s="1690"/>
      <c r="AN16" s="1690"/>
    </row>
    <row r="17" spans="2:40" ht="15" customHeight="1" thickBot="1">
      <c r="B17" s="2189" t="s">
        <v>802</v>
      </c>
      <c r="C17" s="2190"/>
      <c r="D17" s="2191"/>
      <c r="E17" s="1845">
        <v>0</v>
      </c>
      <c r="F17" s="1845">
        <v>3</v>
      </c>
      <c r="G17" s="1845">
        <v>3</v>
      </c>
      <c r="H17" s="1845">
        <v>3</v>
      </c>
      <c r="I17" s="1845">
        <v>3</v>
      </c>
      <c r="J17" s="1845">
        <v>3</v>
      </c>
      <c r="K17" s="1838">
        <v>3</v>
      </c>
      <c r="L17" s="1690"/>
      <c r="M17" s="1690"/>
      <c r="N17" s="1690"/>
      <c r="O17" s="1690"/>
      <c r="P17" s="1690"/>
      <c r="Q17" s="1661"/>
      <c r="R17" s="897"/>
      <c r="S17" s="1661"/>
      <c r="T17" s="1591"/>
      <c r="U17" s="1591"/>
      <c r="V17" s="1591"/>
      <c r="W17" s="1591"/>
      <c r="X17" s="1591"/>
      <c r="Y17" s="1591"/>
      <c r="Z17" s="1591"/>
      <c r="AA17" s="1661"/>
      <c r="AB17" s="1690"/>
      <c r="AC17" s="1232" t="s">
        <v>802</v>
      </c>
      <c r="AD17" s="1845">
        <v>0</v>
      </c>
      <c r="AE17" s="1845">
        <v>3</v>
      </c>
      <c r="AF17" s="1845">
        <v>3</v>
      </c>
      <c r="AG17" s="1845">
        <v>3</v>
      </c>
      <c r="AH17" s="1845">
        <v>3</v>
      </c>
      <c r="AI17" s="1845">
        <v>3</v>
      </c>
      <c r="AJ17" s="1838">
        <v>3</v>
      </c>
      <c r="AK17" s="1690"/>
      <c r="AL17" s="1690"/>
      <c r="AM17" s="1690"/>
      <c r="AN17" s="1690"/>
    </row>
    <row r="18" spans="2:40" ht="15" customHeight="1" thickBot="1">
      <c r="B18" s="11"/>
      <c r="C18" s="11"/>
      <c r="D18" s="11"/>
      <c r="E18" s="11"/>
      <c r="F18" s="11"/>
      <c r="G18" s="11"/>
      <c r="H18" s="11"/>
      <c r="I18" s="11"/>
      <c r="J18" s="11"/>
      <c r="K18" s="11"/>
      <c r="L18" s="1690"/>
      <c r="M18" s="1690"/>
      <c r="N18" s="1690"/>
      <c r="O18" s="1690"/>
      <c r="P18" s="1690"/>
      <c r="Q18" s="1661"/>
      <c r="R18" s="1233"/>
      <c r="S18" s="1661"/>
      <c r="T18" s="1591"/>
      <c r="U18" s="1591"/>
      <c r="V18" s="1591"/>
      <c r="W18" s="1591"/>
      <c r="X18" s="1591"/>
      <c r="Y18" s="1591"/>
      <c r="Z18" s="1591"/>
      <c r="AA18" s="1661"/>
      <c r="AB18" s="1690"/>
      <c r="AC18" s="1690"/>
      <c r="AD18" s="11"/>
      <c r="AE18" s="11"/>
      <c r="AF18" s="11"/>
      <c r="AG18" s="11"/>
      <c r="AH18" s="11"/>
      <c r="AI18" s="11"/>
      <c r="AJ18" s="11"/>
      <c r="AK18" s="1690"/>
      <c r="AL18" s="1690"/>
      <c r="AM18" s="1690"/>
      <c r="AN18" s="1690"/>
    </row>
    <row r="19" spans="2:40" ht="18" customHeight="1" thickBot="1">
      <c r="B19" s="2192" t="s">
        <v>25726</v>
      </c>
      <c r="C19" s="2193"/>
      <c r="D19" s="2194"/>
      <c r="E19" s="801">
        <v>0</v>
      </c>
      <c r="F19" s="801">
        <v>0</v>
      </c>
      <c r="G19" s="801">
        <v>0</v>
      </c>
      <c r="H19" s="428">
        <f>IFERROR(G19 - F19, 0)</f>
        <v>0</v>
      </c>
      <c r="I19" s="801">
        <v>0</v>
      </c>
      <c r="J19" s="801">
        <v>0</v>
      </c>
      <c r="K19" s="802">
        <v>0</v>
      </c>
      <c r="L19" s="1690"/>
      <c r="M19" s="323" t="s">
        <v>25727</v>
      </c>
      <c r="N19" s="1690"/>
      <c r="O19" s="1692"/>
      <c r="P19" s="1690"/>
      <c r="Q19" s="1661"/>
      <c r="R19" s="897">
        <f>IF( SUM( T19:Z19 ) = 0, 0, $T$5 )</f>
        <v>0</v>
      </c>
      <c r="S19" s="1661"/>
      <c r="T19" s="273">
        <f t="shared" ref="T19:Z33" si="1" xml:space="preserve"> IF( ISNUMBER(E19 ), 0, 1 )</f>
        <v>0</v>
      </c>
      <c r="U19" s="273">
        <f t="shared" si="1"/>
        <v>0</v>
      </c>
      <c r="V19" s="273">
        <f t="shared" si="1"/>
        <v>0</v>
      </c>
      <c r="W19" s="273">
        <f t="shared" si="1"/>
        <v>0</v>
      </c>
      <c r="X19" s="273">
        <f t="shared" si="1"/>
        <v>0</v>
      </c>
      <c r="Y19" s="273">
        <f t="shared" si="1"/>
        <v>0</v>
      </c>
      <c r="Z19" s="273">
        <f t="shared" si="1"/>
        <v>0</v>
      </c>
      <c r="AA19" s="1661"/>
      <c r="AB19" s="1690"/>
      <c r="AC19" s="326" t="s">
        <v>25726</v>
      </c>
      <c r="AD19" s="331" t="s">
        <v>25728</v>
      </c>
      <c r="AE19" s="331" t="s">
        <v>25729</v>
      </c>
      <c r="AF19" s="331" t="s">
        <v>25730</v>
      </c>
      <c r="AG19" s="331" t="s">
        <v>25731</v>
      </c>
      <c r="AH19" s="331" t="s">
        <v>25732</v>
      </c>
      <c r="AI19" s="331" t="s">
        <v>25733</v>
      </c>
      <c r="AJ19" s="332" t="s">
        <v>25734</v>
      </c>
      <c r="AK19" s="1690"/>
      <c r="AL19" s="1690"/>
      <c r="AM19" s="1690"/>
      <c r="AN19" s="1690"/>
    </row>
    <row r="20" spans="2:40" ht="18" customHeight="1" thickBot="1">
      <c r="B20" s="2177" t="s">
        <v>25735</v>
      </c>
      <c r="C20" s="2178"/>
      <c r="D20" s="2179"/>
      <c r="E20" s="801">
        <v>0</v>
      </c>
      <c r="F20" s="801">
        <v>0</v>
      </c>
      <c r="G20" s="801">
        <v>0</v>
      </c>
      <c r="H20" s="315">
        <f t="shared" ref="H20:H31" si="2">IFERROR(G20 - F20, 0)</f>
        <v>0</v>
      </c>
      <c r="I20" s="801">
        <v>0</v>
      </c>
      <c r="J20" s="801">
        <v>0</v>
      </c>
      <c r="K20" s="802">
        <v>0</v>
      </c>
      <c r="L20" s="1690"/>
      <c r="M20" s="324" t="s">
        <v>25736</v>
      </c>
      <c r="N20" s="1690"/>
      <c r="O20" s="1693"/>
      <c r="P20" s="1690"/>
      <c r="Q20" s="1661"/>
      <c r="R20" s="897">
        <f t="shared" ref="R20:R32" si="3">IF( SUM( T20:Z20 ) = 0, 0, $T$5 )</f>
        <v>0</v>
      </c>
      <c r="S20" s="1661"/>
      <c r="T20" s="273">
        <f t="shared" si="1"/>
        <v>0</v>
      </c>
      <c r="U20" s="273">
        <f t="shared" si="1"/>
        <v>0</v>
      </c>
      <c r="V20" s="273">
        <f t="shared" si="1"/>
        <v>0</v>
      </c>
      <c r="W20" s="273">
        <f t="shared" si="1"/>
        <v>0</v>
      </c>
      <c r="X20" s="273">
        <f t="shared" si="1"/>
        <v>0</v>
      </c>
      <c r="Y20" s="273">
        <f t="shared" si="1"/>
        <v>0</v>
      </c>
      <c r="Z20" s="273">
        <f t="shared" si="1"/>
        <v>0</v>
      </c>
      <c r="AA20" s="1661"/>
      <c r="AB20" s="1690"/>
      <c r="AC20" s="327" t="s">
        <v>25735</v>
      </c>
      <c r="AD20" s="330" t="s">
        <v>25737</v>
      </c>
      <c r="AE20" s="330" t="s">
        <v>25738</v>
      </c>
      <c r="AF20" s="330" t="s">
        <v>25739</v>
      </c>
      <c r="AG20" s="330" t="s">
        <v>25740</v>
      </c>
      <c r="AH20" s="330" t="s">
        <v>25741</v>
      </c>
      <c r="AI20" s="330" t="s">
        <v>25742</v>
      </c>
      <c r="AJ20" s="333" t="s">
        <v>25743</v>
      </c>
      <c r="AK20" s="1690"/>
      <c r="AL20" s="1690"/>
      <c r="AM20" s="1690"/>
      <c r="AN20" s="1690"/>
    </row>
    <row r="21" spans="2:40" ht="18" customHeight="1" thickBot="1">
      <c r="B21" s="2177" t="s">
        <v>25744</v>
      </c>
      <c r="C21" s="2178"/>
      <c r="D21" s="2179"/>
      <c r="E21" s="801">
        <v>0</v>
      </c>
      <c r="F21" s="801">
        <v>0</v>
      </c>
      <c r="G21" s="801">
        <v>0</v>
      </c>
      <c r="H21" s="315">
        <f t="shared" si="2"/>
        <v>0</v>
      </c>
      <c r="I21" s="801">
        <v>0</v>
      </c>
      <c r="J21" s="801">
        <v>0</v>
      </c>
      <c r="K21" s="802">
        <v>0</v>
      </c>
      <c r="L21" s="1690"/>
      <c r="M21" s="324" t="s">
        <v>25745</v>
      </c>
      <c r="N21" s="1690"/>
      <c r="O21" s="1693"/>
      <c r="P21" s="1690"/>
      <c r="Q21" s="1661"/>
      <c r="R21" s="897">
        <f t="shared" si="3"/>
        <v>0</v>
      </c>
      <c r="S21" s="1661"/>
      <c r="T21" s="273">
        <f t="shared" si="1"/>
        <v>0</v>
      </c>
      <c r="U21" s="273">
        <f t="shared" si="1"/>
        <v>0</v>
      </c>
      <c r="V21" s="273">
        <f t="shared" si="1"/>
        <v>0</v>
      </c>
      <c r="W21" s="273">
        <f t="shared" si="1"/>
        <v>0</v>
      </c>
      <c r="X21" s="273">
        <f t="shared" si="1"/>
        <v>0</v>
      </c>
      <c r="Y21" s="273">
        <f t="shared" si="1"/>
        <v>0</v>
      </c>
      <c r="Z21" s="273">
        <f t="shared" si="1"/>
        <v>0</v>
      </c>
      <c r="AA21" s="1661"/>
      <c r="AB21" s="1690"/>
      <c r="AC21" s="327" t="s">
        <v>25744</v>
      </c>
      <c r="AD21" s="330" t="s">
        <v>25746</v>
      </c>
      <c r="AE21" s="330" t="s">
        <v>25747</v>
      </c>
      <c r="AF21" s="330" t="s">
        <v>25748</v>
      </c>
      <c r="AG21" s="330" t="s">
        <v>25749</v>
      </c>
      <c r="AH21" s="330" t="s">
        <v>25750</v>
      </c>
      <c r="AI21" s="330" t="s">
        <v>25751</v>
      </c>
      <c r="AJ21" s="333" t="s">
        <v>25752</v>
      </c>
      <c r="AK21" s="1690"/>
      <c r="AL21" s="1690"/>
      <c r="AM21" s="1690"/>
      <c r="AN21" s="1690"/>
    </row>
    <row r="22" spans="2:40" ht="18" customHeight="1" thickBot="1">
      <c r="B22" s="2177" t="s">
        <v>25753</v>
      </c>
      <c r="C22" s="2178"/>
      <c r="D22" s="2179"/>
      <c r="E22" s="801">
        <v>0</v>
      </c>
      <c r="F22" s="801">
        <v>0</v>
      </c>
      <c r="G22" s="801">
        <v>0</v>
      </c>
      <c r="H22" s="315">
        <f t="shared" si="2"/>
        <v>0</v>
      </c>
      <c r="I22" s="801">
        <v>0</v>
      </c>
      <c r="J22" s="801">
        <v>0</v>
      </c>
      <c r="K22" s="802">
        <v>0</v>
      </c>
      <c r="L22" s="1690"/>
      <c r="M22" s="324" t="s">
        <v>25754</v>
      </c>
      <c r="N22" s="1690"/>
      <c r="O22" s="1693"/>
      <c r="P22" s="1690"/>
      <c r="Q22" s="1661"/>
      <c r="R22" s="897">
        <f>IF( SUM( T22:Z22 ) = 0, 0, $T$5 )</f>
        <v>0</v>
      </c>
      <c r="S22" s="1661"/>
      <c r="T22" s="273">
        <f t="shared" si="1"/>
        <v>0</v>
      </c>
      <c r="U22" s="273">
        <f t="shared" si="1"/>
        <v>0</v>
      </c>
      <c r="V22" s="273">
        <f t="shared" si="1"/>
        <v>0</v>
      </c>
      <c r="W22" s="273">
        <f t="shared" si="1"/>
        <v>0</v>
      </c>
      <c r="X22" s="273">
        <f t="shared" si="1"/>
        <v>0</v>
      </c>
      <c r="Y22" s="273">
        <f t="shared" si="1"/>
        <v>0</v>
      </c>
      <c r="Z22" s="273">
        <f t="shared" si="1"/>
        <v>0</v>
      </c>
      <c r="AA22" s="1661"/>
      <c r="AB22" s="1690"/>
      <c r="AC22" s="327" t="s">
        <v>25753</v>
      </c>
      <c r="AD22" s="330" t="s">
        <v>25755</v>
      </c>
      <c r="AE22" s="330" t="s">
        <v>25756</v>
      </c>
      <c r="AF22" s="330" t="s">
        <v>25757</v>
      </c>
      <c r="AG22" s="330" t="s">
        <v>25758</v>
      </c>
      <c r="AH22" s="330" t="s">
        <v>25759</v>
      </c>
      <c r="AI22" s="330" t="s">
        <v>25760</v>
      </c>
      <c r="AJ22" s="333" t="s">
        <v>25761</v>
      </c>
      <c r="AK22" s="1690"/>
      <c r="AL22" s="1690"/>
      <c r="AM22" s="1690"/>
      <c r="AN22" s="1690"/>
    </row>
    <row r="23" spans="2:40" ht="18" customHeight="1" thickBot="1">
      <c r="B23" s="2177" t="s">
        <v>25762</v>
      </c>
      <c r="C23" s="2178"/>
      <c r="D23" s="2179"/>
      <c r="E23" s="801">
        <v>0</v>
      </c>
      <c r="F23" s="801">
        <v>0</v>
      </c>
      <c r="G23" s="801">
        <v>0</v>
      </c>
      <c r="H23" s="315">
        <f t="shared" si="2"/>
        <v>0</v>
      </c>
      <c r="I23" s="801">
        <v>0</v>
      </c>
      <c r="J23" s="801">
        <v>0</v>
      </c>
      <c r="K23" s="802">
        <v>0</v>
      </c>
      <c r="L23" s="1690"/>
      <c r="M23" s="324" t="s">
        <v>25763</v>
      </c>
      <c r="N23" s="1690"/>
      <c r="O23" s="1693"/>
      <c r="P23" s="1690"/>
      <c r="Q23" s="1661"/>
      <c r="R23" s="897">
        <f t="shared" si="3"/>
        <v>0</v>
      </c>
      <c r="S23" s="1661"/>
      <c r="T23" s="273">
        <f t="shared" si="1"/>
        <v>0</v>
      </c>
      <c r="U23" s="273">
        <f t="shared" si="1"/>
        <v>0</v>
      </c>
      <c r="V23" s="273">
        <f t="shared" si="1"/>
        <v>0</v>
      </c>
      <c r="W23" s="273">
        <f t="shared" si="1"/>
        <v>0</v>
      </c>
      <c r="X23" s="273">
        <f t="shared" si="1"/>
        <v>0</v>
      </c>
      <c r="Y23" s="273">
        <f t="shared" si="1"/>
        <v>0</v>
      </c>
      <c r="Z23" s="273">
        <f t="shared" si="1"/>
        <v>0</v>
      </c>
      <c r="AA23" s="1661"/>
      <c r="AB23" s="1690"/>
      <c r="AC23" s="327" t="s">
        <v>25762</v>
      </c>
      <c r="AD23" s="330" t="s">
        <v>25764</v>
      </c>
      <c r="AE23" s="330" t="s">
        <v>25765</v>
      </c>
      <c r="AF23" s="330" t="s">
        <v>25766</v>
      </c>
      <c r="AG23" s="330" t="s">
        <v>25767</v>
      </c>
      <c r="AH23" s="330" t="s">
        <v>25768</v>
      </c>
      <c r="AI23" s="330" t="s">
        <v>25769</v>
      </c>
      <c r="AJ23" s="333" t="s">
        <v>25770</v>
      </c>
      <c r="AK23" s="1690"/>
      <c r="AL23" s="1690"/>
      <c r="AM23" s="1690"/>
      <c r="AN23" s="1690"/>
    </row>
    <row r="24" spans="2:40" ht="18" customHeight="1" thickBot="1">
      <c r="B24" s="2177" t="s">
        <v>25771</v>
      </c>
      <c r="C24" s="2178"/>
      <c r="D24" s="2179"/>
      <c r="E24" s="801">
        <v>0</v>
      </c>
      <c r="F24" s="801">
        <v>0</v>
      </c>
      <c r="G24" s="801">
        <v>0</v>
      </c>
      <c r="H24" s="315">
        <f t="shared" si="2"/>
        <v>0</v>
      </c>
      <c r="I24" s="801">
        <v>0</v>
      </c>
      <c r="J24" s="801">
        <v>0</v>
      </c>
      <c r="K24" s="802">
        <v>0</v>
      </c>
      <c r="L24" s="1690"/>
      <c r="M24" s="324" t="s">
        <v>25772</v>
      </c>
      <c r="N24" s="1690"/>
      <c r="O24" s="1693"/>
      <c r="P24" s="1690"/>
      <c r="Q24" s="1661"/>
      <c r="R24" s="897">
        <f t="shared" si="3"/>
        <v>0</v>
      </c>
      <c r="S24" s="1661"/>
      <c r="T24" s="273">
        <f t="shared" si="1"/>
        <v>0</v>
      </c>
      <c r="U24" s="273">
        <f t="shared" si="1"/>
        <v>0</v>
      </c>
      <c r="V24" s="273">
        <f t="shared" si="1"/>
        <v>0</v>
      </c>
      <c r="W24" s="273">
        <f t="shared" si="1"/>
        <v>0</v>
      </c>
      <c r="X24" s="273">
        <f t="shared" si="1"/>
        <v>0</v>
      </c>
      <c r="Y24" s="273">
        <f t="shared" si="1"/>
        <v>0</v>
      </c>
      <c r="Z24" s="273">
        <f t="shared" si="1"/>
        <v>0</v>
      </c>
      <c r="AA24" s="1661"/>
      <c r="AB24" s="1690"/>
      <c r="AC24" s="327" t="s">
        <v>25771</v>
      </c>
      <c r="AD24" s="330" t="s">
        <v>25773</v>
      </c>
      <c r="AE24" s="330" t="s">
        <v>25774</v>
      </c>
      <c r="AF24" s="330" t="s">
        <v>25775</v>
      </c>
      <c r="AG24" s="330" t="s">
        <v>25776</v>
      </c>
      <c r="AH24" s="330" t="s">
        <v>25777</v>
      </c>
      <c r="AI24" s="330" t="s">
        <v>25778</v>
      </c>
      <c r="AJ24" s="333" t="s">
        <v>25779</v>
      </c>
      <c r="AK24" s="1690"/>
      <c r="AL24" s="1690"/>
      <c r="AM24" s="1690"/>
      <c r="AN24" s="1690"/>
    </row>
    <row r="25" spans="2:40" ht="18" customHeight="1" thickBot="1">
      <c r="B25" s="2177" t="s">
        <v>25780</v>
      </c>
      <c r="C25" s="2178"/>
      <c r="D25" s="2179"/>
      <c r="E25" s="801">
        <v>0</v>
      </c>
      <c r="F25" s="801">
        <v>0</v>
      </c>
      <c r="G25" s="801">
        <v>0</v>
      </c>
      <c r="H25" s="315">
        <f t="shared" si="2"/>
        <v>0</v>
      </c>
      <c r="I25" s="801">
        <v>0</v>
      </c>
      <c r="J25" s="801">
        <v>0</v>
      </c>
      <c r="K25" s="802">
        <v>0</v>
      </c>
      <c r="L25" s="1690"/>
      <c r="M25" s="324" t="s">
        <v>25781</v>
      </c>
      <c r="N25" s="1690"/>
      <c r="O25" s="1693"/>
      <c r="P25" s="1690"/>
      <c r="Q25" s="1661"/>
      <c r="R25" s="897">
        <f t="shared" si="3"/>
        <v>0</v>
      </c>
      <c r="S25" s="1661"/>
      <c r="T25" s="273">
        <f t="shared" si="1"/>
        <v>0</v>
      </c>
      <c r="U25" s="273">
        <f t="shared" si="1"/>
        <v>0</v>
      </c>
      <c r="V25" s="273">
        <f t="shared" si="1"/>
        <v>0</v>
      </c>
      <c r="W25" s="273">
        <f t="shared" si="1"/>
        <v>0</v>
      </c>
      <c r="X25" s="273">
        <f t="shared" si="1"/>
        <v>0</v>
      </c>
      <c r="Y25" s="273">
        <f t="shared" si="1"/>
        <v>0</v>
      </c>
      <c r="Z25" s="273">
        <f t="shared" si="1"/>
        <v>0</v>
      </c>
      <c r="AA25" s="1661"/>
      <c r="AB25" s="1690"/>
      <c r="AC25" s="327" t="s">
        <v>25780</v>
      </c>
      <c r="AD25" s="330" t="s">
        <v>25782</v>
      </c>
      <c r="AE25" s="330" t="s">
        <v>25783</v>
      </c>
      <c r="AF25" s="330" t="s">
        <v>25784</v>
      </c>
      <c r="AG25" s="330" t="s">
        <v>25785</v>
      </c>
      <c r="AH25" s="330" t="s">
        <v>25786</v>
      </c>
      <c r="AI25" s="330" t="s">
        <v>25787</v>
      </c>
      <c r="AJ25" s="333" t="s">
        <v>25788</v>
      </c>
      <c r="AK25" s="1690"/>
      <c r="AL25" s="1690"/>
      <c r="AM25" s="1690"/>
      <c r="AN25" s="1690"/>
    </row>
    <row r="26" spans="2:40" ht="18" customHeight="1" thickBot="1">
      <c r="B26" s="2177" t="s">
        <v>25789</v>
      </c>
      <c r="C26" s="2178"/>
      <c r="D26" s="2179"/>
      <c r="E26" s="801">
        <v>0</v>
      </c>
      <c r="F26" s="801">
        <v>0</v>
      </c>
      <c r="G26" s="801">
        <v>0</v>
      </c>
      <c r="H26" s="315">
        <f t="shared" si="2"/>
        <v>0</v>
      </c>
      <c r="I26" s="801">
        <v>0</v>
      </c>
      <c r="J26" s="801">
        <v>0</v>
      </c>
      <c r="K26" s="802">
        <v>0</v>
      </c>
      <c r="L26" s="1690"/>
      <c r="M26" s="324" t="s">
        <v>25790</v>
      </c>
      <c r="N26" s="1690"/>
      <c r="O26" s="1693"/>
      <c r="P26" s="1690"/>
      <c r="Q26" s="1661"/>
      <c r="R26" s="897">
        <f t="shared" si="3"/>
        <v>0</v>
      </c>
      <c r="S26" s="1661"/>
      <c r="T26" s="273">
        <f t="shared" si="1"/>
        <v>0</v>
      </c>
      <c r="U26" s="273">
        <f t="shared" si="1"/>
        <v>0</v>
      </c>
      <c r="V26" s="273">
        <f t="shared" si="1"/>
        <v>0</v>
      </c>
      <c r="W26" s="273">
        <f t="shared" si="1"/>
        <v>0</v>
      </c>
      <c r="X26" s="273">
        <f t="shared" si="1"/>
        <v>0</v>
      </c>
      <c r="Y26" s="273">
        <f t="shared" si="1"/>
        <v>0</v>
      </c>
      <c r="Z26" s="273">
        <f t="shared" si="1"/>
        <v>0</v>
      </c>
      <c r="AA26" s="1661"/>
      <c r="AB26" s="1690"/>
      <c r="AC26" s="327" t="s">
        <v>25789</v>
      </c>
      <c r="AD26" s="330" t="s">
        <v>25791</v>
      </c>
      <c r="AE26" s="330" t="s">
        <v>25792</v>
      </c>
      <c r="AF26" s="330" t="s">
        <v>25793</v>
      </c>
      <c r="AG26" s="330" t="s">
        <v>25794</v>
      </c>
      <c r="AH26" s="330" t="s">
        <v>25795</v>
      </c>
      <c r="AI26" s="330" t="s">
        <v>25796</v>
      </c>
      <c r="AJ26" s="333" t="s">
        <v>25797</v>
      </c>
      <c r="AK26" s="1690"/>
      <c r="AL26" s="1690"/>
      <c r="AM26" s="1690"/>
      <c r="AN26" s="1690"/>
    </row>
    <row r="27" spans="2:40" ht="18" customHeight="1" thickBot="1">
      <c r="B27" s="2177" t="s">
        <v>25798</v>
      </c>
      <c r="C27" s="2178"/>
      <c r="D27" s="2179"/>
      <c r="E27" s="801">
        <v>0</v>
      </c>
      <c r="F27" s="801">
        <v>0</v>
      </c>
      <c r="G27" s="801">
        <v>0</v>
      </c>
      <c r="H27" s="315">
        <f t="shared" si="2"/>
        <v>0</v>
      </c>
      <c r="I27" s="801">
        <v>0</v>
      </c>
      <c r="J27" s="801">
        <v>0</v>
      </c>
      <c r="K27" s="802">
        <v>0</v>
      </c>
      <c r="L27" s="1690"/>
      <c r="M27" s="324" t="s">
        <v>25799</v>
      </c>
      <c r="N27" s="1690"/>
      <c r="O27" s="1693"/>
      <c r="P27" s="1690"/>
      <c r="Q27" s="1661"/>
      <c r="R27" s="897">
        <f t="shared" si="3"/>
        <v>0</v>
      </c>
      <c r="S27" s="1661"/>
      <c r="T27" s="273">
        <f t="shared" si="1"/>
        <v>0</v>
      </c>
      <c r="U27" s="273">
        <f t="shared" si="1"/>
        <v>0</v>
      </c>
      <c r="V27" s="273">
        <f t="shared" si="1"/>
        <v>0</v>
      </c>
      <c r="W27" s="273">
        <f t="shared" si="1"/>
        <v>0</v>
      </c>
      <c r="X27" s="273">
        <f t="shared" si="1"/>
        <v>0</v>
      </c>
      <c r="Y27" s="273">
        <f t="shared" si="1"/>
        <v>0</v>
      </c>
      <c r="Z27" s="273">
        <f t="shared" si="1"/>
        <v>0</v>
      </c>
      <c r="AA27" s="1661"/>
      <c r="AB27" s="1690"/>
      <c r="AC27" s="327" t="s">
        <v>25798</v>
      </c>
      <c r="AD27" s="330" t="s">
        <v>25800</v>
      </c>
      <c r="AE27" s="330" t="s">
        <v>25801</v>
      </c>
      <c r="AF27" s="330" t="s">
        <v>25802</v>
      </c>
      <c r="AG27" s="330" t="s">
        <v>25803</v>
      </c>
      <c r="AH27" s="330" t="s">
        <v>25804</v>
      </c>
      <c r="AI27" s="330" t="s">
        <v>25805</v>
      </c>
      <c r="AJ27" s="333" t="s">
        <v>25806</v>
      </c>
      <c r="AK27" s="1690"/>
      <c r="AL27" s="1690"/>
      <c r="AM27" s="1690"/>
      <c r="AN27" s="1690"/>
    </row>
    <row r="28" spans="2:40" ht="18" customHeight="1" thickBot="1">
      <c r="B28" s="2177" t="s">
        <v>25807</v>
      </c>
      <c r="C28" s="2178"/>
      <c r="D28" s="2179"/>
      <c r="E28" s="801">
        <v>0</v>
      </c>
      <c r="F28" s="801">
        <v>0</v>
      </c>
      <c r="G28" s="801">
        <v>0</v>
      </c>
      <c r="H28" s="315">
        <f t="shared" si="2"/>
        <v>0</v>
      </c>
      <c r="I28" s="801">
        <v>0</v>
      </c>
      <c r="J28" s="801">
        <v>0</v>
      </c>
      <c r="K28" s="802">
        <v>0</v>
      </c>
      <c r="L28" s="1690"/>
      <c r="M28" s="324" t="s">
        <v>25808</v>
      </c>
      <c r="N28" s="1690"/>
      <c r="O28" s="1693"/>
      <c r="P28" s="1690"/>
      <c r="Q28" s="1661"/>
      <c r="R28" s="897">
        <f t="shared" si="3"/>
        <v>0</v>
      </c>
      <c r="S28" s="1661"/>
      <c r="T28" s="273">
        <f t="shared" si="1"/>
        <v>0</v>
      </c>
      <c r="U28" s="273">
        <f t="shared" si="1"/>
        <v>0</v>
      </c>
      <c r="V28" s="273">
        <f t="shared" si="1"/>
        <v>0</v>
      </c>
      <c r="W28" s="273">
        <f t="shared" si="1"/>
        <v>0</v>
      </c>
      <c r="X28" s="273">
        <f t="shared" si="1"/>
        <v>0</v>
      </c>
      <c r="Y28" s="273">
        <f t="shared" si="1"/>
        <v>0</v>
      </c>
      <c r="Z28" s="273">
        <f t="shared" si="1"/>
        <v>0</v>
      </c>
      <c r="AA28" s="1661"/>
      <c r="AB28" s="1690"/>
      <c r="AC28" s="327" t="s">
        <v>25807</v>
      </c>
      <c r="AD28" s="330" t="s">
        <v>25809</v>
      </c>
      <c r="AE28" s="330" t="s">
        <v>25810</v>
      </c>
      <c r="AF28" s="330" t="s">
        <v>25811</v>
      </c>
      <c r="AG28" s="330" t="s">
        <v>25812</v>
      </c>
      <c r="AH28" s="330" t="s">
        <v>25813</v>
      </c>
      <c r="AI28" s="330" t="s">
        <v>25814</v>
      </c>
      <c r="AJ28" s="333" t="s">
        <v>25815</v>
      </c>
      <c r="AK28" s="1690"/>
      <c r="AL28" s="1690"/>
      <c r="AM28" s="1690"/>
      <c r="AN28" s="1690"/>
    </row>
    <row r="29" spans="2:40" ht="18" customHeight="1" thickBot="1">
      <c r="B29" s="2177" t="s">
        <v>25816</v>
      </c>
      <c r="C29" s="2178"/>
      <c r="D29" s="2179"/>
      <c r="E29" s="801">
        <v>0</v>
      </c>
      <c r="F29" s="801">
        <v>0</v>
      </c>
      <c r="G29" s="801">
        <v>0</v>
      </c>
      <c r="H29" s="315">
        <f t="shared" si="2"/>
        <v>0</v>
      </c>
      <c r="I29" s="801">
        <v>0</v>
      </c>
      <c r="J29" s="801">
        <v>0</v>
      </c>
      <c r="K29" s="802">
        <v>0</v>
      </c>
      <c r="L29" s="1690"/>
      <c r="M29" s="324" t="s">
        <v>25817</v>
      </c>
      <c r="N29" s="1690"/>
      <c r="O29" s="1693"/>
      <c r="P29" s="1690"/>
      <c r="Q29" s="1661"/>
      <c r="R29" s="897">
        <f t="shared" si="3"/>
        <v>0</v>
      </c>
      <c r="S29" s="1661"/>
      <c r="T29" s="273">
        <f t="shared" si="1"/>
        <v>0</v>
      </c>
      <c r="U29" s="273">
        <f t="shared" si="1"/>
        <v>0</v>
      </c>
      <c r="V29" s="273">
        <f t="shared" si="1"/>
        <v>0</v>
      </c>
      <c r="W29" s="273">
        <f t="shared" si="1"/>
        <v>0</v>
      </c>
      <c r="X29" s="273">
        <f t="shared" si="1"/>
        <v>0</v>
      </c>
      <c r="Y29" s="273">
        <f t="shared" si="1"/>
        <v>0</v>
      </c>
      <c r="Z29" s="273">
        <f t="shared" si="1"/>
        <v>0</v>
      </c>
      <c r="AA29" s="1661"/>
      <c r="AB29" s="1690"/>
      <c r="AC29" s="327" t="s">
        <v>25816</v>
      </c>
      <c r="AD29" s="330" t="s">
        <v>25818</v>
      </c>
      <c r="AE29" s="330" t="s">
        <v>25819</v>
      </c>
      <c r="AF29" s="330" t="s">
        <v>25820</v>
      </c>
      <c r="AG29" s="330" t="s">
        <v>25821</v>
      </c>
      <c r="AH29" s="330" t="s">
        <v>25822</v>
      </c>
      <c r="AI29" s="330" t="s">
        <v>25823</v>
      </c>
      <c r="AJ29" s="333" t="s">
        <v>25824</v>
      </c>
      <c r="AK29" s="1690"/>
      <c r="AL29" s="1690"/>
      <c r="AM29" s="1690"/>
      <c r="AN29" s="1690"/>
    </row>
    <row r="30" spans="2:40" ht="18" customHeight="1" thickBot="1">
      <c r="B30" s="2177" t="s">
        <v>25825</v>
      </c>
      <c r="C30" s="2178"/>
      <c r="D30" s="2179"/>
      <c r="E30" s="801">
        <v>0</v>
      </c>
      <c r="F30" s="801">
        <v>0</v>
      </c>
      <c r="G30" s="801">
        <v>0</v>
      </c>
      <c r="H30" s="315">
        <f t="shared" si="2"/>
        <v>0</v>
      </c>
      <c r="I30" s="801">
        <v>0</v>
      </c>
      <c r="J30" s="801">
        <v>0</v>
      </c>
      <c r="K30" s="802">
        <v>0</v>
      </c>
      <c r="L30" s="1690"/>
      <c r="M30" s="324" t="s">
        <v>25826</v>
      </c>
      <c r="N30" s="1690"/>
      <c r="O30" s="1693"/>
      <c r="P30" s="1690"/>
      <c r="Q30" s="1661"/>
      <c r="R30" s="897">
        <f t="shared" si="3"/>
        <v>0</v>
      </c>
      <c r="S30" s="1661"/>
      <c r="T30" s="273">
        <f t="shared" si="1"/>
        <v>0</v>
      </c>
      <c r="U30" s="273">
        <f t="shared" si="1"/>
        <v>0</v>
      </c>
      <c r="V30" s="273">
        <f t="shared" si="1"/>
        <v>0</v>
      </c>
      <c r="W30" s="273">
        <f t="shared" si="1"/>
        <v>0</v>
      </c>
      <c r="X30" s="273">
        <f t="shared" si="1"/>
        <v>0</v>
      </c>
      <c r="Y30" s="273">
        <f t="shared" si="1"/>
        <v>0</v>
      </c>
      <c r="Z30" s="273">
        <f t="shared" si="1"/>
        <v>0</v>
      </c>
      <c r="AA30" s="1661"/>
      <c r="AB30" s="1690"/>
      <c r="AC30" s="327" t="s">
        <v>25825</v>
      </c>
      <c r="AD30" s="330" t="s">
        <v>25827</v>
      </c>
      <c r="AE30" s="330" t="s">
        <v>25828</v>
      </c>
      <c r="AF30" s="330" t="s">
        <v>25829</v>
      </c>
      <c r="AG30" s="330" t="s">
        <v>25830</v>
      </c>
      <c r="AH30" s="330" t="s">
        <v>25831</v>
      </c>
      <c r="AI30" s="330" t="s">
        <v>25832</v>
      </c>
      <c r="AJ30" s="333" t="s">
        <v>25833</v>
      </c>
      <c r="AK30" s="1690"/>
      <c r="AL30" s="1690"/>
      <c r="AM30" s="1690"/>
      <c r="AN30" s="1690"/>
    </row>
    <row r="31" spans="2:40" ht="18" customHeight="1" thickBot="1">
      <c r="B31" s="2177" t="s">
        <v>25834</v>
      </c>
      <c r="C31" s="2178"/>
      <c r="D31" s="2179"/>
      <c r="E31" s="801">
        <v>0</v>
      </c>
      <c r="F31" s="801">
        <v>0</v>
      </c>
      <c r="G31" s="801">
        <v>0</v>
      </c>
      <c r="H31" s="315">
        <f t="shared" si="2"/>
        <v>0</v>
      </c>
      <c r="I31" s="801">
        <v>0</v>
      </c>
      <c r="J31" s="801">
        <v>0</v>
      </c>
      <c r="K31" s="802">
        <v>0</v>
      </c>
      <c r="L31" s="1690"/>
      <c r="M31" s="324" t="s">
        <v>25835</v>
      </c>
      <c r="N31" s="1690"/>
      <c r="O31" s="1693"/>
      <c r="P31" s="1690"/>
      <c r="Q31" s="1661"/>
      <c r="R31" s="897">
        <f t="shared" si="3"/>
        <v>0</v>
      </c>
      <c r="S31" s="1661"/>
      <c r="T31" s="273">
        <f t="shared" si="1"/>
        <v>0</v>
      </c>
      <c r="U31" s="273">
        <f t="shared" si="1"/>
        <v>0</v>
      </c>
      <c r="V31" s="273">
        <f t="shared" si="1"/>
        <v>0</v>
      </c>
      <c r="W31" s="273">
        <f t="shared" si="1"/>
        <v>0</v>
      </c>
      <c r="X31" s="273">
        <f t="shared" si="1"/>
        <v>0</v>
      </c>
      <c r="Y31" s="273">
        <f t="shared" si="1"/>
        <v>0</v>
      </c>
      <c r="Z31" s="273">
        <f t="shared" si="1"/>
        <v>0</v>
      </c>
      <c r="AA31" s="1661"/>
      <c r="AB31" s="1690"/>
      <c r="AC31" s="327" t="s">
        <v>25834</v>
      </c>
      <c r="AD31" s="330" t="s">
        <v>25836</v>
      </c>
      <c r="AE31" s="330" t="s">
        <v>25837</v>
      </c>
      <c r="AF31" s="330" t="s">
        <v>25838</v>
      </c>
      <c r="AG31" s="330" t="s">
        <v>25839</v>
      </c>
      <c r="AH31" s="330" t="s">
        <v>25840</v>
      </c>
      <c r="AI31" s="330" t="s">
        <v>25841</v>
      </c>
      <c r="AJ31" s="333" t="s">
        <v>25842</v>
      </c>
      <c r="AK31" s="1690"/>
      <c r="AL31" s="1690"/>
      <c r="AM31" s="1690"/>
      <c r="AN31" s="1690"/>
    </row>
    <row r="32" spans="2:40" ht="18" customHeight="1" thickBot="1">
      <c r="B32" s="2177" t="s">
        <v>25843</v>
      </c>
      <c r="C32" s="2178"/>
      <c r="D32" s="2179"/>
      <c r="E32" s="801">
        <v>0</v>
      </c>
      <c r="F32" s="801">
        <v>0</v>
      </c>
      <c r="G32" s="801">
        <v>0</v>
      </c>
      <c r="H32" s="315">
        <f>IFERROR(G32 - F32, 0)</f>
        <v>0</v>
      </c>
      <c r="I32" s="801">
        <v>0</v>
      </c>
      <c r="J32" s="801">
        <v>0</v>
      </c>
      <c r="K32" s="802">
        <v>0</v>
      </c>
      <c r="L32" s="1690"/>
      <c r="M32" s="324" t="s">
        <v>25844</v>
      </c>
      <c r="N32" s="1690"/>
      <c r="O32" s="1693"/>
      <c r="P32" s="1690"/>
      <c r="Q32" s="1661"/>
      <c r="R32" s="897">
        <f t="shared" si="3"/>
        <v>0</v>
      </c>
      <c r="S32" s="1661"/>
      <c r="T32" s="273">
        <f t="shared" si="1"/>
        <v>0</v>
      </c>
      <c r="U32" s="273">
        <f t="shared" si="1"/>
        <v>0</v>
      </c>
      <c r="V32" s="273">
        <f t="shared" si="1"/>
        <v>0</v>
      </c>
      <c r="W32" s="273">
        <f t="shared" si="1"/>
        <v>0</v>
      </c>
      <c r="X32" s="273">
        <f t="shared" si="1"/>
        <v>0</v>
      </c>
      <c r="Y32" s="273">
        <f t="shared" si="1"/>
        <v>0</v>
      </c>
      <c r="Z32" s="273">
        <f t="shared" si="1"/>
        <v>0</v>
      </c>
      <c r="AA32" s="1661"/>
      <c r="AB32" s="1690"/>
      <c r="AC32" s="327" t="s">
        <v>25843</v>
      </c>
      <c r="AD32" s="330" t="s">
        <v>25845</v>
      </c>
      <c r="AE32" s="330" t="s">
        <v>25846</v>
      </c>
      <c r="AF32" s="330" t="s">
        <v>25847</v>
      </c>
      <c r="AG32" s="330" t="s">
        <v>25848</v>
      </c>
      <c r="AH32" s="330" t="s">
        <v>25849</v>
      </c>
      <c r="AI32" s="330" t="s">
        <v>25850</v>
      </c>
      <c r="AJ32" s="333" t="s">
        <v>25851</v>
      </c>
      <c r="AK32" s="1690"/>
      <c r="AL32" s="1690"/>
      <c r="AM32" s="1690"/>
      <c r="AN32" s="1690"/>
    </row>
    <row r="33" spans="2:40" ht="18" customHeight="1">
      <c r="B33" s="2177" t="s">
        <v>25852</v>
      </c>
      <c r="C33" s="2178"/>
      <c r="D33" s="2179"/>
      <c r="E33" s="801">
        <v>0</v>
      </c>
      <c r="F33" s="801">
        <v>0</v>
      </c>
      <c r="G33" s="801">
        <v>0</v>
      </c>
      <c r="H33" s="315">
        <f t="shared" ref="H33" si="4">IFERROR(G33 - F33, 0)</f>
        <v>0</v>
      </c>
      <c r="I33" s="801">
        <v>0</v>
      </c>
      <c r="J33" s="801">
        <v>0</v>
      </c>
      <c r="K33" s="802">
        <v>0</v>
      </c>
      <c r="L33" s="1690"/>
      <c r="M33" s="324" t="s">
        <v>25853</v>
      </c>
      <c r="N33" s="1690"/>
      <c r="O33" s="1693"/>
      <c r="P33" s="1690"/>
      <c r="Q33" s="1661"/>
      <c r="R33" s="897">
        <f>IF( SUM( T33:Z33 ) = 0, 0, $T$5 )</f>
        <v>0</v>
      </c>
      <c r="S33" s="1661"/>
      <c r="T33" s="273">
        <f t="shared" si="1"/>
        <v>0</v>
      </c>
      <c r="U33" s="273">
        <f t="shared" si="1"/>
        <v>0</v>
      </c>
      <c r="V33" s="273">
        <f t="shared" si="1"/>
        <v>0</v>
      </c>
      <c r="W33" s="273">
        <f t="shared" si="1"/>
        <v>0</v>
      </c>
      <c r="X33" s="273">
        <f t="shared" si="1"/>
        <v>0</v>
      </c>
      <c r="Y33" s="273">
        <f t="shared" si="1"/>
        <v>0</v>
      </c>
      <c r="Z33" s="273">
        <f t="shared" si="1"/>
        <v>0</v>
      </c>
      <c r="AA33" s="1661"/>
      <c r="AB33" s="1690"/>
      <c r="AC33" s="327" t="s">
        <v>25852</v>
      </c>
      <c r="AD33" s="330" t="s">
        <v>25854</v>
      </c>
      <c r="AE33" s="330" t="s">
        <v>25855</v>
      </c>
      <c r="AF33" s="330" t="s">
        <v>25856</v>
      </c>
      <c r="AG33" s="330" t="s">
        <v>25857</v>
      </c>
      <c r="AH33" s="330" t="s">
        <v>25858</v>
      </c>
      <c r="AI33" s="330" t="s">
        <v>25859</v>
      </c>
      <c r="AJ33" s="333" t="s">
        <v>25860</v>
      </c>
      <c r="AK33" s="1690"/>
      <c r="AL33" s="1690"/>
      <c r="AM33" s="1690"/>
      <c r="AN33" s="1690"/>
    </row>
    <row r="34" spans="2:40" ht="18" customHeight="1" thickBot="1">
      <c r="B34" s="2180" t="s">
        <v>1016</v>
      </c>
      <c r="C34" s="2181"/>
      <c r="D34" s="2182"/>
      <c r="E34" s="321">
        <f>IFERROR(SUM(E19:E33), 0)</f>
        <v>0</v>
      </c>
      <c r="F34" s="1794">
        <f t="shared" ref="F34:G34" si="5">IFERROR(SUM(F19:F33), 0)</f>
        <v>0</v>
      </c>
      <c r="G34" s="1794">
        <f t="shared" si="5"/>
        <v>0</v>
      </c>
      <c r="H34" s="1794">
        <f>IFERROR(G34 - F34, 0)</f>
        <v>0</v>
      </c>
      <c r="I34" s="1794">
        <f>IFERROR(SUM(I19:I33), 0)</f>
        <v>0</v>
      </c>
      <c r="J34" s="1794">
        <f>IFERROR(SUM(J19:J33), 0)</f>
        <v>0</v>
      </c>
      <c r="K34" s="329">
        <f>IFERROR(SUM(K19:K33), 0)</f>
        <v>0</v>
      </c>
      <c r="L34" s="1690"/>
      <c r="M34" s="325" t="s">
        <v>25861</v>
      </c>
      <c r="N34" s="1690"/>
      <c r="O34" s="1694"/>
      <c r="P34" s="1690"/>
      <c r="Q34" s="1661"/>
      <c r="R34" s="897">
        <f xml:space="preserve"> IF( SUM( T34:T34 ) = 0, 0,#REF! )</f>
        <v>0</v>
      </c>
      <c r="S34" s="1661"/>
      <c r="T34" s="1591"/>
      <c r="U34" s="1591"/>
      <c r="V34" s="1591"/>
      <c r="W34" s="1591"/>
      <c r="X34" s="1591"/>
      <c r="Y34" s="1591"/>
      <c r="Z34" s="1591"/>
      <c r="AA34" s="1661"/>
      <c r="AB34" s="1690"/>
      <c r="AC34" s="1850" t="s">
        <v>1016</v>
      </c>
      <c r="AD34" s="434" t="s">
        <v>25862</v>
      </c>
      <c r="AE34" s="434" t="s">
        <v>25863</v>
      </c>
      <c r="AF34" s="434" t="s">
        <v>25864</v>
      </c>
      <c r="AG34" s="434" t="s">
        <v>25865</v>
      </c>
      <c r="AH34" s="434" t="s">
        <v>25866</v>
      </c>
      <c r="AI34" s="434" t="s">
        <v>25867</v>
      </c>
      <c r="AJ34" s="435" t="s">
        <v>25868</v>
      </c>
      <c r="AK34" s="1690"/>
      <c r="AL34" s="1690"/>
      <c r="AM34" s="1690"/>
      <c r="AN34" s="1690"/>
    </row>
    <row r="35" spans="2:40" ht="15.75" customHeight="1" thickBot="1">
      <c r="B35" s="1234"/>
      <c r="C35" s="1226"/>
      <c r="D35" s="1226"/>
      <c r="E35" s="1226"/>
      <c r="F35" s="17"/>
      <c r="G35" s="1690"/>
      <c r="H35" s="1690"/>
      <c r="I35" s="1690"/>
      <c r="J35" s="1690"/>
      <c r="K35" s="1690"/>
      <c r="L35" s="1690"/>
      <c r="M35" s="18"/>
      <c r="N35" s="1690"/>
      <c r="O35" s="1690"/>
      <c r="P35" s="1690"/>
      <c r="Q35" s="1661"/>
      <c r="R35" s="897">
        <f xml:space="preserve"> IF( SUM( T35:T35 ) = 0, 0,#REF! )</f>
        <v>0</v>
      </c>
      <c r="S35" s="1661"/>
      <c r="T35" s="1591"/>
      <c r="U35" s="1591"/>
      <c r="V35" s="1591"/>
      <c r="W35" s="1591"/>
      <c r="X35" s="1591"/>
      <c r="Y35" s="1591"/>
      <c r="Z35" s="1591"/>
      <c r="AA35" s="1661"/>
      <c r="AB35" s="1690"/>
      <c r="AC35" s="1234"/>
      <c r="AD35" s="1226"/>
      <c r="AE35" s="17"/>
      <c r="AF35" s="1690"/>
      <c r="AG35" s="1690"/>
      <c r="AH35" s="1690"/>
      <c r="AI35" s="1690"/>
      <c r="AJ35" s="1690"/>
      <c r="AK35" s="1690"/>
      <c r="AL35" s="1690"/>
      <c r="AM35" s="1690"/>
      <c r="AN35" s="1690"/>
    </row>
    <row r="36" spans="2:40" ht="20.25" customHeight="1" thickBot="1">
      <c r="B36" s="942" t="s">
        <v>25869</v>
      </c>
      <c r="C36" s="1843" t="s">
        <v>801</v>
      </c>
      <c r="D36" s="1843" t="s">
        <v>802</v>
      </c>
      <c r="E36" s="1837" t="s">
        <v>25870</v>
      </c>
      <c r="F36" s="1690"/>
      <c r="G36" s="1690"/>
      <c r="H36" s="1690"/>
      <c r="I36" s="1690"/>
      <c r="J36" s="1690"/>
      <c r="K36" s="1690"/>
      <c r="L36" s="1690"/>
      <c r="M36" s="1690"/>
      <c r="N36" s="1690"/>
      <c r="O36" s="1690"/>
      <c r="P36" s="1690"/>
      <c r="Q36" s="1661"/>
      <c r="R36" s="897">
        <f xml:space="preserve"> IF( SUM( T36:T36 ) = 0, 0,#REF! )</f>
        <v>0</v>
      </c>
      <c r="S36" s="1661"/>
      <c r="T36" s="1591"/>
      <c r="U36" s="1591"/>
      <c r="V36" s="1591"/>
      <c r="W36" s="1591"/>
      <c r="X36" s="1591"/>
      <c r="Y36" s="1591"/>
      <c r="Z36" s="1591"/>
      <c r="AA36" s="1661"/>
      <c r="AB36" s="1690"/>
      <c r="AC36" s="316" t="s">
        <v>25869</v>
      </c>
      <c r="AD36" s="1837" t="s">
        <v>25870</v>
      </c>
      <c r="AE36" s="1690"/>
      <c r="AF36" s="1690"/>
      <c r="AG36" s="1690"/>
      <c r="AH36" s="1690"/>
      <c r="AI36" s="1690"/>
      <c r="AJ36" s="1690"/>
      <c r="AK36" s="1690"/>
      <c r="AL36" s="1690"/>
      <c r="AM36" s="1690"/>
      <c r="AN36" s="1690"/>
    </row>
    <row r="37" spans="2:40" ht="19.5" customHeight="1" thickBot="1">
      <c r="B37" s="1850" t="s">
        <v>25871</v>
      </c>
      <c r="C37" s="343" t="s">
        <v>813</v>
      </c>
      <c r="D37" s="320">
        <v>3</v>
      </c>
      <c r="E37" s="985">
        <v>0</v>
      </c>
      <c r="F37" s="17"/>
      <c r="G37" s="1690"/>
      <c r="H37" s="1690"/>
      <c r="I37" s="1690"/>
      <c r="J37" s="1690"/>
      <c r="K37" s="1690"/>
      <c r="L37" s="1690"/>
      <c r="M37" s="970" t="s">
        <v>25872</v>
      </c>
      <c r="N37" s="1690"/>
      <c r="O37" s="1691"/>
      <c r="P37" s="1690"/>
      <c r="Q37" s="1661"/>
      <c r="R37" s="897">
        <f xml:space="preserve"> IF( SUM( T37:T37 ) = 0, 0,$T$5 )</f>
        <v>0</v>
      </c>
      <c r="S37" s="1661"/>
      <c r="T37" s="273">
        <f xml:space="preserve"> IF( ISNUMBER(E37 ), 0, 1 )</f>
        <v>0</v>
      </c>
      <c r="U37" s="1591"/>
      <c r="V37" s="1591"/>
      <c r="W37" s="1591"/>
      <c r="X37" s="1591"/>
      <c r="Y37" s="1591"/>
      <c r="Z37" s="1591"/>
      <c r="AA37" s="1661"/>
      <c r="AB37" s="1690"/>
      <c r="AC37" s="1866" t="s">
        <v>25871</v>
      </c>
      <c r="AD37" s="760" t="s">
        <v>25873</v>
      </c>
      <c r="AE37" s="17"/>
      <c r="AF37" s="1690"/>
      <c r="AG37" s="1690"/>
      <c r="AH37" s="1690"/>
      <c r="AI37" s="1690"/>
      <c r="AJ37" s="1690"/>
      <c r="AK37" s="1690"/>
      <c r="AL37" s="1690"/>
      <c r="AM37" s="1690"/>
      <c r="AN37" s="1690"/>
    </row>
    <row r="38" spans="2:40" ht="4.5" customHeight="1">
      <c r="B38" s="1690"/>
      <c r="C38" s="1695"/>
      <c r="D38" s="1695"/>
      <c r="E38" s="1690"/>
      <c r="F38" s="1690"/>
      <c r="G38" s="1690"/>
      <c r="H38" s="1690"/>
      <c r="I38" s="1690"/>
      <c r="J38" s="1690"/>
      <c r="K38" s="1690"/>
      <c r="L38" s="1690"/>
      <c r="M38" s="1690"/>
      <c r="N38" s="1690"/>
      <c r="O38" s="1690"/>
      <c r="P38" s="1690"/>
      <c r="Q38" s="1661"/>
      <c r="R38" s="897">
        <f xml:space="preserve"> IF( SUM( T38:T38 ) = 0, 0,#REF! )</f>
        <v>0</v>
      </c>
      <c r="S38" s="1661"/>
      <c r="T38" s="1591"/>
      <c r="U38" s="1591"/>
      <c r="V38" s="1591"/>
      <c r="W38" s="1591"/>
      <c r="X38" s="1591"/>
      <c r="Y38" s="1591"/>
      <c r="Z38" s="1591"/>
      <c r="AA38" s="1661"/>
      <c r="AB38" s="1690"/>
      <c r="AC38" s="1591"/>
      <c r="AD38" s="1690"/>
      <c r="AE38" s="1690"/>
      <c r="AF38" s="1690"/>
      <c r="AG38" s="1690"/>
      <c r="AH38" s="1690"/>
      <c r="AI38" s="1690"/>
      <c r="AJ38" s="1690"/>
      <c r="AK38" s="1690"/>
      <c r="AL38" s="1690"/>
      <c r="AM38" s="1690"/>
      <c r="AN38" s="1690"/>
    </row>
    <row r="39" spans="2:40" ht="19.5" customHeight="1">
      <c r="B39" s="1690"/>
      <c r="C39" s="1695"/>
      <c r="D39" s="1695"/>
      <c r="E39" s="1690"/>
      <c r="F39" s="1690"/>
      <c r="G39" s="1690"/>
      <c r="H39" s="1690"/>
      <c r="I39" s="1690"/>
      <c r="J39" s="1690"/>
      <c r="K39" s="1690"/>
      <c r="L39" s="1690"/>
      <c r="M39" s="1690"/>
      <c r="N39" s="1690"/>
      <c r="O39" s="1690"/>
      <c r="P39" s="1690"/>
      <c r="Q39" s="1661"/>
      <c r="R39" s="897">
        <f xml:space="preserve"> IF( SUM( T39:T39 ) = 0, 0,#REF! )</f>
        <v>0</v>
      </c>
      <c r="S39" s="1661"/>
      <c r="T39" s="1591"/>
      <c r="U39" s="1591"/>
      <c r="V39" s="1591"/>
      <c r="W39" s="1591"/>
      <c r="X39" s="1591"/>
      <c r="Y39" s="1591"/>
      <c r="Z39" s="1591"/>
      <c r="AA39" s="1661"/>
      <c r="AB39" s="1690"/>
      <c r="AC39" s="1591"/>
      <c r="AD39" s="1690"/>
      <c r="AE39" s="1690"/>
      <c r="AF39" s="1690"/>
      <c r="AG39" s="1690"/>
      <c r="AH39" s="1690"/>
      <c r="AI39" s="1690"/>
      <c r="AJ39" s="1690"/>
      <c r="AK39" s="1690"/>
      <c r="AL39" s="1690"/>
      <c r="AM39" s="1690"/>
      <c r="AN39" s="1690"/>
    </row>
    <row r="40" spans="2:40">
      <c r="B40" s="1690"/>
      <c r="C40" s="1695"/>
      <c r="D40" s="1695"/>
      <c r="E40" s="1690"/>
      <c r="F40" s="1690"/>
      <c r="G40" s="1690"/>
      <c r="H40" s="1690"/>
      <c r="I40" s="1690"/>
      <c r="J40" s="1690"/>
      <c r="K40" s="1690"/>
      <c r="L40" s="1690"/>
      <c r="M40" s="1690"/>
      <c r="N40" s="1690"/>
      <c r="O40" s="1690"/>
      <c r="P40" s="1690"/>
      <c r="Q40" s="1661"/>
      <c r="R40" s="897">
        <f xml:space="preserve"> IF( SUM( T40:T40 ) = 0, 0,#REF! )</f>
        <v>0</v>
      </c>
      <c r="S40" s="1661"/>
      <c r="T40" s="1591"/>
      <c r="U40" s="1591"/>
      <c r="V40" s="1591"/>
      <c r="W40" s="1591"/>
      <c r="X40" s="1591"/>
      <c r="Y40" s="1591"/>
      <c r="Z40" s="1591"/>
      <c r="AA40" s="1661"/>
      <c r="AB40" s="1690"/>
      <c r="AC40" s="1591"/>
      <c r="AD40" s="1591"/>
      <c r="AE40" s="1591"/>
      <c r="AF40" s="1591"/>
      <c r="AG40" s="1591"/>
      <c r="AH40" s="1591"/>
      <c r="AI40" s="1591"/>
      <c r="AJ40" s="1591"/>
      <c r="AK40" s="1591"/>
      <c r="AL40" s="1591"/>
      <c r="AM40" s="1591"/>
      <c r="AN40" s="1591"/>
    </row>
    <row r="41" spans="2:40">
      <c r="B41" s="1690"/>
      <c r="C41" s="1695"/>
      <c r="D41" s="1695"/>
      <c r="E41" s="1690"/>
      <c r="F41" s="1690"/>
      <c r="G41" s="1690"/>
      <c r="H41" s="1690"/>
      <c r="I41" s="1690"/>
      <c r="J41" s="1690"/>
      <c r="K41" s="1690"/>
      <c r="L41" s="1690"/>
      <c r="M41" s="1690"/>
      <c r="N41" s="1690"/>
      <c r="O41" s="1690"/>
      <c r="P41" s="1690"/>
      <c r="Q41" s="1661"/>
      <c r="R41" s="897">
        <f xml:space="preserve"> IF( SUM( T41:T41 ) = 0, 0,#REF! )</f>
        <v>0</v>
      </c>
      <c r="S41" s="1661"/>
      <c r="T41" s="1591"/>
      <c r="U41" s="1591"/>
      <c r="V41" s="1591"/>
      <c r="W41" s="1591"/>
      <c r="X41" s="1591"/>
      <c r="Y41" s="1591"/>
      <c r="Z41" s="1591"/>
      <c r="AA41" s="1661"/>
      <c r="AB41" s="1690"/>
      <c r="AC41" s="1591"/>
      <c r="AD41" s="1591"/>
      <c r="AE41" s="1591"/>
      <c r="AF41" s="1591"/>
      <c r="AG41" s="1591"/>
      <c r="AH41" s="1591"/>
      <c r="AI41" s="1591"/>
      <c r="AJ41" s="1591"/>
      <c r="AK41" s="1591"/>
      <c r="AL41" s="1591"/>
      <c r="AM41" s="1591"/>
      <c r="AN41" s="1591"/>
    </row>
    <row r="42" spans="2:40">
      <c r="B42" s="1690"/>
      <c r="C42" s="1695"/>
      <c r="D42" s="1695"/>
      <c r="E42" s="1690"/>
      <c r="F42" s="1690"/>
      <c r="G42" s="1690"/>
      <c r="H42" s="1690"/>
      <c r="I42" s="1690"/>
      <c r="J42" s="1690"/>
      <c r="K42" s="1690"/>
      <c r="L42" s="1690"/>
      <c r="M42" s="1690"/>
      <c r="N42" s="1690"/>
      <c r="O42" s="1690"/>
      <c r="P42" s="1690"/>
      <c r="Q42" s="1591"/>
      <c r="R42" s="1591"/>
      <c r="S42" s="1591"/>
      <c r="T42" s="1591"/>
      <c r="U42" s="1591"/>
      <c r="V42" s="1591"/>
      <c r="W42" s="1591"/>
      <c r="X42" s="1591"/>
      <c r="Y42" s="1591"/>
      <c r="Z42" s="1591"/>
      <c r="AA42" s="1591"/>
      <c r="AB42" s="1690"/>
      <c r="AC42" s="1591"/>
      <c r="AD42" s="1591"/>
      <c r="AE42" s="1591"/>
      <c r="AF42" s="1591"/>
      <c r="AG42" s="1591"/>
      <c r="AH42" s="1591"/>
      <c r="AI42" s="1591"/>
      <c r="AJ42" s="1591"/>
      <c r="AK42" s="1591"/>
      <c r="AL42" s="1591"/>
      <c r="AM42" s="1591"/>
      <c r="AN42" s="1591"/>
    </row>
    <row r="43" spans="2:40">
      <c r="B43" s="1690"/>
      <c r="C43" s="1695"/>
      <c r="D43" s="1695"/>
      <c r="E43" s="1690"/>
      <c r="F43" s="1690"/>
      <c r="G43" s="1690"/>
      <c r="H43" s="1690"/>
      <c r="I43" s="1690"/>
      <c r="J43" s="1690"/>
      <c r="K43" s="1690"/>
      <c r="L43" s="1690"/>
      <c r="M43" s="1690"/>
      <c r="N43" s="1690"/>
      <c r="O43" s="1690"/>
      <c r="P43" s="1690"/>
      <c r="Q43" s="1591"/>
      <c r="R43" s="1591"/>
      <c r="S43" s="1591"/>
      <c r="T43" s="1591"/>
      <c r="U43" s="1591"/>
      <c r="V43" s="1591"/>
      <c r="W43" s="1591"/>
      <c r="X43" s="1591"/>
      <c r="Y43" s="1591"/>
      <c r="Z43" s="1591"/>
      <c r="AA43" s="1591"/>
      <c r="AB43" s="1690"/>
      <c r="AC43" s="1591"/>
      <c r="AD43" s="1591"/>
      <c r="AE43" s="1591"/>
      <c r="AF43" s="1591"/>
      <c r="AG43" s="1591"/>
      <c r="AH43" s="1591"/>
      <c r="AI43" s="1591"/>
      <c r="AJ43" s="1591"/>
      <c r="AK43" s="1591"/>
      <c r="AL43" s="1591"/>
      <c r="AM43" s="1591"/>
      <c r="AN43" s="1591"/>
    </row>
    <row r="44" spans="2:40">
      <c r="B44" s="1690"/>
      <c r="C44" s="1695"/>
      <c r="D44" s="1695"/>
      <c r="E44" s="1690"/>
      <c r="F44" s="1690"/>
      <c r="G44" s="1690"/>
      <c r="H44" s="1690"/>
      <c r="I44" s="1690"/>
      <c r="J44" s="1690"/>
      <c r="K44" s="1690"/>
      <c r="L44" s="1690"/>
      <c r="M44" s="1690"/>
      <c r="N44" s="1690"/>
      <c r="O44" s="1690"/>
      <c r="P44" s="1690"/>
      <c r="Q44" s="1591"/>
      <c r="R44" s="1591"/>
      <c r="S44" s="1591"/>
      <c r="T44" s="1591"/>
      <c r="U44" s="1591"/>
      <c r="V44" s="1591"/>
      <c r="W44" s="1591"/>
      <c r="X44" s="1591"/>
      <c r="Y44" s="1591"/>
      <c r="Z44" s="1591"/>
      <c r="AA44" s="1591"/>
      <c r="AB44" s="1690"/>
      <c r="AC44" s="1591"/>
      <c r="AD44" s="1591"/>
      <c r="AE44" s="1591"/>
      <c r="AF44" s="1591"/>
      <c r="AG44" s="1591"/>
      <c r="AH44" s="1591"/>
      <c r="AI44" s="1591"/>
      <c r="AJ44" s="1591"/>
      <c r="AK44" s="1591"/>
      <c r="AL44" s="1591"/>
      <c r="AM44" s="1591"/>
      <c r="AN44" s="1591"/>
    </row>
    <row r="45" spans="2:40">
      <c r="B45" s="1690"/>
      <c r="C45" s="1695"/>
      <c r="D45" s="1695"/>
      <c r="E45" s="1690"/>
      <c r="F45" s="1690"/>
      <c r="G45" s="1690"/>
      <c r="H45" s="1690"/>
      <c r="I45" s="1690"/>
      <c r="J45" s="1690"/>
      <c r="K45" s="1690"/>
      <c r="L45" s="1690"/>
      <c r="M45" s="1690"/>
      <c r="N45" s="1690"/>
      <c r="O45" s="1690"/>
      <c r="P45" s="1690"/>
      <c r="Q45" s="1591"/>
      <c r="R45" s="1591"/>
      <c r="S45" s="1591"/>
      <c r="T45" s="1591"/>
      <c r="U45" s="1591"/>
      <c r="V45" s="1591"/>
      <c r="W45" s="1591"/>
      <c r="X45" s="1591"/>
      <c r="Y45" s="1591"/>
      <c r="Z45" s="1591"/>
      <c r="AA45" s="1591"/>
      <c r="AB45" s="1690"/>
      <c r="AC45" s="1591"/>
      <c r="AD45" s="1591"/>
      <c r="AE45" s="1591"/>
      <c r="AF45" s="1591"/>
      <c r="AG45" s="1591"/>
      <c r="AH45" s="1591"/>
      <c r="AI45" s="1591"/>
      <c r="AJ45" s="1591"/>
      <c r="AK45" s="1591"/>
      <c r="AL45" s="1591"/>
      <c r="AM45" s="1591"/>
      <c r="AN45" s="1591"/>
    </row>
    <row r="46" spans="2:40">
      <c r="B46" s="1690"/>
      <c r="C46" s="1695"/>
      <c r="D46" s="1695"/>
      <c r="E46" s="1690"/>
      <c r="F46" s="1690"/>
      <c r="G46" s="1690"/>
      <c r="H46" s="1690"/>
      <c r="I46" s="1690"/>
      <c r="J46" s="1690"/>
      <c r="K46" s="1690"/>
      <c r="L46" s="1690"/>
      <c r="M46" s="1690"/>
      <c r="N46" s="1690"/>
      <c r="O46" s="1690"/>
      <c r="P46" s="1690"/>
      <c r="Q46" s="1591"/>
      <c r="R46" s="1591"/>
      <c r="S46" s="1591"/>
      <c r="T46" s="1591"/>
      <c r="U46" s="1591"/>
      <c r="V46" s="1591"/>
      <c r="W46" s="1591"/>
      <c r="X46" s="1591"/>
      <c r="Y46" s="1591"/>
      <c r="Z46" s="1591"/>
      <c r="AA46" s="1591"/>
      <c r="AB46" s="1690"/>
      <c r="AC46" s="1591"/>
      <c r="AD46" s="1591"/>
      <c r="AE46" s="1591"/>
      <c r="AF46" s="1591"/>
      <c r="AG46" s="1591"/>
      <c r="AH46" s="1591"/>
      <c r="AI46" s="1591"/>
      <c r="AJ46" s="1591"/>
      <c r="AK46" s="1591"/>
      <c r="AL46" s="1591"/>
      <c r="AM46" s="1591"/>
      <c r="AN46" s="1591"/>
    </row>
    <row r="47" spans="2:40">
      <c r="B47" s="1690"/>
      <c r="C47" s="1695"/>
      <c r="D47" s="1695"/>
      <c r="E47" s="1690"/>
      <c r="F47" s="1690"/>
      <c r="G47" s="1690"/>
      <c r="H47" s="1690"/>
      <c r="I47" s="1690"/>
      <c r="J47" s="1690"/>
      <c r="K47" s="1690"/>
      <c r="L47" s="1690"/>
      <c r="M47" s="1690"/>
      <c r="N47" s="1690"/>
      <c r="O47" s="1690"/>
      <c r="P47" s="1690"/>
      <c r="Q47" s="1591"/>
      <c r="R47" s="1591"/>
      <c r="S47" s="1591"/>
      <c r="T47" s="1591"/>
      <c r="U47" s="1591"/>
      <c r="V47" s="1591"/>
      <c r="W47" s="1591"/>
      <c r="X47" s="1591"/>
      <c r="Y47" s="1591"/>
      <c r="Z47" s="1591"/>
      <c r="AA47" s="1591"/>
      <c r="AB47" s="1690"/>
      <c r="AC47" s="1591"/>
      <c r="AD47" s="1591"/>
      <c r="AE47" s="1591"/>
      <c r="AF47" s="1591"/>
      <c r="AG47" s="1591"/>
      <c r="AH47" s="1591"/>
      <c r="AI47" s="1591"/>
      <c r="AJ47" s="1591"/>
      <c r="AK47" s="1591"/>
      <c r="AL47" s="1591"/>
      <c r="AM47" s="1591"/>
      <c r="AN47" s="1591"/>
    </row>
    <row r="48" spans="2:40">
      <c r="B48" s="1690"/>
      <c r="C48" s="1695"/>
      <c r="D48" s="1695"/>
      <c r="E48" s="1690"/>
      <c r="F48" s="1690"/>
      <c r="G48" s="1690"/>
      <c r="H48" s="1690"/>
      <c r="I48" s="1690"/>
      <c r="J48" s="1690"/>
      <c r="K48" s="1690"/>
      <c r="L48" s="1690"/>
      <c r="M48" s="1690"/>
      <c r="N48" s="1690"/>
      <c r="O48" s="1690"/>
      <c r="P48" s="1690"/>
      <c r="Q48" s="1591"/>
      <c r="R48" s="1591"/>
      <c r="S48" s="1591"/>
      <c r="T48" s="1591"/>
      <c r="U48" s="1591"/>
      <c r="V48" s="1591"/>
      <c r="W48" s="1591"/>
      <c r="X48" s="1591"/>
      <c r="Y48" s="1591"/>
      <c r="Z48" s="1591"/>
      <c r="AA48" s="1591"/>
      <c r="AB48" s="1690"/>
      <c r="AC48" s="1591"/>
      <c r="AD48" s="1591"/>
      <c r="AE48" s="1591"/>
      <c r="AF48" s="1591"/>
      <c r="AG48" s="1591"/>
      <c r="AH48" s="1591"/>
      <c r="AI48" s="1591"/>
      <c r="AJ48" s="1591"/>
      <c r="AK48" s="1591"/>
      <c r="AL48" s="1591"/>
      <c r="AM48" s="1591"/>
      <c r="AN48" s="1591"/>
    </row>
    <row r="49" spans="29:29">
      <c r="AC49" s="1591"/>
    </row>
    <row r="50" spans="29:29">
      <c r="AC50" s="1591"/>
    </row>
    <row r="51" spans="29:29">
      <c r="AC51" s="1591"/>
    </row>
    <row r="52" spans="29:29">
      <c r="AC52" s="1591"/>
    </row>
  </sheetData>
  <sheetProtection algorithmName="SHA-512" hashValue="50F7ShsUChIj2Y1pZ17DDOczdWY88ZHcJa7wbbaQJNJ3Phq0TUfpowxznoTyVxYfxwAS7FjyYIVYKkgOP9Nwww==" saltValue="RMX7sH6gsMtZXfnLiQZpZA==" spinCount="100000" sheet="1" objects="1" scenarios="1"/>
  <mergeCells count="22">
    <mergeCell ref="B24:D24"/>
    <mergeCell ref="B3:O3"/>
    <mergeCell ref="AC3:AJ3"/>
    <mergeCell ref="T4:Z4"/>
    <mergeCell ref="B15:D15"/>
    <mergeCell ref="B16:D16"/>
    <mergeCell ref="B17:D17"/>
    <mergeCell ref="B19:D19"/>
    <mergeCell ref="B20:D20"/>
    <mergeCell ref="B21:D21"/>
    <mergeCell ref="B22:D22"/>
    <mergeCell ref="B23:D23"/>
    <mergeCell ref="B31:D31"/>
    <mergeCell ref="B32:D32"/>
    <mergeCell ref="B33:D33"/>
    <mergeCell ref="B34:D34"/>
    <mergeCell ref="B25:D25"/>
    <mergeCell ref="B26:D26"/>
    <mergeCell ref="B27:D27"/>
    <mergeCell ref="B28:D28"/>
    <mergeCell ref="B29:D29"/>
    <mergeCell ref="B30:D30"/>
  </mergeCells>
  <conditionalFormatting sqref="R8:R41">
    <cfRule type="cellIs" dxfId="5" priority="1" operator="equal">
      <formula>0</formula>
    </cfRule>
  </conditionalFormatting>
  <dataValidations count="1">
    <dataValidation type="custom" allowBlank="1" showErrorMessage="1" errorTitle="Input Error" error="Please enter a numeric value." sqref="E8 E11:E13 E19:G33 I19:K33 E37" xr:uid="{00000000-0002-0000-4200-000000000000}">
      <formula1>ISNUMBER(E8)</formula1>
    </dataValidation>
  </dataValidations>
  <pageMargins left="0.7" right="0.7" top="0.75" bottom="0.75" header="0.3" footer="0.3"/>
  <pageSetup paperSize="8" scale="69" fitToHeight="0" orientation="portrait" r:id="rId1"/>
  <headerFooter>
    <oddHeader>&amp;L&amp;F&amp;CSheet: &amp;A&amp;ROFFICIAL</oddHeader>
    <oddFooter>&amp;LPrinted on: &amp;D at &amp;T&amp;CPage &amp;P of &amp;N&amp;ROfwat</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4">
    <tabColor theme="1"/>
    <pageSetUpPr fitToPage="1"/>
  </sheetPr>
  <dimension ref="A1"/>
  <sheetViews>
    <sheetView showGridLines="0" zoomScale="80" zoomScaleNormal="80" zoomScaleSheetLayoutView="80" workbookViewId="0"/>
  </sheetViews>
  <sheetFormatPr defaultColWidth="9" defaultRowHeight="14.25"/>
  <sheetData/>
  <sheetProtection algorithmName="SHA-512" hashValue="Jz+RUl78RRiIdmOMeFjQg9g4WNW0KD+Q8GZA/2xmUzTb2itACGU6KpmQBUqMjkN+111oLOKLBBNpec8lIeqpCQ==" saltValue="BPt8398pUQ7cLR8HXJ9EhQ==" spinCount="100000" sheet="1" objects="1" scenarios="1"/>
  <pageMargins left="0.7" right="0.7" top="0.75" bottom="0.75" header="0.3" footer="0.3"/>
  <pageSetup paperSize="8" fitToHeight="0" orientation="portrait" r:id="rId1"/>
  <headerFooter>
    <oddHeader>&amp;L&amp;F&amp;CSheet: &amp;A&amp;ROFFICIAL</oddHeader>
    <oddFooter>&amp;LPrinted on: &amp;D at &amp;T&amp;CPage &amp;P of &amp;N&amp;ROfwat</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5">
    <pageSetUpPr fitToPage="1"/>
  </sheetPr>
  <dimension ref="B1:AG37"/>
  <sheetViews>
    <sheetView showGridLines="0" zoomScale="55" zoomScaleNormal="55" zoomScaleSheetLayoutView="100" workbookViewId="0"/>
  </sheetViews>
  <sheetFormatPr defaultColWidth="9" defaultRowHeight="15"/>
  <cols>
    <col min="1" max="1" width="1.875" style="264" customWidth="1"/>
    <col min="2" max="2" width="36.125" style="264" customWidth="1"/>
    <col min="3" max="3" width="7" style="264" customWidth="1"/>
    <col min="4" max="4" width="5.375" style="264" customWidth="1"/>
    <col min="5" max="10" width="12.5" style="264" customWidth="1"/>
    <col min="11" max="11" width="1.875" style="264" customWidth="1"/>
    <col min="12" max="12" width="12.5" style="264" customWidth="1"/>
    <col min="13" max="13" width="1.875" style="264" customWidth="1"/>
    <col min="14" max="14" width="33.625" style="264" customWidth="1"/>
    <col min="15" max="16" width="1.875" style="264" customWidth="1"/>
    <col min="17" max="17" width="25" style="264" customWidth="1"/>
    <col min="18" max="18" width="1.875" style="264" customWidth="1"/>
    <col min="19" max="23" width="7.625" style="264" hidden="1" customWidth="1"/>
    <col min="24" max="24" width="1.875" style="264" hidden="1" customWidth="1"/>
    <col min="25" max="25" width="1.875" style="264" customWidth="1"/>
    <col min="26" max="26" width="36.125" style="264" customWidth="1"/>
    <col min="27" max="32" width="13.625" style="264" customWidth="1"/>
    <col min="33" max="33" width="1.875" style="264" customWidth="1"/>
    <col min="34" max="16384" width="9" style="264"/>
  </cols>
  <sheetData>
    <row r="1" spans="2:33" ht="30.75" customHeight="1">
      <c r="B1" s="888" t="s">
        <v>789</v>
      </c>
      <c r="C1" s="888"/>
      <c r="D1" s="888"/>
      <c r="E1" s="1592"/>
      <c r="F1" s="1592"/>
      <c r="G1" s="1592"/>
      <c r="H1" s="1592"/>
      <c r="I1" s="1592"/>
      <c r="J1" s="1592"/>
      <c r="K1" s="1592"/>
      <c r="L1" s="1592"/>
      <c r="M1" s="1592"/>
      <c r="N1" s="1592"/>
      <c r="O1" s="1592"/>
      <c r="P1" s="1696"/>
      <c r="Q1" s="1592"/>
      <c r="R1" s="1696"/>
      <c r="S1" s="1592"/>
      <c r="T1" s="1592"/>
      <c r="U1" s="1592"/>
      <c r="V1" s="1592"/>
      <c r="W1" s="1592"/>
      <c r="X1" s="1696"/>
      <c r="Y1" s="1592"/>
      <c r="Z1" s="888" t="s">
        <v>789</v>
      </c>
      <c r="AA1" s="1592"/>
      <c r="AB1" s="1592"/>
      <c r="AC1" s="1592"/>
      <c r="AD1" s="1592"/>
      <c r="AE1" s="1592"/>
      <c r="AF1" s="1592"/>
      <c r="AG1" s="1592"/>
    </row>
    <row r="2" spans="2:33" ht="30.75" customHeight="1">
      <c r="B2" s="888" t="str">
        <f>Validation!B4</f>
        <v>Anglian Water</v>
      </c>
      <c r="C2" s="1592"/>
      <c r="D2" s="1592"/>
      <c r="E2" s="1592"/>
      <c r="F2" s="1592"/>
      <c r="G2" s="1592"/>
      <c r="H2" s="1592"/>
      <c r="I2" s="1592"/>
      <c r="J2" s="1592"/>
      <c r="K2" s="1592"/>
      <c r="L2" s="1592"/>
      <c r="M2" s="1592"/>
      <c r="N2" s="1592"/>
      <c r="O2" s="1592"/>
      <c r="P2" s="1696"/>
      <c r="Q2" s="1592"/>
      <c r="R2" s="1696"/>
      <c r="S2" s="1592"/>
      <c r="T2" s="1592"/>
      <c r="U2" s="1592"/>
      <c r="V2" s="1592"/>
      <c r="W2" s="1592"/>
      <c r="X2" s="1696"/>
      <c r="Y2" s="1592"/>
      <c r="Z2" s="888" t="str">
        <f>Validation!B4</f>
        <v>Anglian Water</v>
      </c>
      <c r="AA2" s="1592"/>
      <c r="AB2" s="1592"/>
      <c r="AC2" s="1592"/>
      <c r="AD2" s="1592"/>
      <c r="AE2" s="1592"/>
      <c r="AF2" s="1592"/>
      <c r="AG2" s="1592"/>
    </row>
    <row r="3" spans="2:33" ht="45" customHeight="1">
      <c r="B3" s="2067" t="s">
        <v>790</v>
      </c>
      <c r="C3" s="2067"/>
      <c r="D3" s="2067"/>
      <c r="E3" s="2067"/>
      <c r="F3" s="2067"/>
      <c r="G3" s="2067"/>
      <c r="H3" s="2067"/>
      <c r="I3" s="2067"/>
      <c r="J3" s="2067"/>
      <c r="K3" s="2067"/>
      <c r="L3" s="2067"/>
      <c r="M3" s="2067"/>
      <c r="N3" s="2067"/>
      <c r="O3" s="1592"/>
      <c r="P3" s="1696"/>
      <c r="Q3" s="889" t="s">
        <v>798</v>
      </c>
      <c r="R3" s="1696"/>
      <c r="S3" s="1592"/>
      <c r="T3" s="1592"/>
      <c r="U3" s="1592"/>
      <c r="V3" s="1592"/>
      <c r="W3" s="1592"/>
      <c r="X3" s="1696"/>
      <c r="Y3" s="1592"/>
      <c r="Z3" s="2067" t="s">
        <v>790</v>
      </c>
      <c r="AA3" s="2067"/>
      <c r="AB3" s="2067"/>
      <c r="AC3" s="2067"/>
      <c r="AD3" s="2067"/>
      <c r="AE3" s="2067"/>
      <c r="AF3" s="2067"/>
      <c r="AG3" s="1592"/>
    </row>
    <row r="4" spans="2:33" ht="15" customHeight="1" thickBot="1">
      <c r="B4" s="2"/>
      <c r="C4" s="2"/>
      <c r="D4" s="2"/>
      <c r="E4" s="2"/>
      <c r="F4" s="2"/>
      <c r="G4" s="2"/>
      <c r="H4" s="2"/>
      <c r="I4" s="2"/>
      <c r="J4" s="2"/>
      <c r="K4" s="1592"/>
      <c r="L4" s="9"/>
      <c r="M4" s="1592"/>
      <c r="N4" s="1592"/>
      <c r="O4" s="1592"/>
      <c r="P4" s="1696"/>
      <c r="Q4" s="1592"/>
      <c r="R4" s="1696"/>
      <c r="S4" s="2175" t="s">
        <v>799</v>
      </c>
      <c r="T4" s="2175"/>
      <c r="U4" s="2175"/>
      <c r="V4" s="2175"/>
      <c r="W4" s="2175"/>
      <c r="X4" s="1696"/>
      <c r="Y4" s="1591"/>
      <c r="Z4" s="2"/>
      <c r="AA4" s="2"/>
      <c r="AB4" s="2"/>
      <c r="AC4" s="2"/>
      <c r="AD4" s="2"/>
      <c r="AE4" s="2"/>
      <c r="AF4" s="2"/>
      <c r="AG4" s="1592"/>
    </row>
    <row r="5" spans="2:33" ht="25.5" customHeight="1">
      <c r="B5" s="1973" t="s">
        <v>21840</v>
      </c>
      <c r="C5" s="2195" t="s">
        <v>801</v>
      </c>
      <c r="D5" s="2195" t="s">
        <v>802</v>
      </c>
      <c r="E5" s="1974" t="s">
        <v>919</v>
      </c>
      <c r="F5" s="1974"/>
      <c r="G5" s="1974"/>
      <c r="H5" s="1974" t="s">
        <v>25874</v>
      </c>
      <c r="I5" s="1974"/>
      <c r="J5" s="1964"/>
      <c r="K5" s="1592"/>
      <c r="L5" s="2045" t="s">
        <v>806</v>
      </c>
      <c r="M5" s="1592"/>
      <c r="N5" s="2078" t="s">
        <v>25231</v>
      </c>
      <c r="O5" s="1592"/>
      <c r="P5" s="1696"/>
      <c r="Q5" s="1592"/>
      <c r="R5" s="1696"/>
      <c r="S5" s="267" t="s">
        <v>808</v>
      </c>
      <c r="T5" s="1592"/>
      <c r="U5" s="1592"/>
      <c r="V5" s="1592"/>
      <c r="W5" s="1592"/>
      <c r="X5" s="1696"/>
      <c r="Y5" s="1592"/>
      <c r="Z5" s="1973" t="s">
        <v>21840</v>
      </c>
      <c r="AA5" s="1974" t="s">
        <v>919</v>
      </c>
      <c r="AB5" s="1974"/>
      <c r="AC5" s="1974"/>
      <c r="AD5" s="1974" t="s">
        <v>25874</v>
      </c>
      <c r="AE5" s="1974"/>
      <c r="AF5" s="1964"/>
      <c r="AG5" s="1592"/>
    </row>
    <row r="6" spans="2:33" ht="23.25" customHeight="1" thickBot="1">
      <c r="B6" s="1975"/>
      <c r="C6" s="2052"/>
      <c r="D6" s="2052"/>
      <c r="E6" s="1845" t="s">
        <v>2926</v>
      </c>
      <c r="F6" s="1845" t="s">
        <v>2927</v>
      </c>
      <c r="G6" s="1845" t="s">
        <v>1016</v>
      </c>
      <c r="H6" s="1845" t="s">
        <v>2926</v>
      </c>
      <c r="I6" s="1845" t="s">
        <v>2927</v>
      </c>
      <c r="J6" s="1838" t="s">
        <v>1016</v>
      </c>
      <c r="K6" s="1592"/>
      <c r="L6" s="2047"/>
      <c r="M6" s="1592"/>
      <c r="N6" s="2079"/>
      <c r="O6" s="1592"/>
      <c r="P6" s="1696"/>
      <c r="Q6" s="1592"/>
      <c r="R6" s="1696"/>
      <c r="S6" s="1592"/>
      <c r="T6" s="1592"/>
      <c r="U6" s="1592"/>
      <c r="V6" s="1592"/>
      <c r="W6" s="1592"/>
      <c r="X6" s="1696"/>
      <c r="Y6" s="1592"/>
      <c r="Z6" s="1975"/>
      <c r="AA6" s="1845" t="s">
        <v>2926</v>
      </c>
      <c r="AB6" s="1845" t="s">
        <v>2927</v>
      </c>
      <c r="AC6" s="1845" t="s">
        <v>1016</v>
      </c>
      <c r="AD6" s="1845" t="s">
        <v>2926</v>
      </c>
      <c r="AE6" s="1845" t="s">
        <v>2927</v>
      </c>
      <c r="AF6" s="1838" t="s">
        <v>1016</v>
      </c>
      <c r="AG6" s="1592"/>
    </row>
    <row r="7" spans="2:33" ht="15" customHeight="1" thickBot="1">
      <c r="B7" s="1235"/>
      <c r="C7" s="1235"/>
      <c r="D7" s="1235"/>
      <c r="E7" s="10"/>
      <c r="F7" s="10"/>
      <c r="G7" s="10"/>
      <c r="H7" s="10"/>
      <c r="I7" s="10"/>
      <c r="J7" s="10"/>
      <c r="K7" s="1592"/>
      <c r="L7" s="1236"/>
      <c r="M7" s="1592"/>
      <c r="N7" s="1592"/>
      <c r="O7" s="1592"/>
      <c r="P7" s="1696"/>
      <c r="Q7" s="1592"/>
      <c r="R7" s="1696"/>
      <c r="S7" s="1592"/>
      <c r="T7" s="1592"/>
      <c r="U7" s="1592"/>
      <c r="V7" s="1592"/>
      <c r="W7" s="1592"/>
      <c r="X7" s="1696"/>
      <c r="Y7" s="1592"/>
      <c r="Z7" s="1235"/>
      <c r="AA7" s="10"/>
      <c r="AB7" s="10"/>
      <c r="AC7" s="10"/>
      <c r="AD7" s="10"/>
      <c r="AE7" s="10"/>
      <c r="AF7" s="10"/>
      <c r="AG7" s="1592"/>
    </row>
    <row r="8" spans="2:33" ht="20.25" customHeight="1" thickBot="1">
      <c r="B8" s="316" t="s">
        <v>25875</v>
      </c>
      <c r="C8" s="238"/>
      <c r="D8" s="238"/>
      <c r="E8" s="11"/>
      <c r="F8" s="11"/>
      <c r="G8" s="11"/>
      <c r="H8" s="11"/>
      <c r="I8" s="1204"/>
      <c r="J8" s="1204"/>
      <c r="K8" s="1205"/>
      <c r="L8" s="1206"/>
      <c r="M8" s="1592"/>
      <c r="N8" s="1592"/>
      <c r="O8" s="1592"/>
      <c r="P8" s="1696"/>
      <c r="Q8" s="1592"/>
      <c r="R8" s="1696"/>
      <c r="S8" s="1592"/>
      <c r="T8" s="1592"/>
      <c r="U8" s="1592"/>
      <c r="V8" s="1592"/>
      <c r="W8" s="1592"/>
      <c r="X8" s="1696"/>
      <c r="Y8" s="1592"/>
      <c r="Z8" s="316" t="s">
        <v>25875</v>
      </c>
      <c r="AA8" s="11"/>
      <c r="AB8" s="11"/>
      <c r="AC8" s="11"/>
      <c r="AD8" s="11"/>
      <c r="AE8" s="1204"/>
      <c r="AF8" s="1204"/>
      <c r="AG8" s="1592"/>
    </row>
    <row r="9" spans="2:33" ht="30" customHeight="1">
      <c r="B9" s="326" t="s">
        <v>25876</v>
      </c>
      <c r="C9" s="317" t="s">
        <v>813</v>
      </c>
      <c r="D9" s="317">
        <v>3</v>
      </c>
      <c r="E9" s="801"/>
      <c r="F9" s="801"/>
      <c r="G9" s="431">
        <f>IFERROR(SUM(E9:F9), 0)</f>
        <v>0</v>
      </c>
      <c r="H9" s="801"/>
      <c r="I9" s="801"/>
      <c r="J9" s="432">
        <f>IFERROR(SUM(H9:I9), 0)</f>
        <v>0</v>
      </c>
      <c r="K9" s="1205"/>
      <c r="L9" s="323" t="s">
        <v>25877</v>
      </c>
      <c r="M9" s="1592"/>
      <c r="N9" s="1632"/>
      <c r="O9" s="1592"/>
      <c r="P9" s="1696"/>
      <c r="Q9" s="271" t="str">
        <f>IF( SUM( S9:W9 ) = 0, 0, $S$5 )</f>
        <v>Please complete all cells in row</v>
      </c>
      <c r="R9" s="1696"/>
      <c r="S9" s="273">
        <f t="shared" ref="S9:T13" si="0" xml:space="preserve"> IF( ISNUMBER(E9 ), 0, 1 )</f>
        <v>1</v>
      </c>
      <c r="T9" s="273">
        <f t="shared" si="0"/>
        <v>1</v>
      </c>
      <c r="U9" s="1591"/>
      <c r="V9" s="273">
        <f t="shared" ref="V9:W13" si="1" xml:space="preserve"> IF( ISNUMBER(H9 ), 0, 1 )</f>
        <v>1</v>
      </c>
      <c r="W9" s="273">
        <f t="shared" si="1"/>
        <v>1</v>
      </c>
      <c r="X9" s="1696"/>
      <c r="Y9" s="1592"/>
      <c r="Z9" s="326" t="s">
        <v>25876</v>
      </c>
      <c r="AA9" s="1470" t="s">
        <v>25878</v>
      </c>
      <c r="AB9" s="1470" t="s">
        <v>25879</v>
      </c>
      <c r="AC9" s="1470" t="s">
        <v>25880</v>
      </c>
      <c r="AD9" s="1470" t="s">
        <v>25881</v>
      </c>
      <c r="AE9" s="1470" t="s">
        <v>25882</v>
      </c>
      <c r="AF9" s="1471" t="s">
        <v>25883</v>
      </c>
      <c r="AG9" s="1592"/>
    </row>
    <row r="10" spans="2:33" ht="30" customHeight="1">
      <c r="B10" s="327" t="s">
        <v>25884</v>
      </c>
      <c r="C10" s="313" t="s">
        <v>813</v>
      </c>
      <c r="D10" s="313">
        <v>3</v>
      </c>
      <c r="E10" s="803"/>
      <c r="F10" s="803"/>
      <c r="G10" s="1795">
        <f>IFERROR(SUM(E10:F10), 0)</f>
        <v>0</v>
      </c>
      <c r="H10" s="803"/>
      <c r="I10" s="803"/>
      <c r="J10" s="433">
        <f>IFERROR(SUM(H10:I10), 0)</f>
        <v>0</v>
      </c>
      <c r="K10" s="1205"/>
      <c r="L10" s="324" t="s">
        <v>25885</v>
      </c>
      <c r="M10" s="1592"/>
      <c r="N10" s="1633"/>
      <c r="O10" s="1592"/>
      <c r="P10" s="1696"/>
      <c r="Q10" s="1237" t="str">
        <f>IF( SUM( S10:W10 ) = 0, 0, $S$5 )</f>
        <v>Please complete all cells in row</v>
      </c>
      <c r="R10" s="1696"/>
      <c r="S10" s="273">
        <f t="shared" si="0"/>
        <v>1</v>
      </c>
      <c r="T10" s="273">
        <f t="shared" si="0"/>
        <v>1</v>
      </c>
      <c r="U10" s="1591"/>
      <c r="V10" s="273">
        <f t="shared" si="1"/>
        <v>1</v>
      </c>
      <c r="W10" s="273">
        <f t="shared" si="1"/>
        <v>1</v>
      </c>
      <c r="X10" s="1696"/>
      <c r="Y10" s="1592"/>
      <c r="Z10" s="327" t="s">
        <v>25884</v>
      </c>
      <c r="AA10" s="1472" t="s">
        <v>25886</v>
      </c>
      <c r="AB10" s="1472" t="s">
        <v>25887</v>
      </c>
      <c r="AC10" s="1472" t="s">
        <v>25888</v>
      </c>
      <c r="AD10" s="1472" t="s">
        <v>25889</v>
      </c>
      <c r="AE10" s="1472" t="s">
        <v>25890</v>
      </c>
      <c r="AF10" s="1473" t="s">
        <v>25891</v>
      </c>
      <c r="AG10" s="1592"/>
    </row>
    <row r="11" spans="2:33" ht="30" customHeight="1">
      <c r="B11" s="327" t="s">
        <v>25892</v>
      </c>
      <c r="C11" s="313" t="s">
        <v>813</v>
      </c>
      <c r="D11" s="313">
        <v>3</v>
      </c>
      <c r="E11" s="803"/>
      <c r="F11" s="803"/>
      <c r="G11" s="1795">
        <f>IFERROR(SUM(E11:F11), 0)</f>
        <v>0</v>
      </c>
      <c r="H11" s="803"/>
      <c r="I11" s="803"/>
      <c r="J11" s="433">
        <f t="shared" ref="J11:J12" si="2">IFERROR(SUM(H11:I11), 0)</f>
        <v>0</v>
      </c>
      <c r="K11" s="1205"/>
      <c r="L11" s="324" t="s">
        <v>25893</v>
      </c>
      <c r="M11" s="1592"/>
      <c r="N11" s="1633"/>
      <c r="O11" s="1592"/>
      <c r="P11" s="1696"/>
      <c r="Q11" s="271" t="str">
        <f>IF( SUM( S11:W11 ) = 0, 0, $S$5 )</f>
        <v>Please complete all cells in row</v>
      </c>
      <c r="R11" s="1696"/>
      <c r="S11" s="273">
        <f t="shared" si="0"/>
        <v>1</v>
      </c>
      <c r="T11" s="273">
        <f t="shared" si="0"/>
        <v>1</v>
      </c>
      <c r="U11" s="1591"/>
      <c r="V11" s="273">
        <f t="shared" si="1"/>
        <v>1</v>
      </c>
      <c r="W11" s="273">
        <f t="shared" si="1"/>
        <v>1</v>
      </c>
      <c r="X11" s="1696"/>
      <c r="Y11" s="1592"/>
      <c r="Z11" s="327" t="s">
        <v>25892</v>
      </c>
      <c r="AA11" s="1472" t="s">
        <v>25894</v>
      </c>
      <c r="AB11" s="1472" t="s">
        <v>25895</v>
      </c>
      <c r="AC11" s="1472" t="s">
        <v>25896</v>
      </c>
      <c r="AD11" s="1472" t="s">
        <v>25897</v>
      </c>
      <c r="AE11" s="1472" t="s">
        <v>25898</v>
      </c>
      <c r="AF11" s="1473" t="s">
        <v>25899</v>
      </c>
      <c r="AG11" s="1592"/>
    </row>
    <row r="12" spans="2:33" ht="30" customHeight="1">
      <c r="B12" s="327" t="s">
        <v>25900</v>
      </c>
      <c r="C12" s="313" t="s">
        <v>813</v>
      </c>
      <c r="D12" s="313">
        <v>3</v>
      </c>
      <c r="E12" s="803"/>
      <c r="F12" s="803"/>
      <c r="G12" s="1795">
        <f t="shared" ref="G12" si="3">IFERROR(SUM(E12:F12), 0)</f>
        <v>0</v>
      </c>
      <c r="H12" s="803"/>
      <c r="I12" s="803"/>
      <c r="J12" s="433">
        <f t="shared" si="2"/>
        <v>0</v>
      </c>
      <c r="K12" s="1205"/>
      <c r="L12" s="324" t="s">
        <v>25901</v>
      </c>
      <c r="M12" s="1592"/>
      <c r="N12" s="1633"/>
      <c r="O12" s="1592"/>
      <c r="P12" s="1696"/>
      <c r="Q12" s="271" t="str">
        <f>IF( SUM( S12:W12 ) = 0, 0, $S$5 )</f>
        <v>Please complete all cells in row</v>
      </c>
      <c r="R12" s="1696"/>
      <c r="S12" s="273">
        <f t="shared" si="0"/>
        <v>1</v>
      </c>
      <c r="T12" s="273">
        <f t="shared" si="0"/>
        <v>1</v>
      </c>
      <c r="U12" s="1591"/>
      <c r="V12" s="273">
        <f t="shared" si="1"/>
        <v>1</v>
      </c>
      <c r="W12" s="273">
        <f t="shared" si="1"/>
        <v>1</v>
      </c>
      <c r="X12" s="1696"/>
      <c r="Y12" s="1592"/>
      <c r="Z12" s="327" t="s">
        <v>25900</v>
      </c>
      <c r="AA12" s="1472" t="s">
        <v>25902</v>
      </c>
      <c r="AB12" s="1472" t="s">
        <v>25903</v>
      </c>
      <c r="AC12" s="1472" t="s">
        <v>25904</v>
      </c>
      <c r="AD12" s="1472" t="s">
        <v>25905</v>
      </c>
      <c r="AE12" s="1472" t="s">
        <v>25906</v>
      </c>
      <c r="AF12" s="1473" t="s">
        <v>25907</v>
      </c>
      <c r="AG12" s="1592"/>
    </row>
    <row r="13" spans="2:33" ht="30" customHeight="1">
      <c r="B13" s="327" t="s">
        <v>1307</v>
      </c>
      <c r="C13" s="313" t="s">
        <v>813</v>
      </c>
      <c r="D13" s="313">
        <v>3</v>
      </c>
      <c r="E13" s="803"/>
      <c r="F13" s="803"/>
      <c r="G13" s="1795">
        <f>IFERROR(SUM(E13:F13), 0)</f>
        <v>0</v>
      </c>
      <c r="H13" s="803"/>
      <c r="I13" s="803"/>
      <c r="J13" s="433">
        <f>IFERROR(SUM(H13:I13), 0)</f>
        <v>0</v>
      </c>
      <c r="K13" s="1205"/>
      <c r="L13" s="324" t="s">
        <v>25908</v>
      </c>
      <c r="M13" s="1592"/>
      <c r="N13" s="1633"/>
      <c r="O13" s="1592"/>
      <c r="P13" s="1696"/>
      <c r="Q13" s="271" t="str">
        <f>IF( SUM( S13:W13 ) = 0, 0, $S$5 )</f>
        <v>Please complete all cells in row</v>
      </c>
      <c r="R13" s="1696"/>
      <c r="S13" s="273">
        <f t="shared" si="0"/>
        <v>1</v>
      </c>
      <c r="T13" s="273">
        <f t="shared" si="0"/>
        <v>1</v>
      </c>
      <c r="U13" s="1591"/>
      <c r="V13" s="273">
        <f t="shared" si="1"/>
        <v>1</v>
      </c>
      <c r="W13" s="273">
        <f t="shared" si="1"/>
        <v>1</v>
      </c>
      <c r="X13" s="1696"/>
      <c r="Y13" s="1592"/>
      <c r="Z13" s="327" t="s">
        <v>1307</v>
      </c>
      <c r="AA13" s="1472" t="s">
        <v>25909</v>
      </c>
      <c r="AB13" s="1472" t="s">
        <v>25910</v>
      </c>
      <c r="AC13" s="1472" t="s">
        <v>25911</v>
      </c>
      <c r="AD13" s="1472" t="s">
        <v>25912</v>
      </c>
      <c r="AE13" s="1472" t="s">
        <v>25913</v>
      </c>
      <c r="AF13" s="1473" t="s">
        <v>25914</v>
      </c>
      <c r="AG13" s="1592"/>
    </row>
    <row r="14" spans="2:33" ht="30" customHeight="1" thickBot="1">
      <c r="B14" s="1850" t="s">
        <v>25915</v>
      </c>
      <c r="C14" s="320" t="s">
        <v>813</v>
      </c>
      <c r="D14" s="320">
        <v>3</v>
      </c>
      <c r="E14" s="1794">
        <f>IFERROR(SUM(E9:E13), 0)</f>
        <v>0</v>
      </c>
      <c r="F14" s="1794">
        <f t="shared" ref="F14:J14" si="4">IFERROR(SUM(F9:F13), 0)</f>
        <v>0</v>
      </c>
      <c r="G14" s="1794">
        <f>IFERROR(SUM(G9:G13), 0)</f>
        <v>0</v>
      </c>
      <c r="H14" s="1794">
        <f t="shared" si="4"/>
        <v>0</v>
      </c>
      <c r="I14" s="1794">
        <f t="shared" si="4"/>
        <v>0</v>
      </c>
      <c r="J14" s="329">
        <f t="shared" si="4"/>
        <v>0</v>
      </c>
      <c r="K14" s="1205"/>
      <c r="L14" s="325" t="s">
        <v>25916</v>
      </c>
      <c r="M14" s="1592"/>
      <c r="N14" s="1634"/>
      <c r="O14" s="1592"/>
      <c r="P14" s="1696"/>
      <c r="Q14" s="1592"/>
      <c r="R14" s="1696"/>
      <c r="S14" s="1592"/>
      <c r="T14" s="1592"/>
      <c r="U14" s="1592"/>
      <c r="V14" s="1592"/>
      <c r="W14" s="1592"/>
      <c r="X14" s="1696"/>
      <c r="Y14" s="1592"/>
      <c r="Z14" s="1850" t="s">
        <v>25915</v>
      </c>
      <c r="AA14" s="1474" t="s">
        <v>25917</v>
      </c>
      <c r="AB14" s="1474" t="s">
        <v>25918</v>
      </c>
      <c r="AC14" s="1474" t="s">
        <v>25919</v>
      </c>
      <c r="AD14" s="1474" t="s">
        <v>25920</v>
      </c>
      <c r="AE14" s="1474" t="s">
        <v>25921</v>
      </c>
      <c r="AF14" s="1475" t="s">
        <v>25922</v>
      </c>
      <c r="AG14" s="1592"/>
    </row>
    <row r="15" spans="2:33" ht="15" customHeight="1" thickBot="1">
      <c r="B15" s="1238"/>
      <c r="C15" s="1238"/>
      <c r="D15" s="1238"/>
      <c r="E15" s="10"/>
      <c r="F15" s="10"/>
      <c r="G15" s="10"/>
      <c r="H15" s="10"/>
      <c r="I15" s="10"/>
      <c r="J15" s="10"/>
      <c r="K15" s="1592"/>
      <c r="L15" s="1236"/>
      <c r="M15" s="1592"/>
      <c r="N15" s="1592"/>
      <c r="O15" s="1592"/>
      <c r="P15" s="1696"/>
      <c r="Q15" s="1592"/>
      <c r="R15" s="1696"/>
      <c r="S15" s="1592"/>
      <c r="T15" s="1592"/>
      <c r="U15" s="1592"/>
      <c r="V15" s="1592"/>
      <c r="W15" s="1592"/>
      <c r="X15" s="1696"/>
      <c r="Y15" s="1592"/>
      <c r="Z15" s="1238"/>
      <c r="AA15" s="115"/>
      <c r="AB15" s="115"/>
      <c r="AC15" s="115"/>
      <c r="AD15" s="115"/>
      <c r="AE15" s="115"/>
      <c r="AF15" s="115"/>
      <c r="AG15" s="1592"/>
    </row>
    <row r="16" spans="2:33" ht="20.25" customHeight="1" thickBot="1">
      <c r="B16" s="316" t="s">
        <v>25923</v>
      </c>
      <c r="C16" s="238"/>
      <c r="D16" s="238"/>
      <c r="E16" s="11"/>
      <c r="F16" s="11"/>
      <c r="G16" s="11"/>
      <c r="H16" s="11"/>
      <c r="I16" s="1204"/>
      <c r="J16" s="1204"/>
      <c r="K16" s="1205"/>
      <c r="L16" s="1206"/>
      <c r="M16" s="1592"/>
      <c r="N16" s="1592"/>
      <c r="O16" s="1592"/>
      <c r="P16" s="1696"/>
      <c r="Q16" s="1592"/>
      <c r="R16" s="1696"/>
      <c r="S16" s="1592"/>
      <c r="T16" s="1592"/>
      <c r="U16" s="1592"/>
      <c r="V16" s="1592"/>
      <c r="W16" s="1592"/>
      <c r="X16" s="1696"/>
      <c r="Y16" s="1592"/>
      <c r="Z16" s="316" t="s">
        <v>25923</v>
      </c>
      <c r="AA16" s="115"/>
      <c r="AB16" s="115"/>
      <c r="AC16" s="115"/>
      <c r="AD16" s="115"/>
      <c r="AE16" s="115"/>
      <c r="AF16" s="115"/>
      <c r="AG16" s="1592"/>
    </row>
    <row r="17" spans="2:33" ht="30" customHeight="1">
      <c r="B17" s="326" t="s">
        <v>2053</v>
      </c>
      <c r="C17" s="317" t="s">
        <v>813</v>
      </c>
      <c r="D17" s="317">
        <v>3</v>
      </c>
      <c r="E17" s="801"/>
      <c r="F17" s="801"/>
      <c r="G17" s="431">
        <f>IFERROR(SUM(E17:F17), 0)</f>
        <v>0</v>
      </c>
      <c r="H17" s="801"/>
      <c r="I17" s="801"/>
      <c r="J17" s="432">
        <f>IFERROR(SUM(H17:I17), 0)</f>
        <v>0</v>
      </c>
      <c r="K17" s="1205"/>
      <c r="L17" s="323" t="s">
        <v>25924</v>
      </c>
      <c r="M17" s="1592"/>
      <c r="N17" s="1632"/>
      <c r="O17" s="1592"/>
      <c r="P17" s="1696"/>
      <c r="Q17" s="271" t="str">
        <f>IF( SUM( S17:W17 ) = 0, 0, $S$5 )</f>
        <v>Please complete all cells in row</v>
      </c>
      <c r="R17" s="1696"/>
      <c r="S17" s="273">
        <f t="shared" ref="S17:T19" si="5" xml:space="preserve"> IF( ISNUMBER(E17 ), 0, 1 )</f>
        <v>1</v>
      </c>
      <c r="T17" s="273">
        <f t="shared" si="5"/>
        <v>1</v>
      </c>
      <c r="U17" s="1592"/>
      <c r="V17" s="273">
        <f t="shared" ref="V17:W19" si="6" xml:space="preserve"> IF( ISNUMBER(H17 ), 0, 1 )</f>
        <v>1</v>
      </c>
      <c r="W17" s="273">
        <f t="shared" si="6"/>
        <v>1</v>
      </c>
      <c r="X17" s="1696"/>
      <c r="Y17" s="1592"/>
      <c r="Z17" s="326" t="s">
        <v>2053</v>
      </c>
      <c r="AA17" s="1470" t="s">
        <v>25925</v>
      </c>
      <c r="AB17" s="1470" t="s">
        <v>25926</v>
      </c>
      <c r="AC17" s="1470" t="s">
        <v>25927</v>
      </c>
      <c r="AD17" s="1470" t="s">
        <v>25928</v>
      </c>
      <c r="AE17" s="1470" t="s">
        <v>25929</v>
      </c>
      <c r="AF17" s="1471" t="s">
        <v>25930</v>
      </c>
      <c r="AG17" s="1592"/>
    </row>
    <row r="18" spans="2:33" ht="30" customHeight="1">
      <c r="B18" s="327" t="s">
        <v>2063</v>
      </c>
      <c r="C18" s="313" t="s">
        <v>813</v>
      </c>
      <c r="D18" s="313">
        <v>3</v>
      </c>
      <c r="E18" s="803"/>
      <c r="F18" s="803"/>
      <c r="G18" s="1795">
        <f>IFERROR(SUM(E18:F18), 0)</f>
        <v>0</v>
      </c>
      <c r="H18" s="803"/>
      <c r="I18" s="803"/>
      <c r="J18" s="433">
        <f>IFERROR(SUM(H18:I18), 0)</f>
        <v>0</v>
      </c>
      <c r="K18" s="1205"/>
      <c r="L18" s="324" t="s">
        <v>25931</v>
      </c>
      <c r="M18" s="1592"/>
      <c r="N18" s="1633"/>
      <c r="O18" s="1592"/>
      <c r="P18" s="1696"/>
      <c r="Q18" s="271" t="str">
        <f>IF( SUM( S18:W18 ) = 0, 0, $S$5 )</f>
        <v>Please complete all cells in row</v>
      </c>
      <c r="R18" s="1696"/>
      <c r="S18" s="273">
        <f t="shared" si="5"/>
        <v>1</v>
      </c>
      <c r="T18" s="273">
        <f t="shared" si="5"/>
        <v>1</v>
      </c>
      <c r="U18" s="1592"/>
      <c r="V18" s="273">
        <f t="shared" si="6"/>
        <v>1</v>
      </c>
      <c r="W18" s="273">
        <f t="shared" si="6"/>
        <v>1</v>
      </c>
      <c r="X18" s="1696"/>
      <c r="Y18" s="1592"/>
      <c r="Z18" s="327" t="s">
        <v>2063</v>
      </c>
      <c r="AA18" s="1472" t="s">
        <v>25932</v>
      </c>
      <c r="AB18" s="1472" t="s">
        <v>25933</v>
      </c>
      <c r="AC18" s="1472" t="s">
        <v>25934</v>
      </c>
      <c r="AD18" s="1472" t="s">
        <v>25935</v>
      </c>
      <c r="AE18" s="1472" t="s">
        <v>25936</v>
      </c>
      <c r="AF18" s="1473" t="s">
        <v>25937</v>
      </c>
      <c r="AG18" s="1592"/>
    </row>
    <row r="19" spans="2:33" ht="30" customHeight="1" thickBot="1">
      <c r="B19" s="1850" t="s">
        <v>25938</v>
      </c>
      <c r="C19" s="320" t="s">
        <v>813</v>
      </c>
      <c r="D19" s="320">
        <v>3</v>
      </c>
      <c r="E19" s="827"/>
      <c r="F19" s="827"/>
      <c r="G19" s="1794">
        <f>IFERROR(SUM(E19:F19), 0)</f>
        <v>0</v>
      </c>
      <c r="H19" s="827"/>
      <c r="I19" s="827"/>
      <c r="J19" s="329">
        <f>IFERROR(SUM(H19:I19), 0)</f>
        <v>0</v>
      </c>
      <c r="K19" s="1205"/>
      <c r="L19" s="325" t="s">
        <v>25939</v>
      </c>
      <c r="M19" s="1592"/>
      <c r="N19" s="1634"/>
      <c r="O19" s="1592"/>
      <c r="P19" s="1696"/>
      <c r="Q19" s="271" t="str">
        <f>IF( SUM( S19:W19 ) = 0, 0, $S$5 )</f>
        <v>Please complete all cells in row</v>
      </c>
      <c r="R19" s="1696"/>
      <c r="S19" s="273">
        <f t="shared" si="5"/>
        <v>1</v>
      </c>
      <c r="T19" s="273">
        <f t="shared" si="5"/>
        <v>1</v>
      </c>
      <c r="U19" s="1592"/>
      <c r="V19" s="273">
        <f t="shared" si="6"/>
        <v>1</v>
      </c>
      <c r="W19" s="273">
        <f t="shared" si="6"/>
        <v>1</v>
      </c>
      <c r="X19" s="1696"/>
      <c r="Y19" s="1592"/>
      <c r="Z19" s="1850" t="s">
        <v>25938</v>
      </c>
      <c r="AA19" s="1474" t="s">
        <v>25940</v>
      </c>
      <c r="AB19" s="1474" t="s">
        <v>25941</v>
      </c>
      <c r="AC19" s="1474" t="s">
        <v>25942</v>
      </c>
      <c r="AD19" s="1474" t="s">
        <v>25943</v>
      </c>
      <c r="AE19" s="1474" t="s">
        <v>25944</v>
      </c>
      <c r="AF19" s="1475" t="s">
        <v>25945</v>
      </c>
      <c r="AG19" s="1592"/>
    </row>
    <row r="20" spans="2:33" ht="15" customHeight="1" thickBot="1">
      <c r="B20" s="1239"/>
      <c r="C20" s="1240"/>
      <c r="D20" s="1240"/>
      <c r="E20" s="1241"/>
      <c r="F20" s="1241"/>
      <c r="G20" s="1241"/>
      <c r="H20" s="1241"/>
      <c r="I20" s="1241"/>
      <c r="J20" s="1241"/>
      <c r="K20" s="1592"/>
      <c r="L20" s="1236"/>
      <c r="M20" s="1592"/>
      <c r="N20" s="1592"/>
      <c r="O20" s="1592"/>
      <c r="P20" s="1696"/>
      <c r="Q20" s="1592"/>
      <c r="R20" s="1696"/>
      <c r="S20" s="1592"/>
      <c r="T20" s="1592"/>
      <c r="U20" s="1592"/>
      <c r="V20" s="1592"/>
      <c r="W20" s="1592"/>
      <c r="X20" s="1696"/>
      <c r="Y20" s="1592"/>
      <c r="Z20" s="1239"/>
      <c r="AA20" s="115"/>
      <c r="AB20" s="115"/>
      <c r="AC20" s="115"/>
      <c r="AD20" s="115"/>
      <c r="AE20" s="115"/>
      <c r="AF20" s="115"/>
      <c r="AG20" s="1592"/>
    </row>
    <row r="21" spans="2:33" ht="20.25" customHeight="1" thickBot="1">
      <c r="B21" s="328" t="s">
        <v>25946</v>
      </c>
      <c r="C21" s="11"/>
      <c r="D21" s="11"/>
      <c r="E21" s="11"/>
      <c r="F21" s="11"/>
      <c r="G21" s="11"/>
      <c r="H21" s="11"/>
      <c r="I21" s="1204"/>
      <c r="J21" s="1204"/>
      <c r="K21" s="1205"/>
      <c r="L21" s="1206"/>
      <c r="M21" s="1592"/>
      <c r="N21" s="1592"/>
      <c r="O21" s="1592"/>
      <c r="P21" s="1696"/>
      <c r="Q21" s="1592"/>
      <c r="R21" s="1696"/>
      <c r="S21" s="1592"/>
      <c r="T21" s="1592"/>
      <c r="U21" s="1592"/>
      <c r="V21" s="1592"/>
      <c r="W21" s="1592"/>
      <c r="X21" s="1696"/>
      <c r="Y21" s="1592"/>
      <c r="Z21" s="316" t="s">
        <v>25946</v>
      </c>
      <c r="AA21" s="115"/>
      <c r="AB21" s="115"/>
      <c r="AC21" s="115"/>
      <c r="AD21" s="115"/>
      <c r="AE21" s="115"/>
      <c r="AF21" s="115"/>
      <c r="AG21" s="1592"/>
    </row>
    <row r="22" spans="2:33" ht="30" customHeight="1">
      <c r="B22" s="326" t="s">
        <v>1839</v>
      </c>
      <c r="C22" s="317" t="s">
        <v>813</v>
      </c>
      <c r="D22" s="317">
        <v>3</v>
      </c>
      <c r="E22" s="801"/>
      <c r="F22" s="801"/>
      <c r="G22" s="431">
        <f>IFERROR(SUM(E22:F22), 0)</f>
        <v>0</v>
      </c>
      <c r="H22" s="801"/>
      <c r="I22" s="801"/>
      <c r="J22" s="432">
        <f>IFERROR(SUM(H22:I22), 0)</f>
        <v>0</v>
      </c>
      <c r="K22" s="1205"/>
      <c r="L22" s="323" t="s">
        <v>25947</v>
      </c>
      <c r="M22" s="1592"/>
      <c r="N22" s="1632"/>
      <c r="O22" s="1592"/>
      <c r="P22" s="1696"/>
      <c r="Q22" s="271" t="str">
        <f>IF( SUM( S22:W22 ) = 0, 0, $S$5 )</f>
        <v>Please complete all cells in row</v>
      </c>
      <c r="R22" s="1696"/>
      <c r="S22" s="273">
        <f t="shared" ref="S22:T26" si="7" xml:space="preserve"> IF( ISNUMBER(E22 ), 0, 1 )</f>
        <v>1</v>
      </c>
      <c r="T22" s="273">
        <f t="shared" si="7"/>
        <v>1</v>
      </c>
      <c r="U22" s="1592"/>
      <c r="V22" s="273">
        <f t="shared" ref="V22:W26" si="8" xml:space="preserve"> IF( ISNUMBER(H22 ), 0, 1 )</f>
        <v>1</v>
      </c>
      <c r="W22" s="273">
        <f t="shared" si="8"/>
        <v>1</v>
      </c>
      <c r="X22" s="1696"/>
      <c r="Y22" s="1592"/>
      <c r="Z22" s="326" t="s">
        <v>1839</v>
      </c>
      <c r="AA22" s="1470" t="s">
        <v>25948</v>
      </c>
      <c r="AB22" s="1470" t="s">
        <v>25949</v>
      </c>
      <c r="AC22" s="1470" t="s">
        <v>25950</v>
      </c>
      <c r="AD22" s="1470" t="s">
        <v>25951</v>
      </c>
      <c r="AE22" s="1470" t="s">
        <v>25952</v>
      </c>
      <c r="AF22" s="1471" t="s">
        <v>25953</v>
      </c>
      <c r="AG22" s="1592"/>
    </row>
    <row r="23" spans="2:33" ht="30" customHeight="1">
      <c r="B23" s="327" t="s">
        <v>25954</v>
      </c>
      <c r="C23" s="313" t="s">
        <v>813</v>
      </c>
      <c r="D23" s="313">
        <v>3</v>
      </c>
      <c r="E23" s="803"/>
      <c r="F23" s="803"/>
      <c r="G23" s="1795">
        <f>IFERROR(SUM(E23:F23), 0)</f>
        <v>0</v>
      </c>
      <c r="H23" s="803"/>
      <c r="I23" s="803"/>
      <c r="J23" s="433">
        <f>IFERROR(SUM(H23:I23), 0)</f>
        <v>0</v>
      </c>
      <c r="K23" s="1205"/>
      <c r="L23" s="324" t="s">
        <v>25955</v>
      </c>
      <c r="M23" s="1592"/>
      <c r="N23" s="1633"/>
      <c r="O23" s="1592"/>
      <c r="P23" s="1696"/>
      <c r="Q23" s="271" t="str">
        <f>IF( SUM( S23:W23 ) = 0, 0, $S$5 )</f>
        <v>Please complete all cells in row</v>
      </c>
      <c r="R23" s="1696"/>
      <c r="S23" s="273">
        <f t="shared" si="7"/>
        <v>1</v>
      </c>
      <c r="T23" s="273">
        <f t="shared" si="7"/>
        <v>1</v>
      </c>
      <c r="U23" s="1592"/>
      <c r="V23" s="273">
        <f t="shared" si="8"/>
        <v>1</v>
      </c>
      <c r="W23" s="273">
        <f t="shared" si="8"/>
        <v>1</v>
      </c>
      <c r="X23" s="1696"/>
      <c r="Y23" s="1592"/>
      <c r="Z23" s="327" t="s">
        <v>25954</v>
      </c>
      <c r="AA23" s="1472" t="s">
        <v>25956</v>
      </c>
      <c r="AB23" s="1472" t="s">
        <v>25957</v>
      </c>
      <c r="AC23" s="1472" t="s">
        <v>25958</v>
      </c>
      <c r="AD23" s="1472" t="s">
        <v>25959</v>
      </c>
      <c r="AE23" s="1472" t="s">
        <v>25960</v>
      </c>
      <c r="AF23" s="1473" t="s">
        <v>25961</v>
      </c>
      <c r="AG23" s="1592"/>
    </row>
    <row r="24" spans="2:33" ht="30" customHeight="1">
      <c r="B24" s="327" t="s">
        <v>1863</v>
      </c>
      <c r="C24" s="313" t="s">
        <v>813</v>
      </c>
      <c r="D24" s="313">
        <v>3</v>
      </c>
      <c r="E24" s="803"/>
      <c r="F24" s="803"/>
      <c r="G24" s="1795">
        <f t="shared" ref="G24:G25" si="9">IFERROR(SUM(E24:F24), 0)</f>
        <v>0</v>
      </c>
      <c r="H24" s="803"/>
      <c r="I24" s="803"/>
      <c r="J24" s="433">
        <f t="shared" ref="J24:J25" si="10">IFERROR(SUM(H24:I24), 0)</f>
        <v>0</v>
      </c>
      <c r="K24" s="1205"/>
      <c r="L24" s="324" t="s">
        <v>25962</v>
      </c>
      <c r="M24" s="1592"/>
      <c r="N24" s="1633"/>
      <c r="O24" s="1592"/>
      <c r="P24" s="1696"/>
      <c r="Q24" s="271" t="str">
        <f>IF( SUM( S24:W24 ) = 0, 0, $S$5 )</f>
        <v>Please complete all cells in row</v>
      </c>
      <c r="R24" s="1696"/>
      <c r="S24" s="273">
        <f t="shared" si="7"/>
        <v>1</v>
      </c>
      <c r="T24" s="273">
        <f t="shared" si="7"/>
        <v>1</v>
      </c>
      <c r="U24" s="1592"/>
      <c r="V24" s="273">
        <f t="shared" si="8"/>
        <v>1</v>
      </c>
      <c r="W24" s="273">
        <f t="shared" si="8"/>
        <v>1</v>
      </c>
      <c r="X24" s="1696"/>
      <c r="Y24" s="1592"/>
      <c r="Z24" s="327" t="s">
        <v>1863</v>
      </c>
      <c r="AA24" s="1472" t="s">
        <v>25963</v>
      </c>
      <c r="AB24" s="1472" t="s">
        <v>25964</v>
      </c>
      <c r="AC24" s="1472" t="s">
        <v>25965</v>
      </c>
      <c r="AD24" s="1472" t="s">
        <v>25966</v>
      </c>
      <c r="AE24" s="1472" t="s">
        <v>25967</v>
      </c>
      <c r="AF24" s="1473" t="s">
        <v>25968</v>
      </c>
      <c r="AG24" s="1592"/>
    </row>
    <row r="25" spans="2:33" ht="30" customHeight="1">
      <c r="B25" s="327" t="s">
        <v>25938</v>
      </c>
      <c r="C25" s="313" t="s">
        <v>813</v>
      </c>
      <c r="D25" s="313">
        <v>3</v>
      </c>
      <c r="E25" s="803"/>
      <c r="F25" s="803"/>
      <c r="G25" s="1795">
        <f t="shared" si="9"/>
        <v>0</v>
      </c>
      <c r="H25" s="803"/>
      <c r="I25" s="803"/>
      <c r="J25" s="433">
        <f t="shared" si="10"/>
        <v>0</v>
      </c>
      <c r="K25" s="1205"/>
      <c r="L25" s="324" t="s">
        <v>25969</v>
      </c>
      <c r="M25" s="1592"/>
      <c r="N25" s="1633"/>
      <c r="O25" s="1592"/>
      <c r="P25" s="1696"/>
      <c r="Q25" s="271" t="str">
        <f>IF( SUM( S25:W25 ) = 0, 0, $S$5 )</f>
        <v>Please complete all cells in row</v>
      </c>
      <c r="R25" s="1696"/>
      <c r="S25" s="273">
        <f t="shared" si="7"/>
        <v>1</v>
      </c>
      <c r="T25" s="273">
        <f t="shared" si="7"/>
        <v>1</v>
      </c>
      <c r="U25" s="1592"/>
      <c r="V25" s="273">
        <f t="shared" si="8"/>
        <v>1</v>
      </c>
      <c r="W25" s="273">
        <f t="shared" si="8"/>
        <v>1</v>
      </c>
      <c r="X25" s="1696"/>
      <c r="Y25" s="1592"/>
      <c r="Z25" s="327" t="s">
        <v>25938</v>
      </c>
      <c r="AA25" s="1472" t="s">
        <v>25970</v>
      </c>
      <c r="AB25" s="1472" t="s">
        <v>25971</v>
      </c>
      <c r="AC25" s="1472" t="s">
        <v>25972</v>
      </c>
      <c r="AD25" s="1472" t="s">
        <v>25973</v>
      </c>
      <c r="AE25" s="1472" t="s">
        <v>25974</v>
      </c>
      <c r="AF25" s="1473" t="s">
        <v>25975</v>
      </c>
      <c r="AG25" s="1592"/>
    </row>
    <row r="26" spans="2:33" ht="30" customHeight="1">
      <c r="B26" s="327" t="s">
        <v>25976</v>
      </c>
      <c r="C26" s="313" t="s">
        <v>813</v>
      </c>
      <c r="D26" s="313">
        <v>3</v>
      </c>
      <c r="E26" s="803"/>
      <c r="F26" s="803"/>
      <c r="G26" s="1795">
        <f>IFERROR(SUM(E26:F26), 0)</f>
        <v>0</v>
      </c>
      <c r="H26" s="803"/>
      <c r="I26" s="803"/>
      <c r="J26" s="433">
        <f>IFERROR(SUM(H26:I26), 0)</f>
        <v>0</v>
      </c>
      <c r="K26" s="1205"/>
      <c r="L26" s="324" t="s">
        <v>25977</v>
      </c>
      <c r="M26" s="1592"/>
      <c r="N26" s="1633"/>
      <c r="O26" s="1592"/>
      <c r="P26" s="1696"/>
      <c r="Q26" s="271" t="str">
        <f>IF( SUM( S26:W26 ) = 0, 0, $S$5 )</f>
        <v>Please complete all cells in row</v>
      </c>
      <c r="R26" s="1696"/>
      <c r="S26" s="273">
        <f t="shared" si="7"/>
        <v>1</v>
      </c>
      <c r="T26" s="273">
        <f t="shared" si="7"/>
        <v>1</v>
      </c>
      <c r="U26" s="1592"/>
      <c r="V26" s="273">
        <f t="shared" si="8"/>
        <v>1</v>
      </c>
      <c r="W26" s="273">
        <f t="shared" si="8"/>
        <v>1</v>
      </c>
      <c r="X26" s="1696"/>
      <c r="Y26" s="1592"/>
      <c r="Z26" s="327" t="s">
        <v>25976</v>
      </c>
      <c r="AA26" s="1472" t="s">
        <v>25978</v>
      </c>
      <c r="AB26" s="1472" t="s">
        <v>25979</v>
      </c>
      <c r="AC26" s="1472" t="s">
        <v>25980</v>
      </c>
      <c r="AD26" s="1472" t="s">
        <v>25981</v>
      </c>
      <c r="AE26" s="1472" t="s">
        <v>25982</v>
      </c>
      <c r="AF26" s="1473" t="s">
        <v>25983</v>
      </c>
      <c r="AG26" s="1592"/>
    </row>
    <row r="27" spans="2:33" ht="30" customHeight="1" thickBot="1">
      <c r="B27" s="1850" t="s">
        <v>25984</v>
      </c>
      <c r="C27" s="320" t="s">
        <v>813</v>
      </c>
      <c r="D27" s="320">
        <v>3</v>
      </c>
      <c r="E27" s="1794">
        <f>IFERROR(SUM(E17:E19,E22:E26), 0)</f>
        <v>0</v>
      </c>
      <c r="F27" s="1794">
        <f>IFERROR(SUM(F17:F19,F22:F26), 0)</f>
        <v>0</v>
      </c>
      <c r="G27" s="1794">
        <f>IFERROR(SUM(G17:G19,G22:G26), 0)</f>
        <v>0</v>
      </c>
      <c r="H27" s="1794">
        <f t="shared" ref="H27:I27" si="11">IFERROR(SUM(H17:H19,H22:H26), 0)</f>
        <v>0</v>
      </c>
      <c r="I27" s="1794">
        <f t="shared" si="11"/>
        <v>0</v>
      </c>
      <c r="J27" s="329">
        <f>IFERROR(SUM(J17:J19,J22:J26), 0)</f>
        <v>0</v>
      </c>
      <c r="K27" s="1205"/>
      <c r="L27" s="325" t="s">
        <v>25985</v>
      </c>
      <c r="M27" s="1592"/>
      <c r="N27" s="1634"/>
      <c r="O27" s="1592"/>
      <c r="P27" s="1696"/>
      <c r="Q27" s="1592"/>
      <c r="R27" s="1696"/>
      <c r="S27" s="1592"/>
      <c r="T27" s="1592"/>
      <c r="U27" s="1592"/>
      <c r="V27" s="1592"/>
      <c r="W27" s="1592"/>
      <c r="X27" s="1696"/>
      <c r="Y27" s="1592"/>
      <c r="Z27" s="1850" t="s">
        <v>25984</v>
      </c>
      <c r="AA27" s="1474" t="s">
        <v>25986</v>
      </c>
      <c r="AB27" s="1474" t="s">
        <v>25987</v>
      </c>
      <c r="AC27" s="1474" t="s">
        <v>25988</v>
      </c>
      <c r="AD27" s="1474" t="s">
        <v>25989</v>
      </c>
      <c r="AE27" s="1474" t="s">
        <v>25990</v>
      </c>
      <c r="AF27" s="1475" t="s">
        <v>25991</v>
      </c>
      <c r="AG27" s="1592"/>
    </row>
    <row r="28" spans="2:33" ht="14.25" customHeight="1" thickBot="1">
      <c r="B28" s="1239"/>
      <c r="C28" s="1240"/>
      <c r="D28" s="1240"/>
      <c r="E28" s="10"/>
      <c r="F28" s="10"/>
      <c r="G28" s="10"/>
      <c r="H28" s="10"/>
      <c r="I28" s="10"/>
      <c r="J28" s="10"/>
      <c r="K28" s="1592"/>
      <c r="L28" s="1236"/>
      <c r="M28" s="1592"/>
      <c r="N28" s="1592"/>
      <c r="O28" s="1592"/>
      <c r="P28" s="1696"/>
      <c r="Q28" s="1592"/>
      <c r="R28" s="1696"/>
      <c r="S28" s="1592"/>
      <c r="T28" s="1592"/>
      <c r="U28" s="1592"/>
      <c r="V28" s="1592"/>
      <c r="W28" s="1592"/>
      <c r="X28" s="1696"/>
      <c r="Y28" s="1592"/>
      <c r="Z28" s="1239"/>
      <c r="AA28" s="10"/>
      <c r="AB28" s="10"/>
      <c r="AC28" s="10"/>
      <c r="AD28" s="10"/>
      <c r="AE28" s="10"/>
      <c r="AF28" s="10"/>
      <c r="AG28" s="1592"/>
    </row>
    <row r="29" spans="2:33" ht="20.25" customHeight="1" thickBot="1">
      <c r="B29" s="316" t="s">
        <v>1215</v>
      </c>
      <c r="C29" s="11"/>
      <c r="D29" s="11"/>
      <c r="E29" s="11"/>
      <c r="F29" s="11"/>
      <c r="G29" s="11"/>
      <c r="H29" s="11"/>
      <c r="I29" s="1204"/>
      <c r="J29" s="1204"/>
      <c r="K29" s="1205"/>
      <c r="L29" s="1206"/>
      <c r="M29" s="1592"/>
      <c r="N29" s="1592"/>
      <c r="O29" s="1592"/>
      <c r="P29" s="1696"/>
      <c r="Q29" s="1592"/>
      <c r="R29" s="1696"/>
      <c r="S29" s="1592"/>
      <c r="T29" s="1592"/>
      <c r="U29" s="1592"/>
      <c r="V29" s="1592"/>
      <c r="W29" s="1592"/>
      <c r="X29" s="1696"/>
      <c r="Y29" s="1592"/>
      <c r="Z29" s="316" t="s">
        <v>1215</v>
      </c>
      <c r="AA29" s="11"/>
      <c r="AB29" s="11"/>
      <c r="AC29" s="11"/>
      <c r="AD29" s="11"/>
      <c r="AE29" s="1204"/>
      <c r="AF29" s="1204"/>
      <c r="AG29" s="1592"/>
    </row>
    <row r="30" spans="2:33" ht="30" customHeight="1">
      <c r="B30" s="326" t="s">
        <v>25992</v>
      </c>
      <c r="C30" s="317" t="s">
        <v>813</v>
      </c>
      <c r="D30" s="317">
        <v>3</v>
      </c>
      <c r="E30" s="801"/>
      <c r="F30" s="801"/>
      <c r="G30" s="431">
        <f>IFERROR(SUM(E30:F30), 0)</f>
        <v>0</v>
      </c>
      <c r="H30" s="801"/>
      <c r="I30" s="801"/>
      <c r="J30" s="432">
        <f>IFERROR(SUM(H30:I30), 0)</f>
        <v>0</v>
      </c>
      <c r="K30" s="1205"/>
      <c r="L30" s="323" t="s">
        <v>25993</v>
      </c>
      <c r="M30" s="1592"/>
      <c r="N30" s="1632"/>
      <c r="O30" s="1592"/>
      <c r="P30" s="1696"/>
      <c r="Q30" s="271" t="str">
        <f>IF( SUM( S30:W30 ) = 0, 0, $S$5 )</f>
        <v>Please complete all cells in row</v>
      </c>
      <c r="R30" s="1696"/>
      <c r="S30" s="273">
        <f xml:space="preserve"> IF( ISNUMBER(E30 ), 0, 1 )</f>
        <v>1</v>
      </c>
      <c r="T30" s="273">
        <f xml:space="preserve"> IF( ISNUMBER(F30 ), 0, 1 )</f>
        <v>1</v>
      </c>
      <c r="U30" s="1592"/>
      <c r="V30" s="273">
        <f xml:space="preserve"> IF( ISNUMBER(H30 ), 0, 1 )</f>
        <v>1</v>
      </c>
      <c r="W30" s="273">
        <f xml:space="preserve"> IF( ISNUMBER(I30 ), 0, 1 )</f>
        <v>1</v>
      </c>
      <c r="X30" s="1696"/>
      <c r="Y30" s="1592"/>
      <c r="Z30" s="326" t="s">
        <v>25992</v>
      </c>
      <c r="AA30" s="1470" t="s">
        <v>25994</v>
      </c>
      <c r="AB30" s="1470" t="s">
        <v>25995</v>
      </c>
      <c r="AC30" s="1470" t="s">
        <v>25996</v>
      </c>
      <c r="AD30" s="1470" t="s">
        <v>25997</v>
      </c>
      <c r="AE30" s="1470" t="s">
        <v>25998</v>
      </c>
      <c r="AF30" s="1471" t="s">
        <v>25999</v>
      </c>
      <c r="AG30" s="1592"/>
    </row>
    <row r="31" spans="2:33" ht="30" customHeight="1">
      <c r="B31" s="327" t="s">
        <v>26000</v>
      </c>
      <c r="C31" s="313" t="s">
        <v>813</v>
      </c>
      <c r="D31" s="313">
        <v>3</v>
      </c>
      <c r="E31" s="803"/>
      <c r="F31" s="803"/>
      <c r="G31" s="1795">
        <f>IFERROR(SUM(E31:F31), 0)</f>
        <v>0</v>
      </c>
      <c r="H31" s="803"/>
      <c r="I31" s="803"/>
      <c r="J31" s="433">
        <f>IFERROR(SUM(H31:I31), 0)</f>
        <v>0</v>
      </c>
      <c r="K31" s="1205"/>
      <c r="L31" s="324" t="s">
        <v>26001</v>
      </c>
      <c r="M31" s="1592"/>
      <c r="N31" s="1633"/>
      <c r="O31" s="1592"/>
      <c r="P31" s="1696"/>
      <c r="Q31" s="271" t="str">
        <f>IF( SUM( S31:W31 ) = 0, 0, $S$5 )</f>
        <v>Please complete all cells in row</v>
      </c>
      <c r="R31" s="1696"/>
      <c r="S31" s="273">
        <f xml:space="preserve"> IF( ISNUMBER(E31 ), 0, 1 )</f>
        <v>1</v>
      </c>
      <c r="T31" s="273">
        <f xml:space="preserve"> IF( ISNUMBER(F31 ), 0, 1 )</f>
        <v>1</v>
      </c>
      <c r="U31" s="1592"/>
      <c r="V31" s="273">
        <f xml:space="preserve"> IF( ISNUMBER(H31 ), 0, 1 )</f>
        <v>1</v>
      </c>
      <c r="W31" s="273">
        <f xml:space="preserve"> IF( ISNUMBER(I31 ), 0, 1 )</f>
        <v>1</v>
      </c>
      <c r="X31" s="1696"/>
      <c r="Y31" s="1592"/>
      <c r="Z31" s="327" t="s">
        <v>26000</v>
      </c>
      <c r="AA31" s="1472" t="s">
        <v>26002</v>
      </c>
      <c r="AB31" s="1472" t="s">
        <v>26003</v>
      </c>
      <c r="AC31" s="1472" t="s">
        <v>26004</v>
      </c>
      <c r="AD31" s="1472" t="s">
        <v>26005</v>
      </c>
      <c r="AE31" s="1472" t="s">
        <v>26006</v>
      </c>
      <c r="AF31" s="1473" t="s">
        <v>26007</v>
      </c>
      <c r="AG31" s="1592"/>
    </row>
    <row r="32" spans="2:33" ht="30" customHeight="1" thickBot="1">
      <c r="B32" s="1850" t="s">
        <v>26008</v>
      </c>
      <c r="C32" s="320" t="s">
        <v>813</v>
      </c>
      <c r="D32" s="320">
        <v>3</v>
      </c>
      <c r="E32" s="1794">
        <f>IFERROR(E30 + E31, 0)</f>
        <v>0</v>
      </c>
      <c r="F32" s="1794">
        <f>IFERROR(F30 + F31, 0)</f>
        <v>0</v>
      </c>
      <c r="G32" s="1794">
        <f>IFERROR(G30 + G31, 0)</f>
        <v>0</v>
      </c>
      <c r="H32" s="1794">
        <f t="shared" ref="H32:J32" si="12">IFERROR(H30 + H31, 0)</f>
        <v>0</v>
      </c>
      <c r="I32" s="1794">
        <f t="shared" si="12"/>
        <v>0</v>
      </c>
      <c r="J32" s="329">
        <f t="shared" si="12"/>
        <v>0</v>
      </c>
      <c r="K32" s="1205"/>
      <c r="L32" s="325" t="s">
        <v>26009</v>
      </c>
      <c r="M32" s="1592"/>
      <c r="N32" s="1634"/>
      <c r="O32" s="1592"/>
      <c r="P32" s="1696"/>
      <c r="Q32" s="1592"/>
      <c r="R32" s="1696"/>
      <c r="S32" s="1592"/>
      <c r="T32" s="1592"/>
      <c r="U32" s="1592"/>
      <c r="V32" s="1592"/>
      <c r="W32" s="1592"/>
      <c r="X32" s="1696"/>
      <c r="Y32" s="1592"/>
      <c r="Z32" s="1850" t="s">
        <v>26008</v>
      </c>
      <c r="AA32" s="1474" t="s">
        <v>26010</v>
      </c>
      <c r="AB32" s="1474" t="s">
        <v>26011</v>
      </c>
      <c r="AC32" s="1474" t="s">
        <v>26012</v>
      </c>
      <c r="AD32" s="1474" t="s">
        <v>26013</v>
      </c>
      <c r="AE32" s="1474" t="s">
        <v>26014</v>
      </c>
      <c r="AF32" s="1475" t="s">
        <v>26015</v>
      </c>
      <c r="AG32" s="1592"/>
    </row>
    <row r="33" spans="2:33" ht="15" customHeight="1" thickBot="1">
      <c r="B33" s="1239"/>
      <c r="C33" s="1240"/>
      <c r="D33" s="1240"/>
      <c r="E33" s="10"/>
      <c r="F33" s="10"/>
      <c r="G33" s="10"/>
      <c r="H33" s="10"/>
      <c r="I33" s="10"/>
      <c r="J33" s="10"/>
      <c r="K33" s="1592"/>
      <c r="L33" s="9"/>
      <c r="M33" s="1592"/>
      <c r="N33" s="1592"/>
      <c r="O33" s="1592"/>
      <c r="P33" s="1696"/>
      <c r="Q33" s="1592"/>
      <c r="R33" s="1696"/>
      <c r="S33" s="1592"/>
      <c r="T33" s="1592"/>
      <c r="U33" s="1592"/>
      <c r="V33" s="1592"/>
      <c r="W33" s="1592"/>
      <c r="X33" s="1696"/>
      <c r="Y33" s="1592"/>
      <c r="Z33" s="1239"/>
      <c r="AA33" s="10"/>
      <c r="AB33" s="10"/>
      <c r="AC33" s="10"/>
      <c r="AD33" s="10"/>
      <c r="AE33" s="10"/>
      <c r="AF33" s="10"/>
      <c r="AG33" s="1592"/>
    </row>
    <row r="34" spans="2:33" ht="20.25" customHeight="1" thickBot="1">
      <c r="B34" s="328" t="s">
        <v>834</v>
      </c>
      <c r="C34" s="11"/>
      <c r="D34" s="11"/>
      <c r="E34" s="11"/>
      <c r="F34" s="11"/>
      <c r="G34" s="11"/>
      <c r="H34" s="11"/>
      <c r="I34" s="1204"/>
      <c r="J34" s="1204"/>
      <c r="K34" s="1205"/>
      <c r="L34" s="1206"/>
      <c r="M34" s="1592"/>
      <c r="N34" s="1592"/>
      <c r="O34" s="1592"/>
      <c r="P34" s="1696"/>
      <c r="Q34" s="1592"/>
      <c r="R34" s="1696"/>
      <c r="S34" s="1592"/>
      <c r="T34" s="1592"/>
      <c r="U34" s="1592"/>
      <c r="V34" s="1592"/>
      <c r="W34" s="1592"/>
      <c r="X34" s="1696"/>
      <c r="Y34" s="1592"/>
      <c r="Z34" s="316" t="s">
        <v>834</v>
      </c>
      <c r="AA34" s="11"/>
      <c r="AB34" s="11"/>
      <c r="AC34" s="11"/>
      <c r="AD34" s="11"/>
      <c r="AE34" s="1204"/>
      <c r="AF34" s="1204"/>
      <c r="AG34" s="1592"/>
    </row>
    <row r="35" spans="2:33" ht="30" customHeight="1" thickBot="1">
      <c r="B35" s="1341" t="s">
        <v>26016</v>
      </c>
      <c r="C35" s="1342" t="s">
        <v>813</v>
      </c>
      <c r="D35" s="1342">
        <v>3</v>
      </c>
      <c r="E35" s="1343">
        <f>IFERROR(SUM(E14, - E27, - E32), 0)</f>
        <v>0</v>
      </c>
      <c r="F35" s="1343">
        <f t="shared" ref="F35:J35" si="13">IFERROR(SUM(F14, - F27, - F32), 0)</f>
        <v>0</v>
      </c>
      <c r="G35" s="1343">
        <f t="shared" si="13"/>
        <v>0</v>
      </c>
      <c r="H35" s="1343">
        <f t="shared" si="13"/>
        <v>0</v>
      </c>
      <c r="I35" s="1343">
        <f t="shared" si="13"/>
        <v>0</v>
      </c>
      <c r="J35" s="1344">
        <f t="shared" si="13"/>
        <v>0</v>
      </c>
      <c r="K35" s="1205"/>
      <c r="L35" s="488" t="s">
        <v>26017</v>
      </c>
      <c r="M35" s="1592"/>
      <c r="N35" s="1637"/>
      <c r="O35" s="1592"/>
      <c r="P35" s="1696"/>
      <c r="Q35" s="1592"/>
      <c r="R35" s="1696"/>
      <c r="S35" s="1592"/>
      <c r="T35" s="1592"/>
      <c r="U35" s="1592"/>
      <c r="V35" s="1592"/>
      <c r="W35" s="1592"/>
      <c r="X35" s="1696"/>
      <c r="Y35" s="1592"/>
      <c r="Z35" s="1866" t="s">
        <v>26016</v>
      </c>
      <c r="AA35" s="1476" t="s">
        <v>26018</v>
      </c>
      <c r="AB35" s="1476" t="s">
        <v>26019</v>
      </c>
      <c r="AC35" s="1476" t="s">
        <v>26020</v>
      </c>
      <c r="AD35" s="1476" t="s">
        <v>26021</v>
      </c>
      <c r="AE35" s="1476" t="s">
        <v>26022</v>
      </c>
      <c r="AF35" s="1477" t="s">
        <v>26023</v>
      </c>
      <c r="AG35" s="1592"/>
    </row>
    <row r="36" spans="2:33" ht="15.75">
      <c r="B36" s="206"/>
      <c r="C36" s="206"/>
      <c r="D36" s="206"/>
      <c r="E36" s="206"/>
      <c r="F36" s="206"/>
      <c r="G36" s="206"/>
      <c r="H36" s="206"/>
      <c r="I36" s="206"/>
      <c r="J36" s="206"/>
      <c r="K36" s="1592"/>
      <c r="L36" s="13"/>
      <c r="M36" s="1592"/>
      <c r="N36" s="1592"/>
      <c r="O36" s="1592"/>
      <c r="P36" s="1592"/>
      <c r="Q36" s="1592"/>
      <c r="R36" s="1592"/>
      <c r="S36" s="1592"/>
      <c r="T36" s="1592"/>
      <c r="U36" s="1592"/>
      <c r="V36" s="1592"/>
      <c r="W36" s="1592"/>
      <c r="X36" s="1592"/>
      <c r="Y36" s="1592"/>
      <c r="Z36" s="206"/>
      <c r="AA36" s="206"/>
      <c r="AB36" s="206"/>
      <c r="AC36" s="206"/>
      <c r="AD36" s="206"/>
      <c r="AE36" s="206"/>
      <c r="AF36" s="206"/>
      <c r="AG36" s="1592"/>
    </row>
    <row r="37" spans="2:33" ht="15.75">
      <c r="B37" s="1592"/>
      <c r="C37" s="1592"/>
      <c r="D37" s="1592"/>
      <c r="E37" s="1592"/>
      <c r="F37" s="1592"/>
      <c r="G37" s="1592"/>
      <c r="H37" s="1592"/>
      <c r="I37" s="1592"/>
      <c r="J37" s="1592"/>
      <c r="K37" s="1592"/>
      <c r="L37" s="13"/>
      <c r="M37" s="1592"/>
      <c r="N37" s="1592"/>
      <c r="O37" s="1592"/>
      <c r="P37" s="1592"/>
      <c r="Q37" s="1592"/>
      <c r="R37" s="1592"/>
      <c r="S37" s="1592"/>
      <c r="T37" s="1592"/>
      <c r="U37" s="1592"/>
      <c r="V37" s="1592"/>
      <c r="W37" s="1592"/>
      <c r="X37" s="1592"/>
      <c r="Y37" s="1592"/>
      <c r="Z37" s="1592"/>
      <c r="AA37" s="1592"/>
      <c r="AB37" s="1592"/>
      <c r="AC37" s="1592"/>
      <c r="AD37" s="1592"/>
      <c r="AE37" s="1592"/>
      <c r="AF37" s="1592"/>
      <c r="AG37" s="1592"/>
    </row>
  </sheetData>
  <sheetProtection algorithmName="SHA-512" hashValue="NqmV2Ns/DXZBkNqRmpYcTMmGhORhivU68tZ83t5zG5M6Qcq/jTEq4rOmaTrbcBAAsWSzXHDR52vlfYBen57YTA==" saltValue="hMK1X4urwJ3iKEM6gEtz3g==" spinCount="100000" sheet="1" objects="1" scenarios="1"/>
  <mergeCells count="13">
    <mergeCell ref="B3:N3"/>
    <mergeCell ref="Z3:AF3"/>
    <mergeCell ref="S4:W4"/>
    <mergeCell ref="B5:B6"/>
    <mergeCell ref="C5:C6"/>
    <mergeCell ref="D5:D6"/>
    <mergeCell ref="E5:G5"/>
    <mergeCell ref="H5:J5"/>
    <mergeCell ref="L5:L6"/>
    <mergeCell ref="N5:N6"/>
    <mergeCell ref="Z5:Z6"/>
    <mergeCell ref="AA5:AC5"/>
    <mergeCell ref="AD5:AF5"/>
  </mergeCells>
  <conditionalFormatting sqref="Q9:Q13">
    <cfRule type="cellIs" dxfId="4" priority="4" operator="equal">
      <formula>0</formula>
    </cfRule>
  </conditionalFormatting>
  <conditionalFormatting sqref="Q17:Q19">
    <cfRule type="cellIs" dxfId="3" priority="3" operator="equal">
      <formula>0</formula>
    </cfRule>
  </conditionalFormatting>
  <conditionalFormatting sqref="Q22:Q26">
    <cfRule type="cellIs" dxfId="2" priority="2" operator="equal">
      <formula>0</formula>
    </cfRule>
  </conditionalFormatting>
  <conditionalFormatting sqref="Q30:Q31">
    <cfRule type="cellIs" dxfId="1" priority="1" operator="equal">
      <formula>0</formula>
    </cfRule>
  </conditionalFormatting>
  <dataValidations count="1">
    <dataValidation type="custom" allowBlank="1" showErrorMessage="1" errorTitle="Input Error" error="Please enter a numeric value." sqref="H30:I31 E30:F31 E22:F26 H22:I26 H17:I19 E17:F19 E9:F13 H9:I13" xr:uid="{00000000-0002-0000-4400-000000000000}">
      <formula1>ISNUMBER(E9)</formula1>
    </dataValidation>
  </dataValidations>
  <pageMargins left="0.7" right="0.7" top="0.75" bottom="0.75" header="0.3" footer="0.3"/>
  <pageSetup paperSize="8" scale="86" fitToHeight="0" orientation="portrait" r:id="rId1"/>
  <headerFooter>
    <oddHeader>&amp;L&amp;F&amp;CSheet: &amp;A&amp;ROFFICIAL</oddHeader>
    <oddFooter>&amp;LPrinted on: &amp;D at &amp;T&amp;CPage &amp;P of &amp;N&amp;ROfwat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AD34"/>
  <sheetViews>
    <sheetView showFormulas="1" showGridLines="0" zoomScale="80" zoomScaleNormal="80" zoomScaleSheetLayoutView="100" workbookViewId="0">
      <pane ySplit="6" topLeftCell="A7" activePane="bottomLeft" state="frozen"/>
      <selection pane="bottomLeft" activeCell="F9" sqref="F9"/>
    </sheetView>
  </sheetViews>
  <sheetFormatPr defaultColWidth="9.125" defaultRowHeight="15"/>
  <cols>
    <col min="1" max="1" width="1.625" style="264" customWidth="1"/>
    <col min="2" max="2" width="14" style="264" customWidth="1"/>
    <col min="3" max="3" width="22.375" style="264" customWidth="1"/>
    <col min="4" max="4" width="7" style="264" customWidth="1"/>
    <col min="5" max="5" width="5.375" style="264" customWidth="1"/>
    <col min="6" max="9" width="12.5" style="264" customWidth="1"/>
    <col min="10" max="10" width="12.5" style="5" customWidth="1"/>
    <col min="11" max="11" width="1.625" style="264" customWidth="1"/>
    <col min="12" max="12" width="9.125" style="264" customWidth="1"/>
    <col min="13" max="13" width="1.625" style="264" customWidth="1"/>
    <col min="14" max="14" width="33.625" style="264" customWidth="1"/>
    <col min="15" max="16" width="1.625" style="264" customWidth="1"/>
    <col min="17" max="17" width="25.125" style="264" customWidth="1"/>
    <col min="18" max="18" width="1.625" style="268" customWidth="1"/>
    <col min="19" max="21" width="8.125" style="268" hidden="1" customWidth="1"/>
    <col min="22" max="22" width="1.625" style="268" hidden="1" customWidth="1"/>
    <col min="23" max="23" width="1.625" style="264" customWidth="1"/>
    <col min="24" max="24" width="14.125" style="264" customWidth="1"/>
    <col min="25" max="25" width="22.375" style="264" customWidth="1"/>
    <col min="26" max="30" width="12.5" style="264" customWidth="1"/>
    <col min="31" max="31" width="1.625" style="264" customWidth="1"/>
    <col min="32" max="16384" width="9.125" style="264"/>
  </cols>
  <sheetData>
    <row r="1" spans="2:30" s="176" customFormat="1" ht="30" customHeight="1">
      <c r="B1" s="1958" t="s">
        <v>654</v>
      </c>
      <c r="C1" s="1958"/>
      <c r="D1" s="1958"/>
      <c r="E1" s="1958"/>
      <c r="F1" s="1958"/>
      <c r="G1" s="1958"/>
      <c r="H1" s="1958"/>
      <c r="I1" s="1958"/>
      <c r="J1" s="175"/>
      <c r="P1" s="299"/>
      <c r="Q1" s="1628"/>
      <c r="R1" s="1626"/>
      <c r="S1" s="1627"/>
      <c r="T1" s="1627"/>
      <c r="U1" s="1627"/>
      <c r="V1" s="1626"/>
      <c r="X1" s="1958" t="s">
        <v>654</v>
      </c>
      <c r="Y1" s="1958"/>
      <c r="Z1" s="1958"/>
      <c r="AA1" s="1958"/>
      <c r="AB1" s="1958"/>
      <c r="AC1" s="1958"/>
      <c r="AD1" s="175"/>
    </row>
    <row r="2" spans="2:30" s="176" customFormat="1" ht="30" customHeight="1">
      <c r="B2" s="1958" t="str">
        <f>Validation!B4</f>
        <v>Anglian Water</v>
      </c>
      <c r="C2" s="1958"/>
      <c r="D2" s="1958"/>
      <c r="E2" s="1958"/>
      <c r="F2" s="1958"/>
      <c r="G2" s="1958"/>
      <c r="H2" s="1958"/>
      <c r="I2" s="1958"/>
      <c r="J2" s="175"/>
      <c r="P2" s="299"/>
      <c r="Q2" s="1628"/>
      <c r="R2" s="1626"/>
      <c r="S2" s="1627"/>
      <c r="T2" s="1627"/>
      <c r="U2" s="1627"/>
      <c r="V2" s="1626"/>
      <c r="X2" s="1958" t="str">
        <f>Validation!B4</f>
        <v>Anglian Water</v>
      </c>
      <c r="Y2" s="1958"/>
      <c r="Z2" s="1958"/>
      <c r="AA2" s="1958"/>
      <c r="AB2" s="1958"/>
      <c r="AC2" s="1958"/>
      <c r="AD2" s="175"/>
    </row>
    <row r="3" spans="2:30" s="99" customFormat="1" ht="45" customHeight="1">
      <c r="B3" s="1989" t="s">
        <v>655</v>
      </c>
      <c r="C3" s="1990"/>
      <c r="D3" s="1990"/>
      <c r="E3" s="1990"/>
      <c r="F3" s="1990"/>
      <c r="G3" s="1990"/>
      <c r="H3" s="1990"/>
      <c r="I3" s="1990"/>
      <c r="J3" s="1990"/>
      <c r="K3" s="1990"/>
      <c r="L3" s="1990"/>
      <c r="M3" s="1990"/>
      <c r="N3" s="1990"/>
      <c r="P3" s="235"/>
      <c r="Q3" s="362" t="s">
        <v>798</v>
      </c>
      <c r="R3" s="1626"/>
      <c r="S3" s="1627"/>
      <c r="T3" s="1627"/>
      <c r="U3" s="1627"/>
      <c r="V3" s="1626"/>
      <c r="X3" s="1991" t="s">
        <v>655</v>
      </c>
      <c r="Y3" s="1992"/>
      <c r="Z3" s="1992"/>
      <c r="AA3" s="1992"/>
      <c r="AB3" s="1992"/>
      <c r="AC3" s="1992"/>
      <c r="AD3" s="1993"/>
    </row>
    <row r="4" spans="2:30" ht="12.75" customHeight="1" thickBot="1">
      <c r="B4" s="180"/>
      <c r="C4" s="180"/>
      <c r="D4" s="180"/>
      <c r="E4" s="180"/>
      <c r="F4" s="1988"/>
      <c r="G4" s="1988"/>
      <c r="H4" s="1988"/>
      <c r="I4" s="1988"/>
      <c r="J4" s="199"/>
      <c r="K4" s="1592"/>
      <c r="L4" s="1592"/>
      <c r="M4" s="1592"/>
      <c r="N4" s="1592"/>
      <c r="O4" s="1592"/>
      <c r="P4" s="1631"/>
      <c r="Q4" s="1628"/>
      <c r="R4" s="1626"/>
      <c r="S4" s="1957" t="s">
        <v>799</v>
      </c>
      <c r="T4" s="1957"/>
      <c r="U4" s="1957"/>
      <c r="V4" s="1626"/>
      <c r="W4" s="1592"/>
      <c r="X4" s="180"/>
      <c r="Y4" s="180"/>
      <c r="Z4" s="1988"/>
      <c r="AA4" s="1988"/>
      <c r="AB4" s="1988"/>
      <c r="AC4" s="1988"/>
      <c r="AD4" s="199"/>
    </row>
    <row r="5" spans="2:30" ht="21" customHeight="1">
      <c r="B5" s="1973" t="s">
        <v>800</v>
      </c>
      <c r="C5" s="1974"/>
      <c r="D5" s="1977" t="s">
        <v>801</v>
      </c>
      <c r="E5" s="1977" t="s">
        <v>802</v>
      </c>
      <c r="F5" s="1974" t="s">
        <v>803</v>
      </c>
      <c r="G5" s="1974" t="s">
        <v>804</v>
      </c>
      <c r="H5" s="1974"/>
      <c r="I5" s="1974"/>
      <c r="J5" s="1964" t="s">
        <v>805</v>
      </c>
      <c r="K5" s="1592"/>
      <c r="L5" s="1942" t="s">
        <v>806</v>
      </c>
      <c r="M5" s="1592"/>
      <c r="N5" s="1942" t="s">
        <v>807</v>
      </c>
      <c r="O5" s="1592"/>
      <c r="P5" s="1631"/>
      <c r="Q5" s="1628"/>
      <c r="R5" s="1626"/>
      <c r="S5" s="267" t="s">
        <v>808</v>
      </c>
      <c r="T5" s="270"/>
      <c r="U5" s="270"/>
      <c r="V5" s="1626"/>
      <c r="W5" s="1592"/>
      <c r="X5" s="1979" t="s">
        <v>800</v>
      </c>
      <c r="Y5" s="1980"/>
      <c r="Z5" s="1983" t="s">
        <v>803</v>
      </c>
      <c r="AA5" s="1985" t="s">
        <v>804</v>
      </c>
      <c r="AB5" s="1986"/>
      <c r="AC5" s="1987"/>
      <c r="AD5" s="1951" t="s">
        <v>805</v>
      </c>
    </row>
    <row r="6" spans="2:30" ht="56.25" customHeight="1" thickBot="1">
      <c r="B6" s="1975"/>
      <c r="C6" s="1976"/>
      <c r="D6" s="1978"/>
      <c r="E6" s="1978"/>
      <c r="F6" s="1976"/>
      <c r="G6" s="1845" t="s">
        <v>809</v>
      </c>
      <c r="H6" s="1845" t="s">
        <v>810</v>
      </c>
      <c r="I6" s="1845" t="s">
        <v>811</v>
      </c>
      <c r="J6" s="1965"/>
      <c r="K6" s="1592"/>
      <c r="L6" s="1943"/>
      <c r="M6" s="1592"/>
      <c r="N6" s="1943"/>
      <c r="O6" s="1592"/>
      <c r="P6" s="1631"/>
      <c r="Q6" s="1628"/>
      <c r="R6" s="1626"/>
      <c r="S6" s="1592"/>
      <c r="T6" s="1592"/>
      <c r="U6" s="1592"/>
      <c r="V6" s="1626"/>
      <c r="W6" s="1592"/>
      <c r="X6" s="1981"/>
      <c r="Y6" s="1982"/>
      <c r="Z6" s="1984"/>
      <c r="AA6" s="1834" t="s">
        <v>809</v>
      </c>
      <c r="AB6" s="1834" t="s">
        <v>810</v>
      </c>
      <c r="AC6" s="1834" t="s">
        <v>811</v>
      </c>
      <c r="AD6" s="1952"/>
    </row>
    <row r="7" spans="2:30" ht="15" customHeight="1" thickBot="1">
      <c r="B7" s="473"/>
      <c r="C7" s="474"/>
      <c r="D7" s="474"/>
      <c r="E7" s="474"/>
      <c r="F7" s="10"/>
      <c r="G7" s="10"/>
      <c r="H7" s="10"/>
      <c r="I7" s="10"/>
      <c r="J7" s="43"/>
      <c r="K7" s="1592"/>
      <c r="L7" s="1592"/>
      <c r="M7" s="1592"/>
      <c r="N7" s="1592"/>
      <c r="O7" s="1592"/>
      <c r="P7" s="1631"/>
      <c r="Q7" s="1628"/>
      <c r="R7" s="1626"/>
      <c r="S7" s="1628"/>
      <c r="T7" s="1628"/>
      <c r="U7" s="1628"/>
      <c r="V7" s="1626"/>
      <c r="W7" s="1592"/>
      <c r="X7" s="473"/>
      <c r="Y7" s="474"/>
      <c r="Z7" s="10"/>
      <c r="AA7" s="10"/>
      <c r="AB7" s="10"/>
      <c r="AC7" s="10"/>
      <c r="AD7" s="43"/>
    </row>
    <row r="8" spans="2:30" ht="33" customHeight="1">
      <c r="B8" s="1967" t="s">
        <v>904</v>
      </c>
      <c r="C8" s="1968"/>
      <c r="D8" s="448" t="s">
        <v>813</v>
      </c>
      <c r="E8" s="448">
        <v>3</v>
      </c>
      <c r="F8" s="1790">
        <f>'1A'!F21</f>
        <v>98.45700000000005</v>
      </c>
      <c r="G8" s="1736">
        <f>'1A'!G21</f>
        <v>1.0610000000000059</v>
      </c>
      <c r="H8" s="1736">
        <f>'1A'!H21</f>
        <v>5.4590000000000005</v>
      </c>
      <c r="I8" s="1799">
        <f>IFERROR(G8-H8,0)</f>
        <v>-4.3979999999999944</v>
      </c>
      <c r="J8" s="1809">
        <f>IFERROR(F8+I8,0)</f>
        <v>94.059000000000054</v>
      </c>
      <c r="K8" s="1592"/>
      <c r="L8" s="450" t="s">
        <v>951</v>
      </c>
      <c r="M8" s="1592"/>
      <c r="N8" s="1632"/>
      <c r="O8" s="1592"/>
      <c r="P8" s="1631"/>
      <c r="Q8" s="271"/>
      <c r="R8" s="1626"/>
      <c r="S8" s="270"/>
      <c r="T8" s="270"/>
      <c r="U8" s="270"/>
      <c r="V8" s="1626"/>
      <c r="W8" s="1592"/>
      <c r="X8" s="1967" t="s">
        <v>904</v>
      </c>
      <c r="Y8" s="1968"/>
      <c r="Z8" s="475" t="s">
        <v>906</v>
      </c>
      <c r="AA8" s="475" t="s">
        <v>907</v>
      </c>
      <c r="AB8" s="475" t="s">
        <v>908</v>
      </c>
      <c r="AC8" s="451" t="s">
        <v>909</v>
      </c>
      <c r="AD8" s="465" t="s">
        <v>910</v>
      </c>
    </row>
    <row r="9" spans="2:30" ht="33" customHeight="1">
      <c r="B9" s="1969" t="s">
        <v>952</v>
      </c>
      <c r="C9" s="1970"/>
      <c r="D9" s="128" t="s">
        <v>813</v>
      </c>
      <c r="E9" s="128">
        <v>3</v>
      </c>
      <c r="F9" s="1714">
        <v>-131.80000000000001</v>
      </c>
      <c r="G9" s="1714">
        <v>0</v>
      </c>
      <c r="H9" s="1714">
        <v>0</v>
      </c>
      <c r="I9" s="1798">
        <f t="shared" ref="I9:I11" si="0">IFERROR(G9-H9,0)</f>
        <v>0</v>
      </c>
      <c r="J9" s="1805">
        <f t="shared" ref="J9:J11" si="1">IFERROR(F9+I9,0)</f>
        <v>-131.80000000000001</v>
      </c>
      <c r="K9" s="1592"/>
      <c r="L9" s="453" t="s">
        <v>953</v>
      </c>
      <c r="M9" s="1592"/>
      <c r="N9" s="1633"/>
      <c r="O9" s="1592"/>
      <c r="P9" s="1631"/>
      <c r="Q9" s="271">
        <f>IF( SUM( S9:U9 ) = 0, 0, $S$5 )</f>
        <v>0</v>
      </c>
      <c r="R9" s="1626"/>
      <c r="S9" s="273">
        <f t="shared" ref="S9:U10" si="2" xml:space="preserve"> IF( ISNUMBER( F9 ), 0, 1 )</f>
        <v>0</v>
      </c>
      <c r="T9" s="273">
        <f t="shared" si="2"/>
        <v>0</v>
      </c>
      <c r="U9" s="273">
        <f t="shared" si="2"/>
        <v>0</v>
      </c>
      <c r="V9" s="1626"/>
      <c r="W9" s="1592"/>
      <c r="X9" s="1969" t="s">
        <v>952</v>
      </c>
      <c r="Y9" s="1970"/>
      <c r="Z9" s="223" t="s">
        <v>954</v>
      </c>
      <c r="AA9" s="223" t="s">
        <v>955</v>
      </c>
      <c r="AB9" s="223" t="s">
        <v>956</v>
      </c>
      <c r="AC9" s="225" t="s">
        <v>957</v>
      </c>
      <c r="AD9" s="467" t="s">
        <v>958</v>
      </c>
    </row>
    <row r="10" spans="2:30" ht="33" customHeight="1">
      <c r="B10" s="1833" t="s">
        <v>959</v>
      </c>
      <c r="C10" s="1832"/>
      <c r="D10" s="6" t="s">
        <v>813</v>
      </c>
      <c r="E10" s="6">
        <v>3</v>
      </c>
      <c r="F10" s="1714">
        <v>16.2</v>
      </c>
      <c r="G10" s="1714">
        <v>0</v>
      </c>
      <c r="H10" s="1714">
        <v>0</v>
      </c>
      <c r="I10" s="1798">
        <f t="shared" si="0"/>
        <v>0</v>
      </c>
      <c r="J10" s="1805">
        <f t="shared" si="1"/>
        <v>16.2</v>
      </c>
      <c r="K10" s="1592"/>
      <c r="L10" s="453" t="s">
        <v>960</v>
      </c>
      <c r="M10" s="1592"/>
      <c r="N10" s="1633"/>
      <c r="O10" s="1592"/>
      <c r="P10" s="1631"/>
      <c r="Q10" s="271">
        <f>IF( SUM( S10:U10 ) = 0, 0, $S$5 )</f>
        <v>0</v>
      </c>
      <c r="R10" s="1626"/>
      <c r="S10" s="273">
        <f t="shared" si="2"/>
        <v>0</v>
      </c>
      <c r="T10" s="273">
        <f t="shared" si="2"/>
        <v>0</v>
      </c>
      <c r="U10" s="273">
        <f t="shared" si="2"/>
        <v>0</v>
      </c>
      <c r="V10" s="1626"/>
      <c r="W10" s="1592"/>
      <c r="X10" s="1833" t="s">
        <v>959</v>
      </c>
      <c r="Y10" s="1832"/>
      <c r="Z10" s="223" t="s">
        <v>961</v>
      </c>
      <c r="AA10" s="223" t="s">
        <v>962</v>
      </c>
      <c r="AB10" s="223" t="s">
        <v>963</v>
      </c>
      <c r="AC10" s="225" t="s">
        <v>964</v>
      </c>
      <c r="AD10" s="467" t="s">
        <v>965</v>
      </c>
    </row>
    <row r="11" spans="2:30" ht="33" customHeight="1" thickBot="1">
      <c r="B11" s="1971" t="s">
        <v>966</v>
      </c>
      <c r="C11" s="1972"/>
      <c r="D11" s="477" t="s">
        <v>813</v>
      </c>
      <c r="E11" s="477">
        <v>3</v>
      </c>
      <c r="F11" s="1802">
        <f>IFERROR(SUM( F8:F10 ),0)</f>
        <v>-17.142999999999962</v>
      </c>
      <c r="G11" s="1802">
        <f>IFERROR(SUM( G8:G10 ),0)</f>
        <v>1.0610000000000059</v>
      </c>
      <c r="H11" s="1802">
        <f>IFERROR(SUM( H8:H10 ),0)</f>
        <v>5.4590000000000005</v>
      </c>
      <c r="I11" s="1802">
        <f t="shared" si="0"/>
        <v>-4.3979999999999944</v>
      </c>
      <c r="J11" s="1807">
        <f t="shared" si="1"/>
        <v>-21.540999999999954</v>
      </c>
      <c r="K11" s="1592"/>
      <c r="L11" s="478" t="s">
        <v>967</v>
      </c>
      <c r="M11" s="1592"/>
      <c r="N11" s="1634"/>
      <c r="O11" s="1592"/>
      <c r="P11" s="1631"/>
      <c r="Q11" s="271"/>
      <c r="R11" s="1626"/>
      <c r="S11" s="270"/>
      <c r="T11" s="270"/>
      <c r="U11" s="270"/>
      <c r="V11" s="1626"/>
      <c r="W11" s="1592"/>
      <c r="X11" s="1971" t="s">
        <v>966</v>
      </c>
      <c r="Y11" s="1972"/>
      <c r="Z11" s="458" t="s">
        <v>968</v>
      </c>
      <c r="AA11" s="458" t="s">
        <v>969</v>
      </c>
      <c r="AB11" s="458" t="s">
        <v>970</v>
      </c>
      <c r="AC11" s="458" t="s">
        <v>971</v>
      </c>
      <c r="AD11" s="469" t="s">
        <v>972</v>
      </c>
    </row>
    <row r="12" spans="2:30" ht="24.75" customHeight="1">
      <c r="B12" s="1966"/>
      <c r="C12" s="1966"/>
      <c r="D12" s="1839"/>
      <c r="E12" s="1839"/>
      <c r="F12" s="10"/>
      <c r="G12" s="10"/>
      <c r="H12" s="10"/>
      <c r="I12" s="10"/>
      <c r="J12" s="43"/>
      <c r="K12" s="1592"/>
      <c r="L12" s="1592"/>
      <c r="M12" s="1592"/>
      <c r="N12" s="1592"/>
      <c r="O12" s="1592"/>
      <c r="P12" s="1592"/>
      <c r="Q12" s="271"/>
      <c r="R12" s="1627"/>
      <c r="S12" s="270"/>
      <c r="T12" s="270"/>
      <c r="U12" s="270"/>
      <c r="V12" s="1627"/>
      <c r="W12" s="1592"/>
      <c r="X12" s="1592"/>
      <c r="Y12" s="1592"/>
      <c r="Z12" s="1592"/>
      <c r="AA12" s="1592"/>
      <c r="AB12" s="1592"/>
      <c r="AC12" s="1592"/>
      <c r="AD12" s="1592"/>
    </row>
    <row r="13" spans="2:30" ht="39.75" customHeight="1">
      <c r="B13" s="200"/>
      <c r="C13" s="126"/>
      <c r="D13" s="126"/>
      <c r="E13" s="126"/>
      <c r="F13" s="10"/>
      <c r="G13" s="10"/>
      <c r="H13" s="10"/>
      <c r="I13" s="10"/>
      <c r="J13" s="43"/>
      <c r="K13" s="1592"/>
      <c r="L13" s="1592"/>
      <c r="M13" s="1592"/>
      <c r="N13" s="1592"/>
      <c r="O13" s="1592"/>
      <c r="P13" s="1592"/>
      <c r="Q13" s="271"/>
      <c r="R13" s="1627"/>
      <c r="S13" s="270"/>
      <c r="T13" s="270"/>
      <c r="U13" s="270"/>
      <c r="V13" s="1627"/>
      <c r="W13" s="1592"/>
      <c r="X13" s="1592"/>
      <c r="Y13" s="1592"/>
      <c r="Z13" s="1592"/>
      <c r="AA13" s="1592"/>
      <c r="AB13" s="1592"/>
      <c r="AC13" s="1592"/>
      <c r="AD13" s="1592"/>
    </row>
    <row r="32" spans="17:17">
      <c r="Q32" s="271">
        <f>IF( S32 = 0, 0, $U$5 )</f>
        <v>0</v>
      </c>
    </row>
    <row r="33" spans="17:17">
      <c r="Q33" s="271">
        <f>IF( S33 = 0, 0, $U$5 )</f>
        <v>0</v>
      </c>
    </row>
    <row r="34" spans="17:17">
      <c r="Q34" s="271">
        <f>IF( S34 = 0, 0, $U$5 )</f>
        <v>0</v>
      </c>
    </row>
  </sheetData>
  <mergeCells count="28">
    <mergeCell ref="F4:I4"/>
    <mergeCell ref="S4:U4"/>
    <mergeCell ref="Z4:AC4"/>
    <mergeCell ref="B1:I1"/>
    <mergeCell ref="X1:AC1"/>
    <mergeCell ref="B3:N3"/>
    <mergeCell ref="X3:AD3"/>
    <mergeCell ref="B2:I2"/>
    <mergeCell ref="X2:AC2"/>
    <mergeCell ref="Z5:Z6"/>
    <mergeCell ref="AA5:AC5"/>
    <mergeCell ref="AD5:AD6"/>
    <mergeCell ref="L5:L6"/>
    <mergeCell ref="N5:N6"/>
    <mergeCell ref="J5:J6"/>
    <mergeCell ref="B12:C12"/>
    <mergeCell ref="B8:C8"/>
    <mergeCell ref="X8:Y8"/>
    <mergeCell ref="B9:C9"/>
    <mergeCell ref="X9:Y9"/>
    <mergeCell ref="B11:C11"/>
    <mergeCell ref="X11:Y11"/>
    <mergeCell ref="B5:C6"/>
    <mergeCell ref="D5:D6"/>
    <mergeCell ref="E5:E6"/>
    <mergeCell ref="F5:F6"/>
    <mergeCell ref="G5:I5"/>
    <mergeCell ref="X5:Y6"/>
  </mergeCells>
  <conditionalFormatting sqref="Q8:Q15">
    <cfRule type="cellIs" dxfId="121" priority="9" operator="equal">
      <formula>0</formula>
    </cfRule>
  </conditionalFormatting>
  <conditionalFormatting sqref="Q17">
    <cfRule type="cellIs" dxfId="120" priority="8" operator="equal">
      <formula>0</formula>
    </cfRule>
  </conditionalFormatting>
  <conditionalFormatting sqref="Q20">
    <cfRule type="cellIs" dxfId="119" priority="7" operator="equal">
      <formula>0</formula>
    </cfRule>
  </conditionalFormatting>
  <conditionalFormatting sqref="Q22">
    <cfRule type="cellIs" dxfId="118" priority="6" operator="equal">
      <formula>0</formula>
    </cfRule>
  </conditionalFormatting>
  <conditionalFormatting sqref="Q25:Q26">
    <cfRule type="cellIs" dxfId="117" priority="4" operator="equal">
      <formula>0</formula>
    </cfRule>
  </conditionalFormatting>
  <conditionalFormatting sqref="Q32:Q34">
    <cfRule type="cellIs" dxfId="116" priority="1" operator="equal">
      <formula>0</formula>
    </cfRule>
  </conditionalFormatting>
  <pageMargins left="0.7" right="0.7" top="0.75" bottom="0.75" header="0.3" footer="0.3"/>
  <pageSetup paperSize="8" scale="97" fitToHeight="0" orientation="portrait" r:id="rId1"/>
  <headerFooter>
    <oddHeader>&amp;L&amp;F&amp;CSheet: &amp;A&amp;ROFFICIAL</oddHeader>
    <oddFooter>&amp;LPrinted on: &amp;D at &amp;T&amp;CPage &amp;P of &amp;N&amp;ROfwat</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6">
    <pageSetUpPr fitToPage="1"/>
  </sheetPr>
  <dimension ref="B1:AR163"/>
  <sheetViews>
    <sheetView showGridLines="0" zoomScale="70" zoomScaleNormal="70" zoomScaleSheetLayoutView="100" workbookViewId="0">
      <selection activeCell="R24" sqref="R24"/>
    </sheetView>
  </sheetViews>
  <sheetFormatPr defaultColWidth="9" defaultRowHeight="15"/>
  <cols>
    <col min="1" max="1" width="1.625" style="264" customWidth="1"/>
    <col min="2" max="2" width="32.625" style="264" customWidth="1"/>
    <col min="3" max="11" width="12.5" style="264" customWidth="1"/>
    <col min="12" max="12" width="1.625" style="264" customWidth="1"/>
    <col min="13" max="13" width="12.5" style="264" customWidth="1"/>
    <col min="14" max="14" width="1.625" style="264" customWidth="1"/>
    <col min="15" max="15" width="33.875" style="264" customWidth="1"/>
    <col min="16" max="17" width="1.625" style="264" customWidth="1"/>
    <col min="18" max="18" width="25" style="264" customWidth="1"/>
    <col min="19" max="19" width="1.625" style="264" customWidth="1"/>
    <col min="20" max="31" width="3.125" style="264" hidden="1" customWidth="1"/>
    <col min="32" max="32" width="1.625" style="264" hidden="1" customWidth="1"/>
    <col min="33" max="33" width="1.625" style="264" customWidth="1"/>
    <col min="34" max="34" width="24" style="264" customWidth="1"/>
    <col min="35" max="43" width="15" style="264" customWidth="1"/>
    <col min="44" max="44" width="1.625" style="264" customWidth="1"/>
    <col min="45" max="16384" width="9" style="264"/>
  </cols>
  <sheetData>
    <row r="1" spans="2:44" ht="30.75" customHeight="1">
      <c r="B1" s="888" t="s">
        <v>791</v>
      </c>
      <c r="C1" s="1592"/>
      <c r="D1" s="1592"/>
      <c r="E1" s="1592"/>
      <c r="F1" s="1592"/>
      <c r="G1" s="1592"/>
      <c r="H1" s="1592"/>
      <c r="I1" s="1592"/>
      <c r="J1" s="1592"/>
      <c r="K1" s="1592"/>
      <c r="L1" s="1592"/>
      <c r="M1" s="1592"/>
      <c r="N1" s="1592"/>
      <c r="O1" s="1592"/>
      <c r="P1" s="1592"/>
      <c r="Q1" s="1636"/>
      <c r="R1" s="1592"/>
      <c r="S1" s="1696"/>
      <c r="T1" s="1592"/>
      <c r="U1" s="1592"/>
      <c r="V1" s="1592"/>
      <c r="W1" s="1592"/>
      <c r="X1" s="1592"/>
      <c r="Y1" s="1592"/>
      <c r="Z1" s="1592"/>
      <c r="AA1" s="1592"/>
      <c r="AB1" s="1592"/>
      <c r="AC1" s="1592"/>
      <c r="AD1" s="1592"/>
      <c r="AE1" s="1592"/>
      <c r="AF1" s="1696"/>
      <c r="AG1" s="1592"/>
      <c r="AH1" s="888" t="s">
        <v>791</v>
      </c>
      <c r="AI1" s="1592"/>
      <c r="AJ1" s="1592"/>
      <c r="AK1" s="1592"/>
      <c r="AL1" s="1592"/>
      <c r="AM1" s="1592"/>
      <c r="AN1" s="1592"/>
      <c r="AO1" s="1592"/>
      <c r="AP1" s="1592"/>
      <c r="AQ1" s="1592"/>
      <c r="AR1" s="1592"/>
    </row>
    <row r="2" spans="2:44" ht="30.75" customHeight="1">
      <c r="B2" s="888" t="str">
        <f>Validation!B4</f>
        <v>Anglian Water</v>
      </c>
      <c r="C2" s="1592"/>
      <c r="D2" s="1592"/>
      <c r="E2" s="1592"/>
      <c r="F2" s="1592"/>
      <c r="G2" s="1592"/>
      <c r="H2" s="1592"/>
      <c r="I2" s="1592"/>
      <c r="J2" s="1592"/>
      <c r="K2" s="1592"/>
      <c r="L2" s="1592"/>
      <c r="M2" s="1592"/>
      <c r="N2" s="1592"/>
      <c r="O2" s="1592"/>
      <c r="P2" s="1592"/>
      <c r="Q2" s="1636"/>
      <c r="R2" s="1592"/>
      <c r="S2" s="1696"/>
      <c r="T2" s="1592"/>
      <c r="U2" s="1592"/>
      <c r="V2" s="1592"/>
      <c r="W2" s="1592"/>
      <c r="X2" s="1592"/>
      <c r="Y2" s="1592"/>
      <c r="Z2" s="1592"/>
      <c r="AA2" s="1592"/>
      <c r="AB2" s="1592"/>
      <c r="AC2" s="1592"/>
      <c r="AD2" s="1592"/>
      <c r="AE2" s="1592"/>
      <c r="AF2" s="1696"/>
      <c r="AG2" s="1592"/>
      <c r="AH2" s="888" t="str">
        <f>Validation!B4</f>
        <v>Anglian Water</v>
      </c>
      <c r="AI2" s="1592"/>
      <c r="AJ2" s="1592"/>
      <c r="AK2" s="1592"/>
      <c r="AL2" s="1592"/>
      <c r="AM2" s="1592"/>
      <c r="AN2" s="1592"/>
      <c r="AO2" s="1592"/>
      <c r="AP2" s="1592"/>
      <c r="AQ2" s="1592"/>
      <c r="AR2" s="1592"/>
    </row>
    <row r="3" spans="2:44" ht="45" customHeight="1">
      <c r="B3" s="2067" t="s">
        <v>792</v>
      </c>
      <c r="C3" s="2067"/>
      <c r="D3" s="2067"/>
      <c r="E3" s="2067"/>
      <c r="F3" s="2067"/>
      <c r="G3" s="2067"/>
      <c r="H3" s="2067"/>
      <c r="I3" s="2067"/>
      <c r="J3" s="2067"/>
      <c r="K3" s="2067"/>
      <c r="L3" s="2067"/>
      <c r="M3" s="2067"/>
      <c r="N3" s="2067"/>
      <c r="O3" s="2067"/>
      <c r="P3" s="1592"/>
      <c r="Q3" s="1636"/>
      <c r="R3" s="1242" t="s">
        <v>798</v>
      </c>
      <c r="S3" s="1696"/>
      <c r="T3" s="2175" t="s">
        <v>799</v>
      </c>
      <c r="U3" s="2175"/>
      <c r="V3" s="2175"/>
      <c r="W3" s="2175"/>
      <c r="X3" s="2175"/>
      <c r="Y3" s="2175"/>
      <c r="Z3" s="2175"/>
      <c r="AA3" s="2175"/>
      <c r="AB3" s="2175"/>
      <c r="AC3" s="2175"/>
      <c r="AD3" s="2175"/>
      <c r="AE3" s="2175"/>
      <c r="AF3" s="1696"/>
      <c r="AG3" s="1592"/>
      <c r="AH3" s="2067" t="s">
        <v>792</v>
      </c>
      <c r="AI3" s="2067"/>
      <c r="AJ3" s="2067"/>
      <c r="AK3" s="2067"/>
      <c r="AL3" s="2067"/>
      <c r="AM3" s="2067"/>
      <c r="AN3" s="2067"/>
      <c r="AO3" s="2067"/>
      <c r="AP3" s="2067"/>
      <c r="AQ3" s="2067"/>
      <c r="AR3" s="1592"/>
    </row>
    <row r="4" spans="2:44" ht="15" customHeight="1" thickBot="1">
      <c r="B4" s="1215"/>
      <c r="C4" s="1215"/>
      <c r="D4" s="1215"/>
      <c r="E4" s="1215"/>
      <c r="F4" s="1215"/>
      <c r="G4" s="1215"/>
      <c r="H4" s="1243"/>
      <c r="I4" s="1243"/>
      <c r="J4" s="132"/>
      <c r="K4" s="132"/>
      <c r="L4" s="1592"/>
      <c r="M4" s="1"/>
      <c r="N4" s="1592"/>
      <c r="O4" s="1592"/>
      <c r="P4" s="1592"/>
      <c r="Q4" s="1636"/>
      <c r="R4" s="1592"/>
      <c r="S4" s="1696"/>
      <c r="T4" s="1244" t="s">
        <v>808</v>
      </c>
      <c r="U4" s="1592"/>
      <c r="V4" s="1592"/>
      <c r="W4" s="1592"/>
      <c r="X4" s="1592"/>
      <c r="Y4" s="1592"/>
      <c r="Z4" s="1592"/>
      <c r="AA4" s="1592"/>
      <c r="AB4" s="1592"/>
      <c r="AC4" s="1592"/>
      <c r="AD4" s="1592"/>
      <c r="AE4" s="1592"/>
      <c r="AF4" s="1696"/>
      <c r="AG4" s="1592"/>
      <c r="AH4" s="1215"/>
      <c r="AI4" s="1215"/>
      <c r="AJ4" s="1215"/>
      <c r="AK4" s="1215"/>
      <c r="AL4" s="1215"/>
      <c r="AM4" s="1215"/>
      <c r="AN4" s="1243"/>
      <c r="AO4" s="1243"/>
      <c r="AP4" s="132"/>
      <c r="AQ4" s="132"/>
      <c r="AR4" s="1592"/>
    </row>
    <row r="5" spans="2:44" s="4" customFormat="1" ht="65.099999999999994" customHeight="1">
      <c r="B5" s="1973" t="s">
        <v>800</v>
      </c>
      <c r="C5" s="1974" t="s">
        <v>26024</v>
      </c>
      <c r="D5" s="1974" t="s">
        <v>26025</v>
      </c>
      <c r="E5" s="1974" t="s">
        <v>26026</v>
      </c>
      <c r="F5" s="1974"/>
      <c r="G5" s="1974" t="s">
        <v>26027</v>
      </c>
      <c r="H5" s="1974"/>
      <c r="I5" s="1974" t="s">
        <v>26028</v>
      </c>
      <c r="J5" s="1974"/>
      <c r="K5" s="1964" t="s">
        <v>26029</v>
      </c>
      <c r="L5" s="3"/>
      <c r="M5" s="2078" t="s">
        <v>806</v>
      </c>
      <c r="O5" s="2078" t="s">
        <v>25231</v>
      </c>
      <c r="Q5" s="240"/>
      <c r="S5" s="236"/>
      <c r="AF5" s="236"/>
      <c r="AH5" s="1973" t="s">
        <v>800</v>
      </c>
      <c r="AI5" s="1974" t="s">
        <v>26024</v>
      </c>
      <c r="AJ5" s="1974" t="s">
        <v>26025</v>
      </c>
      <c r="AK5" s="1974" t="s">
        <v>26026</v>
      </c>
      <c r="AL5" s="1974"/>
      <c r="AM5" s="1974" t="s">
        <v>26027</v>
      </c>
      <c r="AN5" s="1974"/>
      <c r="AO5" s="1974" t="s">
        <v>26028</v>
      </c>
      <c r="AP5" s="1974"/>
      <c r="AQ5" s="1964" t="s">
        <v>26029</v>
      </c>
    </row>
    <row r="6" spans="2:44" s="4" customFormat="1" ht="18.75" customHeight="1">
      <c r="B6" s="2038"/>
      <c r="C6" s="2036"/>
      <c r="D6" s="2036"/>
      <c r="E6" s="1857" t="s">
        <v>2926</v>
      </c>
      <c r="F6" s="1857" t="s">
        <v>2927</v>
      </c>
      <c r="G6" s="1857" t="s">
        <v>2926</v>
      </c>
      <c r="H6" s="1857" t="s">
        <v>2927</v>
      </c>
      <c r="I6" s="1857" t="s">
        <v>2740</v>
      </c>
      <c r="J6" s="1857" t="s">
        <v>2748</v>
      </c>
      <c r="K6" s="2037"/>
      <c r="L6" s="3"/>
      <c r="M6" s="2046"/>
      <c r="O6" s="2046"/>
      <c r="Q6" s="240"/>
      <c r="S6" s="236"/>
      <c r="AF6" s="236"/>
      <c r="AH6" s="2038"/>
      <c r="AI6" s="2036"/>
      <c r="AJ6" s="2036"/>
      <c r="AK6" s="1857" t="s">
        <v>2926</v>
      </c>
      <c r="AL6" s="1857" t="s">
        <v>2927</v>
      </c>
      <c r="AM6" s="1857" t="s">
        <v>2926</v>
      </c>
      <c r="AN6" s="1857" t="s">
        <v>2927</v>
      </c>
      <c r="AO6" s="1857" t="s">
        <v>2740</v>
      </c>
      <c r="AP6" s="1857" t="s">
        <v>2748</v>
      </c>
      <c r="AQ6" s="2037"/>
    </row>
    <row r="7" spans="2:44" s="4" customFormat="1" ht="18.75" customHeight="1">
      <c r="B7" s="1859" t="s">
        <v>801</v>
      </c>
      <c r="C7" s="1857" t="s">
        <v>2544</v>
      </c>
      <c r="D7" s="1857" t="s">
        <v>2544</v>
      </c>
      <c r="E7" s="1857" t="s">
        <v>3282</v>
      </c>
      <c r="F7" s="1857" t="s">
        <v>3282</v>
      </c>
      <c r="G7" s="1857" t="s">
        <v>3282</v>
      </c>
      <c r="H7" s="1857" t="s">
        <v>3282</v>
      </c>
      <c r="I7" s="1857" t="s">
        <v>24587</v>
      </c>
      <c r="J7" s="1857" t="s">
        <v>24587</v>
      </c>
      <c r="K7" s="1858" t="s">
        <v>3282</v>
      </c>
      <c r="L7" s="3"/>
      <c r="M7" s="2046"/>
      <c r="O7" s="2046"/>
      <c r="Q7" s="240"/>
      <c r="S7" s="236"/>
      <c r="AF7" s="236"/>
      <c r="AH7" s="1859" t="s">
        <v>801</v>
      </c>
      <c r="AI7" s="1857" t="s">
        <v>2544</v>
      </c>
      <c r="AJ7" s="1857" t="s">
        <v>2544</v>
      </c>
      <c r="AK7" s="1857" t="s">
        <v>3282</v>
      </c>
      <c r="AL7" s="1857" t="s">
        <v>3282</v>
      </c>
      <c r="AM7" s="1857" t="s">
        <v>3282</v>
      </c>
      <c r="AN7" s="1857" t="s">
        <v>3282</v>
      </c>
      <c r="AO7" s="1857" t="s">
        <v>24587</v>
      </c>
      <c r="AP7" s="1857" t="s">
        <v>24587</v>
      </c>
      <c r="AQ7" s="1858" t="s">
        <v>3282</v>
      </c>
    </row>
    <row r="8" spans="2:44" ht="18.75" customHeight="1" thickBot="1">
      <c r="B8" s="1844" t="s">
        <v>802</v>
      </c>
      <c r="C8" s="1845">
        <v>0</v>
      </c>
      <c r="D8" s="1845">
        <v>0</v>
      </c>
      <c r="E8" s="1845">
        <v>3</v>
      </c>
      <c r="F8" s="1845">
        <v>3</v>
      </c>
      <c r="G8" s="1845">
        <v>3</v>
      </c>
      <c r="H8" s="1845">
        <v>3</v>
      </c>
      <c r="I8" s="1845">
        <v>3</v>
      </c>
      <c r="J8" s="1845">
        <v>3</v>
      </c>
      <c r="K8" s="1838">
        <v>3</v>
      </c>
      <c r="L8" s="5"/>
      <c r="M8" s="2079"/>
      <c r="N8" s="1592"/>
      <c r="O8" s="2079"/>
      <c r="P8" s="1592"/>
      <c r="Q8" s="1636"/>
      <c r="R8" s="1592"/>
      <c r="S8" s="1696"/>
      <c r="T8" s="1592"/>
      <c r="U8" s="1592"/>
      <c r="V8" s="1592"/>
      <c r="W8" s="1592"/>
      <c r="X8" s="1592"/>
      <c r="Y8" s="1592"/>
      <c r="Z8" s="1592"/>
      <c r="AA8" s="1592"/>
      <c r="AB8" s="1592"/>
      <c r="AC8" s="1592"/>
      <c r="AD8" s="1592"/>
      <c r="AE8" s="1592"/>
      <c r="AF8" s="1696"/>
      <c r="AG8" s="1592"/>
      <c r="AH8" s="1844" t="s">
        <v>802</v>
      </c>
      <c r="AI8" s="1845">
        <v>0</v>
      </c>
      <c r="AJ8" s="1845">
        <v>0</v>
      </c>
      <c r="AK8" s="1845">
        <v>3</v>
      </c>
      <c r="AL8" s="1845">
        <v>3</v>
      </c>
      <c r="AM8" s="1845">
        <v>3</v>
      </c>
      <c r="AN8" s="1845">
        <v>3</v>
      </c>
      <c r="AO8" s="1845">
        <v>3</v>
      </c>
      <c r="AP8" s="1845">
        <v>3</v>
      </c>
      <c r="AQ8" s="1838">
        <v>3</v>
      </c>
      <c r="AR8" s="1592"/>
    </row>
    <row r="9" spans="2:44" ht="15" customHeight="1" thickBot="1">
      <c r="B9" s="1245"/>
      <c r="C9" s="5"/>
      <c r="D9" s="5"/>
      <c r="E9" s="5"/>
      <c r="F9" s="5"/>
      <c r="G9" s="5"/>
      <c r="H9" s="5"/>
      <c r="I9" s="5"/>
      <c r="J9" s="5"/>
      <c r="K9" s="5"/>
      <c r="L9" s="5"/>
      <c r="M9" s="1592"/>
      <c r="N9" s="1592"/>
      <c r="O9" s="1592"/>
      <c r="P9" s="1592"/>
      <c r="Q9" s="1636"/>
      <c r="R9" s="1592"/>
      <c r="S9" s="1696"/>
      <c r="T9" s="1592"/>
      <c r="U9" s="1592"/>
      <c r="V9" s="1592"/>
      <c r="W9" s="1592"/>
      <c r="X9" s="1592"/>
      <c r="Y9" s="1592"/>
      <c r="Z9" s="1592"/>
      <c r="AA9" s="1592"/>
      <c r="AB9" s="1592"/>
      <c r="AC9" s="1592"/>
      <c r="AD9" s="1592"/>
      <c r="AE9" s="1592"/>
      <c r="AF9" s="1696"/>
      <c r="AG9" s="1592"/>
      <c r="AH9" s="1245"/>
      <c r="AI9" s="5"/>
      <c r="AJ9" s="5"/>
      <c r="AK9" s="5"/>
      <c r="AL9" s="5"/>
      <c r="AM9" s="5"/>
      <c r="AN9" s="5"/>
      <c r="AO9" s="5"/>
      <c r="AP9" s="5"/>
      <c r="AQ9" s="5"/>
      <c r="AR9" s="1592"/>
    </row>
    <row r="10" spans="2:44" ht="20.25" customHeight="1" thickBot="1">
      <c r="B10" s="316" t="s">
        <v>26030</v>
      </c>
      <c r="C10" s="11"/>
      <c r="D10" s="5"/>
      <c r="E10" s="5"/>
      <c r="F10" s="5"/>
      <c r="G10" s="5"/>
      <c r="H10" s="5"/>
      <c r="I10" s="5"/>
      <c r="J10" s="5"/>
      <c r="K10" s="5"/>
      <c r="L10" s="5"/>
      <c r="M10" s="1592"/>
      <c r="N10" s="1592"/>
      <c r="O10" s="1592"/>
      <c r="P10" s="1592"/>
      <c r="Q10" s="1636"/>
      <c r="R10" s="1592"/>
      <c r="S10" s="1696"/>
      <c r="T10" s="1592"/>
      <c r="U10" s="1592"/>
      <c r="V10" s="1592"/>
      <c r="W10" s="1592"/>
      <c r="X10" s="1592"/>
      <c r="Y10" s="1592"/>
      <c r="Z10" s="1592"/>
      <c r="AA10" s="1592"/>
      <c r="AB10" s="1592"/>
      <c r="AC10" s="1592"/>
      <c r="AD10" s="1592"/>
      <c r="AE10" s="1592"/>
      <c r="AF10" s="1696"/>
      <c r="AG10" s="1592"/>
      <c r="AH10" s="316" t="s">
        <v>26030</v>
      </c>
      <c r="AI10" s="11"/>
      <c r="AJ10" s="5"/>
      <c r="AK10" s="5"/>
      <c r="AL10" s="5"/>
      <c r="AM10" s="5"/>
      <c r="AN10" s="5"/>
      <c r="AO10" s="5"/>
      <c r="AP10" s="5"/>
      <c r="AQ10" s="5"/>
      <c r="AR10" s="1592"/>
    </row>
    <row r="11" spans="2:44">
      <c r="B11" s="1002"/>
      <c r="C11" s="801"/>
      <c r="D11" s="801"/>
      <c r="E11" s="801"/>
      <c r="F11" s="801"/>
      <c r="G11" s="801"/>
      <c r="H11" s="801"/>
      <c r="I11" s="801"/>
      <c r="J11" s="801"/>
      <c r="K11" s="802"/>
      <c r="L11" s="5"/>
      <c r="M11" s="323" t="s">
        <v>26031</v>
      </c>
      <c r="N11" s="1592"/>
      <c r="O11" s="1632"/>
      <c r="P11" s="1592"/>
      <c r="Q11" s="1636"/>
      <c r="R11" s="271" t="str">
        <f>IF( SUM( T11:X11 ) = 0, 0, $T$4 )</f>
        <v>Please complete all cells in row</v>
      </c>
      <c r="S11" s="1696"/>
      <c r="T11" s="273">
        <f xml:space="preserve"> IF( ISTEXT(B11 ), 0, 1 )</f>
        <v>1</v>
      </c>
      <c r="U11" s="1591"/>
      <c r="V11" s="1591"/>
      <c r="W11" s="273">
        <f t="shared" ref="W11:AE39" si="0" xml:space="preserve"> IF( ISNUMBER(C11 ), 0, 1 )</f>
        <v>1</v>
      </c>
      <c r="X11" s="273">
        <f t="shared" si="0"/>
        <v>1</v>
      </c>
      <c r="Y11" s="273">
        <f t="shared" si="0"/>
        <v>1</v>
      </c>
      <c r="Z11" s="273">
        <f t="shared" si="0"/>
        <v>1</v>
      </c>
      <c r="AA11" s="273">
        <f t="shared" si="0"/>
        <v>1</v>
      </c>
      <c r="AB11" s="273">
        <f t="shared" si="0"/>
        <v>1</v>
      </c>
      <c r="AC11" s="273">
        <f t="shared" si="0"/>
        <v>1</v>
      </c>
      <c r="AD11" s="273">
        <f t="shared" si="0"/>
        <v>1</v>
      </c>
      <c r="AE11" s="273">
        <f t="shared" si="0"/>
        <v>1</v>
      </c>
      <c r="AF11" s="1696"/>
      <c r="AG11" s="1592"/>
      <c r="AH11" s="1478" t="s">
        <v>26032</v>
      </c>
      <c r="AI11" s="1479" t="s">
        <v>26033</v>
      </c>
      <c r="AJ11" s="1479" t="s">
        <v>26034</v>
      </c>
      <c r="AK11" s="786" t="s">
        <v>26035</v>
      </c>
      <c r="AL11" s="786" t="s">
        <v>26036</v>
      </c>
      <c r="AM11" s="786" t="s">
        <v>26037</v>
      </c>
      <c r="AN11" s="786" t="s">
        <v>26038</v>
      </c>
      <c r="AO11" s="786" t="s">
        <v>26039</v>
      </c>
      <c r="AP11" s="786" t="s">
        <v>26040</v>
      </c>
      <c r="AQ11" s="1366" t="s">
        <v>26041</v>
      </c>
      <c r="AR11" s="1592"/>
    </row>
    <row r="12" spans="2:44">
      <c r="B12" s="1004"/>
      <c r="C12" s="803"/>
      <c r="D12" s="803"/>
      <c r="E12" s="803"/>
      <c r="F12" s="803"/>
      <c r="G12" s="803"/>
      <c r="H12" s="803"/>
      <c r="I12" s="803"/>
      <c r="J12" s="803"/>
      <c r="K12" s="804"/>
      <c r="L12" s="5"/>
      <c r="M12" s="324" t="s">
        <v>26042</v>
      </c>
      <c r="N12" s="1592"/>
      <c r="O12" s="1633"/>
      <c r="P12" s="1592"/>
      <c r="Q12" s="1636"/>
      <c r="R12" s="271" t="str">
        <f t="shared" ref="R12:R75" si="1">IF( SUM( T12:X12 ) = 0, 0, $T$4 )</f>
        <v>Please complete all cells in row</v>
      </c>
      <c r="S12" s="1696"/>
      <c r="T12" s="273">
        <f t="shared" ref="T12:T75" si="2" xml:space="preserve"> IF( ISTEXT(B12 ), 0, 1 )</f>
        <v>1</v>
      </c>
      <c r="U12" s="1591"/>
      <c r="V12" s="1591"/>
      <c r="W12" s="273">
        <f t="shared" si="0"/>
        <v>1</v>
      </c>
      <c r="X12" s="273">
        <f t="shared" si="0"/>
        <v>1</v>
      </c>
      <c r="Y12" s="273">
        <f t="shared" si="0"/>
        <v>1</v>
      </c>
      <c r="Z12" s="273">
        <f t="shared" si="0"/>
        <v>1</v>
      </c>
      <c r="AA12" s="273">
        <f t="shared" si="0"/>
        <v>1</v>
      </c>
      <c r="AB12" s="273">
        <f t="shared" si="0"/>
        <v>1</v>
      </c>
      <c r="AC12" s="273">
        <f t="shared" si="0"/>
        <v>1</v>
      </c>
      <c r="AD12" s="273">
        <f t="shared" si="0"/>
        <v>1</v>
      </c>
      <c r="AE12" s="273">
        <f t="shared" si="0"/>
        <v>1</v>
      </c>
      <c r="AF12" s="1696"/>
      <c r="AG12" s="1592"/>
      <c r="AH12" s="1480" t="s">
        <v>26043</v>
      </c>
      <c r="AI12" s="1481" t="s">
        <v>26044</v>
      </c>
      <c r="AJ12" s="1481" t="s">
        <v>26045</v>
      </c>
      <c r="AK12" s="773" t="s">
        <v>26046</v>
      </c>
      <c r="AL12" s="773" t="s">
        <v>26047</v>
      </c>
      <c r="AM12" s="773" t="s">
        <v>26048</v>
      </c>
      <c r="AN12" s="773" t="s">
        <v>26049</v>
      </c>
      <c r="AO12" s="773" t="s">
        <v>26050</v>
      </c>
      <c r="AP12" s="773" t="s">
        <v>26051</v>
      </c>
      <c r="AQ12" s="1367" t="s">
        <v>26052</v>
      </c>
      <c r="AR12" s="1592"/>
    </row>
    <row r="13" spans="2:44">
      <c r="B13" s="1004"/>
      <c r="C13" s="803"/>
      <c r="D13" s="803"/>
      <c r="E13" s="803"/>
      <c r="F13" s="803"/>
      <c r="G13" s="803"/>
      <c r="H13" s="803"/>
      <c r="I13" s="803"/>
      <c r="J13" s="803"/>
      <c r="K13" s="804"/>
      <c r="L13" s="1592"/>
      <c r="M13" s="324" t="s">
        <v>26053</v>
      </c>
      <c r="N13" s="1592"/>
      <c r="O13" s="1633"/>
      <c r="P13" s="1592"/>
      <c r="Q13" s="1636"/>
      <c r="R13" s="271" t="str">
        <f t="shared" si="1"/>
        <v>Please complete all cells in row</v>
      </c>
      <c r="S13" s="1696"/>
      <c r="T13" s="273">
        <f t="shared" si="2"/>
        <v>1</v>
      </c>
      <c r="U13" s="1591"/>
      <c r="V13" s="1591"/>
      <c r="W13" s="273">
        <f t="shared" si="0"/>
        <v>1</v>
      </c>
      <c r="X13" s="273">
        <f t="shared" si="0"/>
        <v>1</v>
      </c>
      <c r="Y13" s="273">
        <f t="shared" si="0"/>
        <v>1</v>
      </c>
      <c r="Z13" s="273">
        <f t="shared" si="0"/>
        <v>1</v>
      </c>
      <c r="AA13" s="273">
        <f t="shared" si="0"/>
        <v>1</v>
      </c>
      <c r="AB13" s="273">
        <f t="shared" si="0"/>
        <v>1</v>
      </c>
      <c r="AC13" s="273">
        <f t="shared" si="0"/>
        <v>1</v>
      </c>
      <c r="AD13" s="273">
        <f t="shared" si="0"/>
        <v>1</v>
      </c>
      <c r="AE13" s="273">
        <f t="shared" si="0"/>
        <v>1</v>
      </c>
      <c r="AF13" s="1696"/>
      <c r="AG13" s="1592"/>
      <c r="AH13" s="1480" t="s">
        <v>26054</v>
      </c>
      <c r="AI13" s="1481" t="s">
        <v>26055</v>
      </c>
      <c r="AJ13" s="1481" t="s">
        <v>26056</v>
      </c>
      <c r="AK13" s="773" t="s">
        <v>26057</v>
      </c>
      <c r="AL13" s="773" t="s">
        <v>26058</v>
      </c>
      <c r="AM13" s="773" t="s">
        <v>26059</v>
      </c>
      <c r="AN13" s="773" t="s">
        <v>26060</v>
      </c>
      <c r="AO13" s="773" t="s">
        <v>26061</v>
      </c>
      <c r="AP13" s="773" t="s">
        <v>26062</v>
      </c>
      <c r="AQ13" s="1367" t="s">
        <v>26063</v>
      </c>
      <c r="AR13" s="1592"/>
    </row>
    <row r="14" spans="2:44">
      <c r="B14" s="1004"/>
      <c r="C14" s="803"/>
      <c r="D14" s="803"/>
      <c r="E14" s="803"/>
      <c r="F14" s="803"/>
      <c r="G14" s="803"/>
      <c r="H14" s="803"/>
      <c r="I14" s="803"/>
      <c r="J14" s="803"/>
      <c r="K14" s="804"/>
      <c r="L14" s="1592"/>
      <c r="M14" s="324" t="s">
        <v>26064</v>
      </c>
      <c r="N14" s="1592"/>
      <c r="O14" s="1633"/>
      <c r="P14" s="1592"/>
      <c r="Q14" s="1636"/>
      <c r="R14" s="271" t="str">
        <f t="shared" si="1"/>
        <v>Please complete all cells in row</v>
      </c>
      <c r="S14" s="1696"/>
      <c r="T14" s="273">
        <f t="shared" si="2"/>
        <v>1</v>
      </c>
      <c r="U14" s="1591"/>
      <c r="V14" s="1591"/>
      <c r="W14" s="273">
        <f t="shared" si="0"/>
        <v>1</v>
      </c>
      <c r="X14" s="273">
        <f t="shared" si="0"/>
        <v>1</v>
      </c>
      <c r="Y14" s="273">
        <f t="shared" si="0"/>
        <v>1</v>
      </c>
      <c r="Z14" s="273">
        <f t="shared" si="0"/>
        <v>1</v>
      </c>
      <c r="AA14" s="273">
        <f t="shared" si="0"/>
        <v>1</v>
      </c>
      <c r="AB14" s="273">
        <f t="shared" si="0"/>
        <v>1</v>
      </c>
      <c r="AC14" s="273">
        <f t="shared" si="0"/>
        <v>1</v>
      </c>
      <c r="AD14" s="273">
        <f t="shared" si="0"/>
        <v>1</v>
      </c>
      <c r="AE14" s="273">
        <f t="shared" si="0"/>
        <v>1</v>
      </c>
      <c r="AF14" s="1696"/>
      <c r="AG14" s="1592"/>
      <c r="AH14" s="1480" t="s">
        <v>26065</v>
      </c>
      <c r="AI14" s="1481" t="s">
        <v>26066</v>
      </c>
      <c r="AJ14" s="1481" t="s">
        <v>26067</v>
      </c>
      <c r="AK14" s="773" t="s">
        <v>26068</v>
      </c>
      <c r="AL14" s="773" t="s">
        <v>26069</v>
      </c>
      <c r="AM14" s="773" t="s">
        <v>26070</v>
      </c>
      <c r="AN14" s="773" t="s">
        <v>26071</v>
      </c>
      <c r="AO14" s="773" t="s">
        <v>26072</v>
      </c>
      <c r="AP14" s="773" t="s">
        <v>26073</v>
      </c>
      <c r="AQ14" s="1367" t="s">
        <v>26074</v>
      </c>
      <c r="AR14" s="1592"/>
    </row>
    <row r="15" spans="2:44">
      <c r="B15" s="1004"/>
      <c r="C15" s="803"/>
      <c r="D15" s="803"/>
      <c r="E15" s="803"/>
      <c r="F15" s="803"/>
      <c r="G15" s="803"/>
      <c r="H15" s="803"/>
      <c r="I15" s="803"/>
      <c r="J15" s="803"/>
      <c r="K15" s="804"/>
      <c r="L15" s="1592"/>
      <c r="M15" s="324" t="s">
        <v>26075</v>
      </c>
      <c r="N15" s="1592"/>
      <c r="O15" s="1633"/>
      <c r="P15" s="1592"/>
      <c r="Q15" s="1636"/>
      <c r="R15" s="271" t="str">
        <f t="shared" si="1"/>
        <v>Please complete all cells in row</v>
      </c>
      <c r="S15" s="1696"/>
      <c r="T15" s="273">
        <f t="shared" si="2"/>
        <v>1</v>
      </c>
      <c r="U15" s="1591"/>
      <c r="V15" s="1591"/>
      <c r="W15" s="273">
        <f t="shared" si="0"/>
        <v>1</v>
      </c>
      <c r="X15" s="273">
        <f t="shared" si="0"/>
        <v>1</v>
      </c>
      <c r="Y15" s="273">
        <f t="shared" si="0"/>
        <v>1</v>
      </c>
      <c r="Z15" s="273">
        <f t="shared" si="0"/>
        <v>1</v>
      </c>
      <c r="AA15" s="273">
        <f t="shared" si="0"/>
        <v>1</v>
      </c>
      <c r="AB15" s="273">
        <f t="shared" si="0"/>
        <v>1</v>
      </c>
      <c r="AC15" s="273">
        <f t="shared" si="0"/>
        <v>1</v>
      </c>
      <c r="AD15" s="273">
        <f t="shared" si="0"/>
        <v>1</v>
      </c>
      <c r="AE15" s="273">
        <f t="shared" si="0"/>
        <v>1</v>
      </c>
      <c r="AF15" s="1696"/>
      <c r="AG15" s="1592"/>
      <c r="AH15" s="1480" t="s">
        <v>26076</v>
      </c>
      <c r="AI15" s="1481" t="s">
        <v>26077</v>
      </c>
      <c r="AJ15" s="1481" t="s">
        <v>26078</v>
      </c>
      <c r="AK15" s="773" t="s">
        <v>26079</v>
      </c>
      <c r="AL15" s="773" t="s">
        <v>26080</v>
      </c>
      <c r="AM15" s="773" t="s">
        <v>26081</v>
      </c>
      <c r="AN15" s="773" t="s">
        <v>26082</v>
      </c>
      <c r="AO15" s="773" t="s">
        <v>26083</v>
      </c>
      <c r="AP15" s="773" t="s">
        <v>26084</v>
      </c>
      <c r="AQ15" s="1367" t="s">
        <v>26085</v>
      </c>
      <c r="AR15" s="1592"/>
    </row>
    <row r="16" spans="2:44" ht="14.25" customHeight="1">
      <c r="B16" s="1004"/>
      <c r="C16" s="803"/>
      <c r="D16" s="803"/>
      <c r="E16" s="803"/>
      <c r="F16" s="803"/>
      <c r="G16" s="803"/>
      <c r="H16" s="803"/>
      <c r="I16" s="803"/>
      <c r="J16" s="803"/>
      <c r="K16" s="804"/>
      <c r="L16" s="1592"/>
      <c r="M16" s="324" t="s">
        <v>26086</v>
      </c>
      <c r="N16" s="1592"/>
      <c r="O16" s="1633"/>
      <c r="P16" s="1592"/>
      <c r="Q16" s="1636"/>
      <c r="R16" s="271" t="str">
        <f t="shared" si="1"/>
        <v>Please complete all cells in row</v>
      </c>
      <c r="S16" s="1696"/>
      <c r="T16" s="273">
        <f t="shared" si="2"/>
        <v>1</v>
      </c>
      <c r="U16" s="1591"/>
      <c r="V16" s="1591"/>
      <c r="W16" s="273">
        <f t="shared" si="0"/>
        <v>1</v>
      </c>
      <c r="X16" s="273">
        <f t="shared" si="0"/>
        <v>1</v>
      </c>
      <c r="Y16" s="273">
        <f t="shared" si="0"/>
        <v>1</v>
      </c>
      <c r="Z16" s="273">
        <f t="shared" si="0"/>
        <v>1</v>
      </c>
      <c r="AA16" s="273">
        <f t="shared" si="0"/>
        <v>1</v>
      </c>
      <c r="AB16" s="273">
        <f t="shared" si="0"/>
        <v>1</v>
      </c>
      <c r="AC16" s="273">
        <f t="shared" si="0"/>
        <v>1</v>
      </c>
      <c r="AD16" s="273">
        <f t="shared" si="0"/>
        <v>1</v>
      </c>
      <c r="AE16" s="273">
        <f t="shared" si="0"/>
        <v>1</v>
      </c>
      <c r="AF16" s="1696"/>
      <c r="AG16" s="1592"/>
      <c r="AH16" s="1480" t="s">
        <v>26087</v>
      </c>
      <c r="AI16" s="1481" t="s">
        <v>26088</v>
      </c>
      <c r="AJ16" s="1481" t="s">
        <v>26089</v>
      </c>
      <c r="AK16" s="773" t="s">
        <v>26090</v>
      </c>
      <c r="AL16" s="773" t="s">
        <v>26091</v>
      </c>
      <c r="AM16" s="773" t="s">
        <v>26092</v>
      </c>
      <c r="AN16" s="773" t="s">
        <v>26093</v>
      </c>
      <c r="AO16" s="773" t="s">
        <v>26094</v>
      </c>
      <c r="AP16" s="773" t="s">
        <v>26095</v>
      </c>
      <c r="AQ16" s="1367" t="s">
        <v>26096</v>
      </c>
      <c r="AR16" s="1592"/>
    </row>
    <row r="17" spans="2:44" ht="14.25" customHeight="1">
      <c r="B17" s="1004"/>
      <c r="C17" s="803"/>
      <c r="D17" s="803"/>
      <c r="E17" s="803"/>
      <c r="F17" s="803"/>
      <c r="G17" s="803"/>
      <c r="H17" s="803"/>
      <c r="I17" s="803"/>
      <c r="J17" s="803"/>
      <c r="K17" s="804"/>
      <c r="L17" s="1592"/>
      <c r="M17" s="324" t="s">
        <v>26097</v>
      </c>
      <c r="N17" s="1592"/>
      <c r="O17" s="1633"/>
      <c r="P17" s="1592"/>
      <c r="Q17" s="1636"/>
      <c r="R17" s="271" t="str">
        <f t="shared" si="1"/>
        <v>Please complete all cells in row</v>
      </c>
      <c r="S17" s="1696"/>
      <c r="T17" s="273">
        <f t="shared" si="2"/>
        <v>1</v>
      </c>
      <c r="U17" s="1591"/>
      <c r="V17" s="1591"/>
      <c r="W17" s="273">
        <f t="shared" si="0"/>
        <v>1</v>
      </c>
      <c r="X17" s="273">
        <f t="shared" si="0"/>
        <v>1</v>
      </c>
      <c r="Y17" s="273">
        <f t="shared" si="0"/>
        <v>1</v>
      </c>
      <c r="Z17" s="273">
        <f t="shared" si="0"/>
        <v>1</v>
      </c>
      <c r="AA17" s="273">
        <f t="shared" si="0"/>
        <v>1</v>
      </c>
      <c r="AB17" s="273">
        <f t="shared" si="0"/>
        <v>1</v>
      </c>
      <c r="AC17" s="273">
        <f t="shared" si="0"/>
        <v>1</v>
      </c>
      <c r="AD17" s="273">
        <f t="shared" si="0"/>
        <v>1</v>
      </c>
      <c r="AE17" s="273">
        <f t="shared" si="0"/>
        <v>1</v>
      </c>
      <c r="AF17" s="1696"/>
      <c r="AG17" s="1592"/>
      <c r="AH17" s="1480" t="s">
        <v>26098</v>
      </c>
      <c r="AI17" s="1481" t="s">
        <v>26099</v>
      </c>
      <c r="AJ17" s="1481" t="s">
        <v>26100</v>
      </c>
      <c r="AK17" s="773" t="s">
        <v>26101</v>
      </c>
      <c r="AL17" s="773" t="s">
        <v>26102</v>
      </c>
      <c r="AM17" s="773" t="s">
        <v>26103</v>
      </c>
      <c r="AN17" s="773" t="s">
        <v>26104</v>
      </c>
      <c r="AO17" s="773" t="s">
        <v>26105</v>
      </c>
      <c r="AP17" s="773" t="s">
        <v>26106</v>
      </c>
      <c r="AQ17" s="1367" t="s">
        <v>26107</v>
      </c>
      <c r="AR17" s="1592"/>
    </row>
    <row r="18" spans="2:44" ht="14.25" customHeight="1">
      <c r="B18" s="1004"/>
      <c r="C18" s="803"/>
      <c r="D18" s="803"/>
      <c r="E18" s="803"/>
      <c r="F18" s="803"/>
      <c r="G18" s="803"/>
      <c r="H18" s="803"/>
      <c r="I18" s="803"/>
      <c r="J18" s="803"/>
      <c r="K18" s="804"/>
      <c r="L18" s="1592"/>
      <c r="M18" s="324" t="s">
        <v>26108</v>
      </c>
      <c r="N18" s="1592"/>
      <c r="O18" s="1633"/>
      <c r="P18" s="1592"/>
      <c r="Q18" s="1636"/>
      <c r="R18" s="271" t="str">
        <f t="shared" si="1"/>
        <v>Please complete all cells in row</v>
      </c>
      <c r="S18" s="1696"/>
      <c r="T18" s="273">
        <f t="shared" si="2"/>
        <v>1</v>
      </c>
      <c r="U18" s="1591"/>
      <c r="V18" s="1591"/>
      <c r="W18" s="273">
        <f t="shared" si="0"/>
        <v>1</v>
      </c>
      <c r="X18" s="273">
        <f t="shared" si="0"/>
        <v>1</v>
      </c>
      <c r="Y18" s="273">
        <f t="shared" si="0"/>
        <v>1</v>
      </c>
      <c r="Z18" s="273">
        <f t="shared" si="0"/>
        <v>1</v>
      </c>
      <c r="AA18" s="273">
        <f t="shared" si="0"/>
        <v>1</v>
      </c>
      <c r="AB18" s="273">
        <f t="shared" si="0"/>
        <v>1</v>
      </c>
      <c r="AC18" s="273">
        <f t="shared" si="0"/>
        <v>1</v>
      </c>
      <c r="AD18" s="273">
        <f t="shared" si="0"/>
        <v>1</v>
      </c>
      <c r="AE18" s="273">
        <f t="shared" si="0"/>
        <v>1</v>
      </c>
      <c r="AF18" s="1696"/>
      <c r="AG18" s="1592"/>
      <c r="AH18" s="1480" t="s">
        <v>26109</v>
      </c>
      <c r="AI18" s="1481" t="s">
        <v>26110</v>
      </c>
      <c r="AJ18" s="1481" t="s">
        <v>26111</v>
      </c>
      <c r="AK18" s="773" t="s">
        <v>26112</v>
      </c>
      <c r="AL18" s="773" t="s">
        <v>26113</v>
      </c>
      <c r="AM18" s="773" t="s">
        <v>26114</v>
      </c>
      <c r="AN18" s="773" t="s">
        <v>26115</v>
      </c>
      <c r="AO18" s="773" t="s">
        <v>26116</v>
      </c>
      <c r="AP18" s="773" t="s">
        <v>26117</v>
      </c>
      <c r="AQ18" s="1367" t="s">
        <v>26118</v>
      </c>
      <c r="AR18" s="1592"/>
    </row>
    <row r="19" spans="2:44" ht="14.25" customHeight="1">
      <c r="B19" s="1004"/>
      <c r="C19" s="803"/>
      <c r="D19" s="803"/>
      <c r="E19" s="803"/>
      <c r="F19" s="803"/>
      <c r="G19" s="803"/>
      <c r="H19" s="803"/>
      <c r="I19" s="803"/>
      <c r="J19" s="803"/>
      <c r="K19" s="804"/>
      <c r="L19" s="1592"/>
      <c r="M19" s="324" t="s">
        <v>26119</v>
      </c>
      <c r="N19" s="1592"/>
      <c r="O19" s="1633"/>
      <c r="P19" s="1592"/>
      <c r="Q19" s="1636"/>
      <c r="R19" s="271" t="str">
        <f t="shared" si="1"/>
        <v>Please complete all cells in row</v>
      </c>
      <c r="S19" s="1696"/>
      <c r="T19" s="273">
        <f t="shared" si="2"/>
        <v>1</v>
      </c>
      <c r="U19" s="1591"/>
      <c r="V19" s="1591"/>
      <c r="W19" s="273">
        <f t="shared" si="0"/>
        <v>1</v>
      </c>
      <c r="X19" s="273">
        <f t="shared" si="0"/>
        <v>1</v>
      </c>
      <c r="Y19" s="273">
        <f t="shared" si="0"/>
        <v>1</v>
      </c>
      <c r="Z19" s="273">
        <f t="shared" si="0"/>
        <v>1</v>
      </c>
      <c r="AA19" s="273">
        <f t="shared" si="0"/>
        <v>1</v>
      </c>
      <c r="AB19" s="273">
        <f t="shared" si="0"/>
        <v>1</v>
      </c>
      <c r="AC19" s="273">
        <f t="shared" si="0"/>
        <v>1</v>
      </c>
      <c r="AD19" s="273">
        <f t="shared" si="0"/>
        <v>1</v>
      </c>
      <c r="AE19" s="273">
        <f t="shared" si="0"/>
        <v>1</v>
      </c>
      <c r="AF19" s="1696"/>
      <c r="AG19" s="1592"/>
      <c r="AH19" s="1480" t="s">
        <v>26120</v>
      </c>
      <c r="AI19" s="1481" t="s">
        <v>26121</v>
      </c>
      <c r="AJ19" s="1481" t="s">
        <v>26122</v>
      </c>
      <c r="AK19" s="773" t="s">
        <v>26123</v>
      </c>
      <c r="AL19" s="773" t="s">
        <v>26124</v>
      </c>
      <c r="AM19" s="773" t="s">
        <v>26125</v>
      </c>
      <c r="AN19" s="773" t="s">
        <v>26126</v>
      </c>
      <c r="AO19" s="773" t="s">
        <v>26127</v>
      </c>
      <c r="AP19" s="773" t="s">
        <v>26128</v>
      </c>
      <c r="AQ19" s="1367" t="s">
        <v>26129</v>
      </c>
      <c r="AR19" s="1592"/>
    </row>
    <row r="20" spans="2:44" ht="14.25" customHeight="1">
      <c r="B20" s="1004"/>
      <c r="C20" s="803"/>
      <c r="D20" s="803"/>
      <c r="E20" s="803"/>
      <c r="F20" s="803"/>
      <c r="G20" s="803"/>
      <c r="H20" s="803"/>
      <c r="I20" s="803"/>
      <c r="J20" s="803"/>
      <c r="K20" s="804"/>
      <c r="L20" s="1592"/>
      <c r="M20" s="324" t="s">
        <v>26130</v>
      </c>
      <c r="N20" s="1592"/>
      <c r="O20" s="1633"/>
      <c r="P20" s="1592"/>
      <c r="Q20" s="1636"/>
      <c r="R20" s="271" t="str">
        <f t="shared" si="1"/>
        <v>Please complete all cells in row</v>
      </c>
      <c r="S20" s="1696"/>
      <c r="T20" s="273">
        <f t="shared" si="2"/>
        <v>1</v>
      </c>
      <c r="U20" s="1591"/>
      <c r="V20" s="1591"/>
      <c r="W20" s="273">
        <f t="shared" si="0"/>
        <v>1</v>
      </c>
      <c r="X20" s="273">
        <f t="shared" si="0"/>
        <v>1</v>
      </c>
      <c r="Y20" s="273">
        <f t="shared" si="0"/>
        <v>1</v>
      </c>
      <c r="Z20" s="273">
        <f t="shared" si="0"/>
        <v>1</v>
      </c>
      <c r="AA20" s="273">
        <f t="shared" si="0"/>
        <v>1</v>
      </c>
      <c r="AB20" s="273">
        <f t="shared" si="0"/>
        <v>1</v>
      </c>
      <c r="AC20" s="273">
        <f t="shared" si="0"/>
        <v>1</v>
      </c>
      <c r="AD20" s="273">
        <f t="shared" si="0"/>
        <v>1</v>
      </c>
      <c r="AE20" s="273">
        <f t="shared" si="0"/>
        <v>1</v>
      </c>
      <c r="AF20" s="1696"/>
      <c r="AG20" s="1592"/>
      <c r="AH20" s="1480" t="s">
        <v>26131</v>
      </c>
      <c r="AI20" s="1481" t="s">
        <v>26132</v>
      </c>
      <c r="AJ20" s="1481" t="s">
        <v>26133</v>
      </c>
      <c r="AK20" s="773" t="s">
        <v>26134</v>
      </c>
      <c r="AL20" s="773" t="s">
        <v>26135</v>
      </c>
      <c r="AM20" s="773" t="s">
        <v>26136</v>
      </c>
      <c r="AN20" s="773" t="s">
        <v>26137</v>
      </c>
      <c r="AO20" s="773" t="s">
        <v>26138</v>
      </c>
      <c r="AP20" s="773" t="s">
        <v>26139</v>
      </c>
      <c r="AQ20" s="1367" t="s">
        <v>26140</v>
      </c>
      <c r="AR20" s="1592"/>
    </row>
    <row r="21" spans="2:44" ht="14.25" customHeight="1">
      <c r="B21" s="1004"/>
      <c r="C21" s="803"/>
      <c r="D21" s="803"/>
      <c r="E21" s="803"/>
      <c r="F21" s="803"/>
      <c r="G21" s="803"/>
      <c r="H21" s="803"/>
      <c r="I21" s="803"/>
      <c r="J21" s="803"/>
      <c r="K21" s="804"/>
      <c r="L21" s="1592"/>
      <c r="M21" s="324" t="s">
        <v>26141</v>
      </c>
      <c r="N21" s="1592"/>
      <c r="O21" s="1633"/>
      <c r="P21" s="1592"/>
      <c r="Q21" s="1636"/>
      <c r="R21" s="271" t="str">
        <f t="shared" si="1"/>
        <v>Please complete all cells in row</v>
      </c>
      <c r="S21" s="1696"/>
      <c r="T21" s="273">
        <f t="shared" si="2"/>
        <v>1</v>
      </c>
      <c r="U21" s="1591"/>
      <c r="V21" s="1591"/>
      <c r="W21" s="273">
        <f t="shared" si="0"/>
        <v>1</v>
      </c>
      <c r="X21" s="273">
        <f t="shared" si="0"/>
        <v>1</v>
      </c>
      <c r="Y21" s="273">
        <f t="shared" si="0"/>
        <v>1</v>
      </c>
      <c r="Z21" s="273">
        <f t="shared" si="0"/>
        <v>1</v>
      </c>
      <c r="AA21" s="273">
        <f t="shared" si="0"/>
        <v>1</v>
      </c>
      <c r="AB21" s="273">
        <f t="shared" si="0"/>
        <v>1</v>
      </c>
      <c r="AC21" s="273">
        <f t="shared" si="0"/>
        <v>1</v>
      </c>
      <c r="AD21" s="273">
        <f t="shared" si="0"/>
        <v>1</v>
      </c>
      <c r="AE21" s="273">
        <f t="shared" si="0"/>
        <v>1</v>
      </c>
      <c r="AF21" s="1696"/>
      <c r="AG21" s="1592"/>
      <c r="AH21" s="1480" t="s">
        <v>26142</v>
      </c>
      <c r="AI21" s="1481" t="s">
        <v>26143</v>
      </c>
      <c r="AJ21" s="1481" t="s">
        <v>26144</v>
      </c>
      <c r="AK21" s="773" t="s">
        <v>26145</v>
      </c>
      <c r="AL21" s="773" t="s">
        <v>26146</v>
      </c>
      <c r="AM21" s="773" t="s">
        <v>26147</v>
      </c>
      <c r="AN21" s="773" t="s">
        <v>26148</v>
      </c>
      <c r="AO21" s="773" t="s">
        <v>26149</v>
      </c>
      <c r="AP21" s="773" t="s">
        <v>26150</v>
      </c>
      <c r="AQ21" s="1367" t="s">
        <v>26151</v>
      </c>
      <c r="AR21" s="1592"/>
    </row>
    <row r="22" spans="2:44" ht="14.25" customHeight="1">
      <c r="B22" s="1004"/>
      <c r="C22" s="803"/>
      <c r="D22" s="803"/>
      <c r="E22" s="803"/>
      <c r="F22" s="803"/>
      <c r="G22" s="803"/>
      <c r="H22" s="803"/>
      <c r="I22" s="803"/>
      <c r="J22" s="803"/>
      <c r="K22" s="804"/>
      <c r="L22" s="1592"/>
      <c r="M22" s="324" t="s">
        <v>26152</v>
      </c>
      <c r="N22" s="1592"/>
      <c r="O22" s="1633"/>
      <c r="P22" s="1592"/>
      <c r="Q22" s="1636"/>
      <c r="R22" s="271" t="str">
        <f t="shared" si="1"/>
        <v>Please complete all cells in row</v>
      </c>
      <c r="S22" s="1696"/>
      <c r="T22" s="273">
        <f t="shared" si="2"/>
        <v>1</v>
      </c>
      <c r="U22" s="1591"/>
      <c r="V22" s="1591"/>
      <c r="W22" s="273">
        <f t="shared" si="0"/>
        <v>1</v>
      </c>
      <c r="X22" s="273">
        <f t="shared" si="0"/>
        <v>1</v>
      </c>
      <c r="Y22" s="273">
        <f t="shared" si="0"/>
        <v>1</v>
      </c>
      <c r="Z22" s="273">
        <f t="shared" si="0"/>
        <v>1</v>
      </c>
      <c r="AA22" s="273">
        <f t="shared" si="0"/>
        <v>1</v>
      </c>
      <c r="AB22" s="273">
        <f t="shared" si="0"/>
        <v>1</v>
      </c>
      <c r="AC22" s="273">
        <f t="shared" si="0"/>
        <v>1</v>
      </c>
      <c r="AD22" s="273">
        <f t="shared" si="0"/>
        <v>1</v>
      </c>
      <c r="AE22" s="273">
        <f t="shared" si="0"/>
        <v>1</v>
      </c>
      <c r="AF22" s="1696"/>
      <c r="AG22" s="1592"/>
      <c r="AH22" s="1480" t="s">
        <v>26153</v>
      </c>
      <c r="AI22" s="1481" t="s">
        <v>26154</v>
      </c>
      <c r="AJ22" s="1481" t="s">
        <v>26155</v>
      </c>
      <c r="AK22" s="773" t="s">
        <v>26156</v>
      </c>
      <c r="AL22" s="773" t="s">
        <v>26157</v>
      </c>
      <c r="AM22" s="773" t="s">
        <v>26158</v>
      </c>
      <c r="AN22" s="773" t="s">
        <v>26159</v>
      </c>
      <c r="AO22" s="773" t="s">
        <v>26160</v>
      </c>
      <c r="AP22" s="773" t="s">
        <v>26161</v>
      </c>
      <c r="AQ22" s="1367" t="s">
        <v>26162</v>
      </c>
      <c r="AR22" s="1592"/>
    </row>
    <row r="23" spans="2:44" ht="14.25" customHeight="1">
      <c r="B23" s="1004"/>
      <c r="C23" s="803"/>
      <c r="D23" s="803"/>
      <c r="E23" s="803"/>
      <c r="F23" s="803"/>
      <c r="G23" s="803"/>
      <c r="H23" s="803"/>
      <c r="I23" s="803"/>
      <c r="J23" s="803"/>
      <c r="K23" s="804"/>
      <c r="L23" s="1592"/>
      <c r="M23" s="324" t="s">
        <v>26163</v>
      </c>
      <c r="N23" s="1592"/>
      <c r="O23" s="1633"/>
      <c r="P23" s="1592"/>
      <c r="Q23" s="1636"/>
      <c r="R23" s="271" t="str">
        <f t="shared" si="1"/>
        <v>Please complete all cells in row</v>
      </c>
      <c r="S23" s="1696"/>
      <c r="T23" s="273">
        <f t="shared" si="2"/>
        <v>1</v>
      </c>
      <c r="U23" s="1591"/>
      <c r="V23" s="1591"/>
      <c r="W23" s="273">
        <f t="shared" si="0"/>
        <v>1</v>
      </c>
      <c r="X23" s="273">
        <f t="shared" si="0"/>
        <v>1</v>
      </c>
      <c r="Y23" s="273">
        <f t="shared" si="0"/>
        <v>1</v>
      </c>
      <c r="Z23" s="273">
        <f t="shared" si="0"/>
        <v>1</v>
      </c>
      <c r="AA23" s="273">
        <f t="shared" si="0"/>
        <v>1</v>
      </c>
      <c r="AB23" s="273">
        <f t="shared" si="0"/>
        <v>1</v>
      </c>
      <c r="AC23" s="273">
        <f t="shared" si="0"/>
        <v>1</v>
      </c>
      <c r="AD23" s="273">
        <f t="shared" si="0"/>
        <v>1</v>
      </c>
      <c r="AE23" s="273">
        <f t="shared" si="0"/>
        <v>1</v>
      </c>
      <c r="AF23" s="1696"/>
      <c r="AG23" s="1592"/>
      <c r="AH23" s="1480" t="s">
        <v>26164</v>
      </c>
      <c r="AI23" s="1481" t="s">
        <v>26165</v>
      </c>
      <c r="AJ23" s="1481" t="s">
        <v>26166</v>
      </c>
      <c r="AK23" s="773" t="s">
        <v>26167</v>
      </c>
      <c r="AL23" s="773" t="s">
        <v>26168</v>
      </c>
      <c r="AM23" s="773" t="s">
        <v>26169</v>
      </c>
      <c r="AN23" s="773" t="s">
        <v>26170</v>
      </c>
      <c r="AO23" s="773" t="s">
        <v>26171</v>
      </c>
      <c r="AP23" s="773" t="s">
        <v>26172</v>
      </c>
      <c r="AQ23" s="1367" t="s">
        <v>26173</v>
      </c>
      <c r="AR23" s="1592"/>
    </row>
    <row r="24" spans="2:44" ht="14.25" customHeight="1">
      <c r="B24" s="1004"/>
      <c r="C24" s="803"/>
      <c r="D24" s="803"/>
      <c r="E24" s="803"/>
      <c r="F24" s="803"/>
      <c r="G24" s="803"/>
      <c r="H24" s="803"/>
      <c r="I24" s="803"/>
      <c r="J24" s="803"/>
      <c r="K24" s="804"/>
      <c r="L24" s="1592"/>
      <c r="M24" s="324" t="s">
        <v>26174</v>
      </c>
      <c r="N24" s="1592"/>
      <c r="O24" s="1633"/>
      <c r="P24" s="1592"/>
      <c r="Q24" s="1636"/>
      <c r="R24" s="271" t="str">
        <f t="shared" si="1"/>
        <v>Please complete all cells in row</v>
      </c>
      <c r="S24" s="1696"/>
      <c r="T24" s="273">
        <f t="shared" si="2"/>
        <v>1</v>
      </c>
      <c r="U24" s="1591"/>
      <c r="V24" s="1591"/>
      <c r="W24" s="273">
        <f t="shared" si="0"/>
        <v>1</v>
      </c>
      <c r="X24" s="273">
        <f t="shared" si="0"/>
        <v>1</v>
      </c>
      <c r="Y24" s="273">
        <f t="shared" si="0"/>
        <v>1</v>
      </c>
      <c r="Z24" s="273">
        <f t="shared" si="0"/>
        <v>1</v>
      </c>
      <c r="AA24" s="273">
        <f t="shared" si="0"/>
        <v>1</v>
      </c>
      <c r="AB24" s="273">
        <f t="shared" si="0"/>
        <v>1</v>
      </c>
      <c r="AC24" s="273">
        <f t="shared" si="0"/>
        <v>1</v>
      </c>
      <c r="AD24" s="273">
        <f t="shared" si="0"/>
        <v>1</v>
      </c>
      <c r="AE24" s="273">
        <f t="shared" si="0"/>
        <v>1</v>
      </c>
      <c r="AF24" s="1696"/>
      <c r="AG24" s="1592"/>
      <c r="AH24" s="1480" t="s">
        <v>26175</v>
      </c>
      <c r="AI24" s="1481" t="s">
        <v>26176</v>
      </c>
      <c r="AJ24" s="1481" t="s">
        <v>26177</v>
      </c>
      <c r="AK24" s="773" t="s">
        <v>26178</v>
      </c>
      <c r="AL24" s="773" t="s">
        <v>26179</v>
      </c>
      <c r="AM24" s="773" t="s">
        <v>26180</v>
      </c>
      <c r="AN24" s="773" t="s">
        <v>26181</v>
      </c>
      <c r="AO24" s="773" t="s">
        <v>26182</v>
      </c>
      <c r="AP24" s="773" t="s">
        <v>26183</v>
      </c>
      <c r="AQ24" s="1367" t="s">
        <v>26184</v>
      </c>
      <c r="AR24" s="1592"/>
    </row>
    <row r="25" spans="2:44">
      <c r="B25" s="1004"/>
      <c r="C25" s="803"/>
      <c r="D25" s="803"/>
      <c r="E25" s="803"/>
      <c r="F25" s="803"/>
      <c r="G25" s="803"/>
      <c r="H25" s="803"/>
      <c r="I25" s="803"/>
      <c r="J25" s="803"/>
      <c r="K25" s="804"/>
      <c r="L25" s="1592"/>
      <c r="M25" s="324" t="s">
        <v>26185</v>
      </c>
      <c r="N25" s="1592"/>
      <c r="O25" s="1633"/>
      <c r="P25" s="1592"/>
      <c r="Q25" s="1636"/>
      <c r="R25" s="271" t="str">
        <f t="shared" si="1"/>
        <v>Please complete all cells in row</v>
      </c>
      <c r="S25" s="1696"/>
      <c r="T25" s="273">
        <f t="shared" si="2"/>
        <v>1</v>
      </c>
      <c r="U25" s="1591"/>
      <c r="V25" s="1591"/>
      <c r="W25" s="273">
        <f t="shared" si="0"/>
        <v>1</v>
      </c>
      <c r="X25" s="273">
        <f t="shared" si="0"/>
        <v>1</v>
      </c>
      <c r="Y25" s="273">
        <f t="shared" si="0"/>
        <v>1</v>
      </c>
      <c r="Z25" s="273">
        <f t="shared" si="0"/>
        <v>1</v>
      </c>
      <c r="AA25" s="273">
        <f t="shared" si="0"/>
        <v>1</v>
      </c>
      <c r="AB25" s="273">
        <f t="shared" si="0"/>
        <v>1</v>
      </c>
      <c r="AC25" s="273">
        <f t="shared" si="0"/>
        <v>1</v>
      </c>
      <c r="AD25" s="273">
        <f t="shared" si="0"/>
        <v>1</v>
      </c>
      <c r="AE25" s="273">
        <f t="shared" si="0"/>
        <v>1</v>
      </c>
      <c r="AF25" s="1696"/>
      <c r="AG25" s="1592"/>
      <c r="AH25" s="1480" t="s">
        <v>26186</v>
      </c>
      <c r="AI25" s="1481" t="s">
        <v>26187</v>
      </c>
      <c r="AJ25" s="1481" t="s">
        <v>26188</v>
      </c>
      <c r="AK25" s="773" t="s">
        <v>26189</v>
      </c>
      <c r="AL25" s="773" t="s">
        <v>26190</v>
      </c>
      <c r="AM25" s="773" t="s">
        <v>26191</v>
      </c>
      <c r="AN25" s="773" t="s">
        <v>26192</v>
      </c>
      <c r="AO25" s="773" t="s">
        <v>26193</v>
      </c>
      <c r="AP25" s="773" t="s">
        <v>26194</v>
      </c>
      <c r="AQ25" s="1367" t="s">
        <v>26195</v>
      </c>
      <c r="AR25" s="1592"/>
    </row>
    <row r="26" spans="2:44">
      <c r="B26" s="1004"/>
      <c r="C26" s="803"/>
      <c r="D26" s="803"/>
      <c r="E26" s="803"/>
      <c r="F26" s="803"/>
      <c r="G26" s="803"/>
      <c r="H26" s="803"/>
      <c r="I26" s="803"/>
      <c r="J26" s="803"/>
      <c r="K26" s="804"/>
      <c r="L26" s="1592"/>
      <c r="M26" s="324" t="s">
        <v>26196</v>
      </c>
      <c r="N26" s="1592"/>
      <c r="O26" s="1633"/>
      <c r="P26" s="1592"/>
      <c r="Q26" s="1636"/>
      <c r="R26" s="271" t="str">
        <f t="shared" si="1"/>
        <v>Please complete all cells in row</v>
      </c>
      <c r="S26" s="1696"/>
      <c r="T26" s="273">
        <f t="shared" si="2"/>
        <v>1</v>
      </c>
      <c r="U26" s="1591"/>
      <c r="V26" s="1591"/>
      <c r="W26" s="273">
        <f t="shared" si="0"/>
        <v>1</v>
      </c>
      <c r="X26" s="273">
        <f t="shared" si="0"/>
        <v>1</v>
      </c>
      <c r="Y26" s="273">
        <f t="shared" si="0"/>
        <v>1</v>
      </c>
      <c r="Z26" s="273">
        <f t="shared" si="0"/>
        <v>1</v>
      </c>
      <c r="AA26" s="273">
        <f t="shared" si="0"/>
        <v>1</v>
      </c>
      <c r="AB26" s="273">
        <f t="shared" si="0"/>
        <v>1</v>
      </c>
      <c r="AC26" s="273">
        <f t="shared" si="0"/>
        <v>1</v>
      </c>
      <c r="AD26" s="273">
        <f t="shared" si="0"/>
        <v>1</v>
      </c>
      <c r="AE26" s="273">
        <f t="shared" si="0"/>
        <v>1</v>
      </c>
      <c r="AF26" s="1696"/>
      <c r="AG26" s="1592"/>
      <c r="AH26" s="1480" t="s">
        <v>26197</v>
      </c>
      <c r="AI26" s="1481" t="s">
        <v>26198</v>
      </c>
      <c r="AJ26" s="1481" t="s">
        <v>26199</v>
      </c>
      <c r="AK26" s="773" t="s">
        <v>26200</v>
      </c>
      <c r="AL26" s="773" t="s">
        <v>26201</v>
      </c>
      <c r="AM26" s="773" t="s">
        <v>26202</v>
      </c>
      <c r="AN26" s="773" t="s">
        <v>26203</v>
      </c>
      <c r="AO26" s="773" t="s">
        <v>26204</v>
      </c>
      <c r="AP26" s="773" t="s">
        <v>26205</v>
      </c>
      <c r="AQ26" s="1367" t="s">
        <v>26206</v>
      </c>
      <c r="AR26" s="1592"/>
    </row>
    <row r="27" spans="2:44">
      <c r="B27" s="1004"/>
      <c r="C27" s="803"/>
      <c r="D27" s="803"/>
      <c r="E27" s="803"/>
      <c r="F27" s="803"/>
      <c r="G27" s="803"/>
      <c r="H27" s="803"/>
      <c r="I27" s="803"/>
      <c r="J27" s="803"/>
      <c r="K27" s="804"/>
      <c r="L27" s="1592"/>
      <c r="M27" s="324" t="s">
        <v>26207</v>
      </c>
      <c r="N27" s="1592"/>
      <c r="O27" s="1633"/>
      <c r="P27" s="1592"/>
      <c r="Q27" s="1636"/>
      <c r="R27" s="271" t="str">
        <f t="shared" si="1"/>
        <v>Please complete all cells in row</v>
      </c>
      <c r="S27" s="1696"/>
      <c r="T27" s="273">
        <f t="shared" si="2"/>
        <v>1</v>
      </c>
      <c r="U27" s="1591"/>
      <c r="V27" s="1591"/>
      <c r="W27" s="273">
        <f t="shared" si="0"/>
        <v>1</v>
      </c>
      <c r="X27" s="273">
        <f t="shared" si="0"/>
        <v>1</v>
      </c>
      <c r="Y27" s="273">
        <f t="shared" si="0"/>
        <v>1</v>
      </c>
      <c r="Z27" s="273">
        <f t="shared" si="0"/>
        <v>1</v>
      </c>
      <c r="AA27" s="273">
        <f t="shared" si="0"/>
        <v>1</v>
      </c>
      <c r="AB27" s="273">
        <f t="shared" si="0"/>
        <v>1</v>
      </c>
      <c r="AC27" s="273">
        <f t="shared" si="0"/>
        <v>1</v>
      </c>
      <c r="AD27" s="273">
        <f t="shared" si="0"/>
        <v>1</v>
      </c>
      <c r="AE27" s="273">
        <f t="shared" si="0"/>
        <v>1</v>
      </c>
      <c r="AF27" s="1696"/>
      <c r="AG27" s="1592"/>
      <c r="AH27" s="1480" t="s">
        <v>26208</v>
      </c>
      <c r="AI27" s="1481" t="s">
        <v>26209</v>
      </c>
      <c r="AJ27" s="1481" t="s">
        <v>26210</v>
      </c>
      <c r="AK27" s="773" t="s">
        <v>26211</v>
      </c>
      <c r="AL27" s="773" t="s">
        <v>26212</v>
      </c>
      <c r="AM27" s="773" t="s">
        <v>26213</v>
      </c>
      <c r="AN27" s="773" t="s">
        <v>26214</v>
      </c>
      <c r="AO27" s="773" t="s">
        <v>26215</v>
      </c>
      <c r="AP27" s="773" t="s">
        <v>26216</v>
      </c>
      <c r="AQ27" s="1367" t="s">
        <v>26217</v>
      </c>
      <c r="AR27" s="1592"/>
    </row>
    <row r="28" spans="2:44">
      <c r="B28" s="1004"/>
      <c r="C28" s="803"/>
      <c r="D28" s="803"/>
      <c r="E28" s="803"/>
      <c r="F28" s="803"/>
      <c r="G28" s="803"/>
      <c r="H28" s="803"/>
      <c r="I28" s="803"/>
      <c r="J28" s="803"/>
      <c r="K28" s="804"/>
      <c r="L28" s="1592"/>
      <c r="M28" s="324" t="s">
        <v>26218</v>
      </c>
      <c r="N28" s="1592"/>
      <c r="O28" s="1633"/>
      <c r="P28" s="1592"/>
      <c r="Q28" s="1636"/>
      <c r="R28" s="271" t="str">
        <f t="shared" si="1"/>
        <v>Please complete all cells in row</v>
      </c>
      <c r="S28" s="1696"/>
      <c r="T28" s="273">
        <f t="shared" si="2"/>
        <v>1</v>
      </c>
      <c r="U28" s="1591"/>
      <c r="V28" s="1591"/>
      <c r="W28" s="273">
        <f t="shared" si="0"/>
        <v>1</v>
      </c>
      <c r="X28" s="273">
        <f t="shared" si="0"/>
        <v>1</v>
      </c>
      <c r="Y28" s="273">
        <f t="shared" si="0"/>
        <v>1</v>
      </c>
      <c r="Z28" s="273">
        <f t="shared" si="0"/>
        <v>1</v>
      </c>
      <c r="AA28" s="273">
        <f t="shared" si="0"/>
        <v>1</v>
      </c>
      <c r="AB28" s="273">
        <f t="shared" si="0"/>
        <v>1</v>
      </c>
      <c r="AC28" s="273">
        <f t="shared" si="0"/>
        <v>1</v>
      </c>
      <c r="AD28" s="273">
        <f t="shared" si="0"/>
        <v>1</v>
      </c>
      <c r="AE28" s="273">
        <f t="shared" si="0"/>
        <v>1</v>
      </c>
      <c r="AF28" s="1696"/>
      <c r="AG28" s="1592"/>
      <c r="AH28" s="1480" t="s">
        <v>26219</v>
      </c>
      <c r="AI28" s="1481" t="s">
        <v>26220</v>
      </c>
      <c r="AJ28" s="1481" t="s">
        <v>26221</v>
      </c>
      <c r="AK28" s="773" t="s">
        <v>26222</v>
      </c>
      <c r="AL28" s="773" t="s">
        <v>26223</v>
      </c>
      <c r="AM28" s="773" t="s">
        <v>26224</v>
      </c>
      <c r="AN28" s="773" t="s">
        <v>26225</v>
      </c>
      <c r="AO28" s="773" t="s">
        <v>26226</v>
      </c>
      <c r="AP28" s="773" t="s">
        <v>26227</v>
      </c>
      <c r="AQ28" s="1367" t="s">
        <v>26228</v>
      </c>
      <c r="AR28" s="1592"/>
    </row>
    <row r="29" spans="2:44">
      <c r="B29" s="1004"/>
      <c r="C29" s="803"/>
      <c r="D29" s="803"/>
      <c r="E29" s="803"/>
      <c r="F29" s="803"/>
      <c r="G29" s="803"/>
      <c r="H29" s="803"/>
      <c r="I29" s="803"/>
      <c r="J29" s="803"/>
      <c r="K29" s="804"/>
      <c r="L29" s="1592"/>
      <c r="M29" s="324" t="s">
        <v>26229</v>
      </c>
      <c r="N29" s="1592"/>
      <c r="O29" s="1633"/>
      <c r="P29" s="1592"/>
      <c r="Q29" s="1636"/>
      <c r="R29" s="271" t="str">
        <f t="shared" si="1"/>
        <v>Please complete all cells in row</v>
      </c>
      <c r="S29" s="1696"/>
      <c r="T29" s="273">
        <f t="shared" si="2"/>
        <v>1</v>
      </c>
      <c r="U29" s="1591"/>
      <c r="V29" s="1591"/>
      <c r="W29" s="273">
        <f t="shared" si="0"/>
        <v>1</v>
      </c>
      <c r="X29" s="273">
        <f t="shared" si="0"/>
        <v>1</v>
      </c>
      <c r="Y29" s="273">
        <f t="shared" si="0"/>
        <v>1</v>
      </c>
      <c r="Z29" s="273">
        <f t="shared" si="0"/>
        <v>1</v>
      </c>
      <c r="AA29" s="273">
        <f t="shared" si="0"/>
        <v>1</v>
      </c>
      <c r="AB29" s="273">
        <f t="shared" si="0"/>
        <v>1</v>
      </c>
      <c r="AC29" s="273">
        <f t="shared" si="0"/>
        <v>1</v>
      </c>
      <c r="AD29" s="273">
        <f t="shared" si="0"/>
        <v>1</v>
      </c>
      <c r="AE29" s="273">
        <f t="shared" si="0"/>
        <v>1</v>
      </c>
      <c r="AF29" s="1696"/>
      <c r="AG29" s="1592"/>
      <c r="AH29" s="1480" t="s">
        <v>26230</v>
      </c>
      <c r="AI29" s="1481" t="s">
        <v>26231</v>
      </c>
      <c r="AJ29" s="1481" t="s">
        <v>26232</v>
      </c>
      <c r="AK29" s="773" t="s">
        <v>26233</v>
      </c>
      <c r="AL29" s="773" t="s">
        <v>26234</v>
      </c>
      <c r="AM29" s="773" t="s">
        <v>26235</v>
      </c>
      <c r="AN29" s="773" t="s">
        <v>26236</v>
      </c>
      <c r="AO29" s="773" t="s">
        <v>26237</v>
      </c>
      <c r="AP29" s="773" t="s">
        <v>26238</v>
      </c>
      <c r="AQ29" s="1367" t="s">
        <v>26239</v>
      </c>
      <c r="AR29" s="1592"/>
    </row>
    <row r="30" spans="2:44">
      <c r="B30" s="1004"/>
      <c r="C30" s="803"/>
      <c r="D30" s="803"/>
      <c r="E30" s="803"/>
      <c r="F30" s="803"/>
      <c r="G30" s="803"/>
      <c r="H30" s="803"/>
      <c r="I30" s="803"/>
      <c r="J30" s="803"/>
      <c r="K30" s="804"/>
      <c r="L30" s="1592"/>
      <c r="M30" s="324" t="s">
        <v>26240</v>
      </c>
      <c r="N30" s="1592"/>
      <c r="O30" s="1633"/>
      <c r="P30" s="1592"/>
      <c r="Q30" s="1636"/>
      <c r="R30" s="271" t="str">
        <f t="shared" si="1"/>
        <v>Please complete all cells in row</v>
      </c>
      <c r="S30" s="1696"/>
      <c r="T30" s="273">
        <f t="shared" si="2"/>
        <v>1</v>
      </c>
      <c r="U30" s="1591"/>
      <c r="V30" s="1591"/>
      <c r="W30" s="273">
        <f t="shared" si="0"/>
        <v>1</v>
      </c>
      <c r="X30" s="273">
        <f t="shared" si="0"/>
        <v>1</v>
      </c>
      <c r="Y30" s="273">
        <f t="shared" si="0"/>
        <v>1</v>
      </c>
      <c r="Z30" s="273">
        <f t="shared" si="0"/>
        <v>1</v>
      </c>
      <c r="AA30" s="273">
        <f t="shared" si="0"/>
        <v>1</v>
      </c>
      <c r="AB30" s="273">
        <f t="shared" si="0"/>
        <v>1</v>
      </c>
      <c r="AC30" s="273">
        <f t="shared" si="0"/>
        <v>1</v>
      </c>
      <c r="AD30" s="273">
        <f t="shared" si="0"/>
        <v>1</v>
      </c>
      <c r="AE30" s="273">
        <f t="shared" si="0"/>
        <v>1</v>
      </c>
      <c r="AF30" s="1696"/>
      <c r="AG30" s="1592"/>
      <c r="AH30" s="1480" t="s">
        <v>26241</v>
      </c>
      <c r="AI30" s="1481" t="s">
        <v>26242</v>
      </c>
      <c r="AJ30" s="1481" t="s">
        <v>26243</v>
      </c>
      <c r="AK30" s="773" t="s">
        <v>26244</v>
      </c>
      <c r="AL30" s="773" t="s">
        <v>26245</v>
      </c>
      <c r="AM30" s="773" t="s">
        <v>26246</v>
      </c>
      <c r="AN30" s="773" t="s">
        <v>26247</v>
      </c>
      <c r="AO30" s="773" t="s">
        <v>26248</v>
      </c>
      <c r="AP30" s="773" t="s">
        <v>26249</v>
      </c>
      <c r="AQ30" s="1367" t="s">
        <v>26250</v>
      </c>
      <c r="AR30" s="1592"/>
    </row>
    <row r="31" spans="2:44">
      <c r="B31" s="1004"/>
      <c r="C31" s="803"/>
      <c r="D31" s="803"/>
      <c r="E31" s="803"/>
      <c r="F31" s="803"/>
      <c r="G31" s="803"/>
      <c r="H31" s="803"/>
      <c r="I31" s="803"/>
      <c r="J31" s="803"/>
      <c r="K31" s="804"/>
      <c r="L31" s="1592"/>
      <c r="M31" s="324" t="s">
        <v>26251</v>
      </c>
      <c r="N31" s="1592"/>
      <c r="O31" s="1633"/>
      <c r="P31" s="1592"/>
      <c r="Q31" s="1636"/>
      <c r="R31" s="271" t="str">
        <f t="shared" si="1"/>
        <v>Please complete all cells in row</v>
      </c>
      <c r="S31" s="1696"/>
      <c r="T31" s="273">
        <f t="shared" si="2"/>
        <v>1</v>
      </c>
      <c r="U31" s="1591"/>
      <c r="V31" s="1591"/>
      <c r="W31" s="273">
        <f t="shared" si="0"/>
        <v>1</v>
      </c>
      <c r="X31" s="273">
        <f t="shared" si="0"/>
        <v>1</v>
      </c>
      <c r="Y31" s="273">
        <f t="shared" si="0"/>
        <v>1</v>
      </c>
      <c r="Z31" s="273">
        <f t="shared" si="0"/>
        <v>1</v>
      </c>
      <c r="AA31" s="273">
        <f t="shared" si="0"/>
        <v>1</v>
      </c>
      <c r="AB31" s="273">
        <f t="shared" si="0"/>
        <v>1</v>
      </c>
      <c r="AC31" s="273">
        <f t="shared" si="0"/>
        <v>1</v>
      </c>
      <c r="AD31" s="273">
        <f t="shared" si="0"/>
        <v>1</v>
      </c>
      <c r="AE31" s="273">
        <f t="shared" si="0"/>
        <v>1</v>
      </c>
      <c r="AF31" s="1696"/>
      <c r="AG31" s="1592"/>
      <c r="AH31" s="1480" t="s">
        <v>26252</v>
      </c>
      <c r="AI31" s="1481" t="s">
        <v>26253</v>
      </c>
      <c r="AJ31" s="1481" t="s">
        <v>26254</v>
      </c>
      <c r="AK31" s="773" t="s">
        <v>26255</v>
      </c>
      <c r="AL31" s="773" t="s">
        <v>26256</v>
      </c>
      <c r="AM31" s="773" t="s">
        <v>26257</v>
      </c>
      <c r="AN31" s="773" t="s">
        <v>26258</v>
      </c>
      <c r="AO31" s="773" t="s">
        <v>26259</v>
      </c>
      <c r="AP31" s="773" t="s">
        <v>26260</v>
      </c>
      <c r="AQ31" s="1367" t="s">
        <v>26261</v>
      </c>
      <c r="AR31" s="1592"/>
    </row>
    <row r="32" spans="2:44">
      <c r="B32" s="1004"/>
      <c r="C32" s="803"/>
      <c r="D32" s="803"/>
      <c r="E32" s="803"/>
      <c r="F32" s="803"/>
      <c r="G32" s="803"/>
      <c r="H32" s="803"/>
      <c r="I32" s="803"/>
      <c r="J32" s="803"/>
      <c r="K32" s="804"/>
      <c r="L32" s="1592"/>
      <c r="M32" s="324" t="s">
        <v>26262</v>
      </c>
      <c r="N32" s="1592"/>
      <c r="O32" s="1633"/>
      <c r="P32" s="1592"/>
      <c r="Q32" s="1636"/>
      <c r="R32" s="271" t="str">
        <f t="shared" si="1"/>
        <v>Please complete all cells in row</v>
      </c>
      <c r="S32" s="1696"/>
      <c r="T32" s="273">
        <f t="shared" si="2"/>
        <v>1</v>
      </c>
      <c r="U32" s="1591"/>
      <c r="V32" s="1591"/>
      <c r="W32" s="273">
        <f t="shared" si="0"/>
        <v>1</v>
      </c>
      <c r="X32" s="273">
        <f t="shared" si="0"/>
        <v>1</v>
      </c>
      <c r="Y32" s="273">
        <f t="shared" si="0"/>
        <v>1</v>
      </c>
      <c r="Z32" s="273">
        <f t="shared" si="0"/>
        <v>1</v>
      </c>
      <c r="AA32" s="273">
        <f t="shared" si="0"/>
        <v>1</v>
      </c>
      <c r="AB32" s="273">
        <f t="shared" si="0"/>
        <v>1</v>
      </c>
      <c r="AC32" s="273">
        <f t="shared" si="0"/>
        <v>1</v>
      </c>
      <c r="AD32" s="273">
        <f t="shared" si="0"/>
        <v>1</v>
      </c>
      <c r="AE32" s="273">
        <f t="shared" si="0"/>
        <v>1</v>
      </c>
      <c r="AF32" s="1696"/>
      <c r="AG32" s="1592"/>
      <c r="AH32" s="1480" t="s">
        <v>26263</v>
      </c>
      <c r="AI32" s="1481" t="s">
        <v>26264</v>
      </c>
      <c r="AJ32" s="1481" t="s">
        <v>26265</v>
      </c>
      <c r="AK32" s="773" t="s">
        <v>26266</v>
      </c>
      <c r="AL32" s="773" t="s">
        <v>26267</v>
      </c>
      <c r="AM32" s="773" t="s">
        <v>26268</v>
      </c>
      <c r="AN32" s="773" t="s">
        <v>26269</v>
      </c>
      <c r="AO32" s="773" t="s">
        <v>26270</v>
      </c>
      <c r="AP32" s="773" t="s">
        <v>26271</v>
      </c>
      <c r="AQ32" s="1367" t="s">
        <v>26272</v>
      </c>
      <c r="AR32" s="1592"/>
    </row>
    <row r="33" spans="2:44">
      <c r="B33" s="1004"/>
      <c r="C33" s="803"/>
      <c r="D33" s="803"/>
      <c r="E33" s="803"/>
      <c r="F33" s="803"/>
      <c r="G33" s="803"/>
      <c r="H33" s="803"/>
      <c r="I33" s="803"/>
      <c r="J33" s="803"/>
      <c r="K33" s="804"/>
      <c r="L33" s="1592"/>
      <c r="M33" s="324" t="s">
        <v>26273</v>
      </c>
      <c r="N33" s="1592"/>
      <c r="O33" s="1633"/>
      <c r="P33" s="1592"/>
      <c r="Q33" s="1636"/>
      <c r="R33" s="271" t="str">
        <f t="shared" si="1"/>
        <v>Please complete all cells in row</v>
      </c>
      <c r="S33" s="1696"/>
      <c r="T33" s="273">
        <f t="shared" si="2"/>
        <v>1</v>
      </c>
      <c r="U33" s="1591"/>
      <c r="V33" s="1591"/>
      <c r="W33" s="273">
        <f t="shared" si="0"/>
        <v>1</v>
      </c>
      <c r="X33" s="273">
        <f t="shared" si="0"/>
        <v>1</v>
      </c>
      <c r="Y33" s="273">
        <f t="shared" si="0"/>
        <v>1</v>
      </c>
      <c r="Z33" s="273">
        <f t="shared" si="0"/>
        <v>1</v>
      </c>
      <c r="AA33" s="273">
        <f t="shared" si="0"/>
        <v>1</v>
      </c>
      <c r="AB33" s="273">
        <f t="shared" si="0"/>
        <v>1</v>
      </c>
      <c r="AC33" s="273">
        <f t="shared" si="0"/>
        <v>1</v>
      </c>
      <c r="AD33" s="273">
        <f t="shared" si="0"/>
        <v>1</v>
      </c>
      <c r="AE33" s="273">
        <f t="shared" si="0"/>
        <v>1</v>
      </c>
      <c r="AF33" s="1696"/>
      <c r="AG33" s="1592"/>
      <c r="AH33" s="1480" t="s">
        <v>26274</v>
      </c>
      <c r="AI33" s="1481" t="s">
        <v>26275</v>
      </c>
      <c r="AJ33" s="1481" t="s">
        <v>26276</v>
      </c>
      <c r="AK33" s="773" t="s">
        <v>26277</v>
      </c>
      <c r="AL33" s="773" t="s">
        <v>26278</v>
      </c>
      <c r="AM33" s="773" t="s">
        <v>26279</v>
      </c>
      <c r="AN33" s="773" t="s">
        <v>26280</v>
      </c>
      <c r="AO33" s="773" t="s">
        <v>26281</v>
      </c>
      <c r="AP33" s="773" t="s">
        <v>26282</v>
      </c>
      <c r="AQ33" s="1367" t="s">
        <v>26283</v>
      </c>
      <c r="AR33" s="1592"/>
    </row>
    <row r="34" spans="2:44">
      <c r="B34" s="1004"/>
      <c r="C34" s="803"/>
      <c r="D34" s="803"/>
      <c r="E34" s="803"/>
      <c r="F34" s="803"/>
      <c r="G34" s="803"/>
      <c r="H34" s="803"/>
      <c r="I34" s="803"/>
      <c r="J34" s="803"/>
      <c r="K34" s="804"/>
      <c r="L34" s="1592"/>
      <c r="M34" s="324" t="s">
        <v>26284</v>
      </c>
      <c r="N34" s="1592"/>
      <c r="O34" s="1633"/>
      <c r="P34" s="1592"/>
      <c r="Q34" s="1636"/>
      <c r="R34" s="271" t="str">
        <f t="shared" si="1"/>
        <v>Please complete all cells in row</v>
      </c>
      <c r="S34" s="1696"/>
      <c r="T34" s="273">
        <f t="shared" si="2"/>
        <v>1</v>
      </c>
      <c r="U34" s="1591"/>
      <c r="V34" s="1591"/>
      <c r="W34" s="273">
        <f t="shared" si="0"/>
        <v>1</v>
      </c>
      <c r="X34" s="273">
        <f t="shared" si="0"/>
        <v>1</v>
      </c>
      <c r="Y34" s="273">
        <f t="shared" si="0"/>
        <v>1</v>
      </c>
      <c r="Z34" s="273">
        <f t="shared" si="0"/>
        <v>1</v>
      </c>
      <c r="AA34" s="273">
        <f t="shared" si="0"/>
        <v>1</v>
      </c>
      <c r="AB34" s="273">
        <f t="shared" si="0"/>
        <v>1</v>
      </c>
      <c r="AC34" s="273">
        <f t="shared" si="0"/>
        <v>1</v>
      </c>
      <c r="AD34" s="273">
        <f t="shared" si="0"/>
        <v>1</v>
      </c>
      <c r="AE34" s="273">
        <f t="shared" si="0"/>
        <v>1</v>
      </c>
      <c r="AF34" s="1696"/>
      <c r="AG34" s="1592"/>
      <c r="AH34" s="1480" t="s">
        <v>26285</v>
      </c>
      <c r="AI34" s="1481" t="s">
        <v>26286</v>
      </c>
      <c r="AJ34" s="1481" t="s">
        <v>26287</v>
      </c>
      <c r="AK34" s="773" t="s">
        <v>26288</v>
      </c>
      <c r="AL34" s="773" t="s">
        <v>26289</v>
      </c>
      <c r="AM34" s="773" t="s">
        <v>26290</v>
      </c>
      <c r="AN34" s="773" t="s">
        <v>26291</v>
      </c>
      <c r="AO34" s="773" t="s">
        <v>26292</v>
      </c>
      <c r="AP34" s="773" t="s">
        <v>26293</v>
      </c>
      <c r="AQ34" s="1367" t="s">
        <v>26294</v>
      </c>
      <c r="AR34" s="1592"/>
    </row>
    <row r="35" spans="2:44">
      <c r="B35" s="1004"/>
      <c r="C35" s="803"/>
      <c r="D35" s="803"/>
      <c r="E35" s="803"/>
      <c r="F35" s="803"/>
      <c r="G35" s="803"/>
      <c r="H35" s="803"/>
      <c r="I35" s="803"/>
      <c r="J35" s="803"/>
      <c r="K35" s="804"/>
      <c r="L35" s="1592"/>
      <c r="M35" s="324" t="s">
        <v>26295</v>
      </c>
      <c r="N35" s="1592"/>
      <c r="O35" s="1633"/>
      <c r="P35" s="1592"/>
      <c r="Q35" s="1636"/>
      <c r="R35" s="271" t="str">
        <f t="shared" si="1"/>
        <v>Please complete all cells in row</v>
      </c>
      <c r="S35" s="1696"/>
      <c r="T35" s="273">
        <f t="shared" si="2"/>
        <v>1</v>
      </c>
      <c r="U35" s="1591"/>
      <c r="V35" s="1591"/>
      <c r="W35" s="273">
        <f t="shared" si="0"/>
        <v>1</v>
      </c>
      <c r="X35" s="273">
        <f t="shared" si="0"/>
        <v>1</v>
      </c>
      <c r="Y35" s="273">
        <f t="shared" si="0"/>
        <v>1</v>
      </c>
      <c r="Z35" s="273">
        <f t="shared" si="0"/>
        <v>1</v>
      </c>
      <c r="AA35" s="273">
        <f t="shared" si="0"/>
        <v>1</v>
      </c>
      <c r="AB35" s="273">
        <f t="shared" si="0"/>
        <v>1</v>
      </c>
      <c r="AC35" s="273">
        <f t="shared" si="0"/>
        <v>1</v>
      </c>
      <c r="AD35" s="273">
        <f t="shared" si="0"/>
        <v>1</v>
      </c>
      <c r="AE35" s="273">
        <f t="shared" si="0"/>
        <v>1</v>
      </c>
      <c r="AF35" s="1696"/>
      <c r="AG35" s="1592"/>
      <c r="AH35" s="1480" t="s">
        <v>26296</v>
      </c>
      <c r="AI35" s="1481" t="s">
        <v>26297</v>
      </c>
      <c r="AJ35" s="1481" t="s">
        <v>26298</v>
      </c>
      <c r="AK35" s="773" t="s">
        <v>26299</v>
      </c>
      <c r="AL35" s="773" t="s">
        <v>26300</v>
      </c>
      <c r="AM35" s="773" t="s">
        <v>26301</v>
      </c>
      <c r="AN35" s="773" t="s">
        <v>26302</v>
      </c>
      <c r="AO35" s="773" t="s">
        <v>26303</v>
      </c>
      <c r="AP35" s="773" t="s">
        <v>26304</v>
      </c>
      <c r="AQ35" s="1367" t="s">
        <v>26305</v>
      </c>
      <c r="AR35" s="1592"/>
    </row>
    <row r="36" spans="2:44">
      <c r="B36" s="1004"/>
      <c r="C36" s="803"/>
      <c r="D36" s="803"/>
      <c r="E36" s="803"/>
      <c r="F36" s="803"/>
      <c r="G36" s="803"/>
      <c r="H36" s="803"/>
      <c r="I36" s="803"/>
      <c r="J36" s="803"/>
      <c r="K36" s="804"/>
      <c r="L36" s="1592"/>
      <c r="M36" s="324" t="s">
        <v>26306</v>
      </c>
      <c r="N36" s="1592"/>
      <c r="O36" s="1633"/>
      <c r="P36" s="1592"/>
      <c r="Q36" s="1636"/>
      <c r="R36" s="271" t="str">
        <f t="shared" si="1"/>
        <v>Please complete all cells in row</v>
      </c>
      <c r="S36" s="1696"/>
      <c r="T36" s="273">
        <f t="shared" si="2"/>
        <v>1</v>
      </c>
      <c r="U36" s="1591"/>
      <c r="V36" s="1591"/>
      <c r="W36" s="273">
        <f t="shared" si="0"/>
        <v>1</v>
      </c>
      <c r="X36" s="273">
        <f t="shared" si="0"/>
        <v>1</v>
      </c>
      <c r="Y36" s="273">
        <f t="shared" si="0"/>
        <v>1</v>
      </c>
      <c r="Z36" s="273">
        <f t="shared" si="0"/>
        <v>1</v>
      </c>
      <c r="AA36" s="273">
        <f t="shared" si="0"/>
        <v>1</v>
      </c>
      <c r="AB36" s="273">
        <f t="shared" si="0"/>
        <v>1</v>
      </c>
      <c r="AC36" s="273">
        <f t="shared" si="0"/>
        <v>1</v>
      </c>
      <c r="AD36" s="273">
        <f t="shared" si="0"/>
        <v>1</v>
      </c>
      <c r="AE36" s="273">
        <f t="shared" si="0"/>
        <v>1</v>
      </c>
      <c r="AF36" s="1696"/>
      <c r="AG36" s="1592"/>
      <c r="AH36" s="1480" t="s">
        <v>26307</v>
      </c>
      <c r="AI36" s="1481" t="s">
        <v>26308</v>
      </c>
      <c r="AJ36" s="1481" t="s">
        <v>26309</v>
      </c>
      <c r="AK36" s="773" t="s">
        <v>26310</v>
      </c>
      <c r="AL36" s="773" t="s">
        <v>26311</v>
      </c>
      <c r="AM36" s="773" t="s">
        <v>26312</v>
      </c>
      <c r="AN36" s="773" t="s">
        <v>26313</v>
      </c>
      <c r="AO36" s="773" t="s">
        <v>26314</v>
      </c>
      <c r="AP36" s="773" t="s">
        <v>26315</v>
      </c>
      <c r="AQ36" s="1367" t="s">
        <v>26316</v>
      </c>
      <c r="AR36" s="1592"/>
    </row>
    <row r="37" spans="2:44">
      <c r="B37" s="1004"/>
      <c r="C37" s="803"/>
      <c r="D37" s="803"/>
      <c r="E37" s="803"/>
      <c r="F37" s="803"/>
      <c r="G37" s="803"/>
      <c r="H37" s="803"/>
      <c r="I37" s="803"/>
      <c r="J37" s="803"/>
      <c r="K37" s="804"/>
      <c r="L37" s="1592"/>
      <c r="M37" s="324" t="s">
        <v>26317</v>
      </c>
      <c r="N37" s="1592"/>
      <c r="O37" s="1633"/>
      <c r="P37" s="1592"/>
      <c r="Q37" s="1636"/>
      <c r="R37" s="271" t="str">
        <f t="shared" si="1"/>
        <v>Please complete all cells in row</v>
      </c>
      <c r="S37" s="1696"/>
      <c r="T37" s="273">
        <f t="shared" si="2"/>
        <v>1</v>
      </c>
      <c r="U37" s="1591"/>
      <c r="V37" s="1591"/>
      <c r="W37" s="273">
        <f t="shared" si="0"/>
        <v>1</v>
      </c>
      <c r="X37" s="273">
        <f t="shared" si="0"/>
        <v>1</v>
      </c>
      <c r="Y37" s="273">
        <f t="shared" si="0"/>
        <v>1</v>
      </c>
      <c r="Z37" s="273">
        <f t="shared" si="0"/>
        <v>1</v>
      </c>
      <c r="AA37" s="273">
        <f t="shared" si="0"/>
        <v>1</v>
      </c>
      <c r="AB37" s="273">
        <f t="shared" si="0"/>
        <v>1</v>
      </c>
      <c r="AC37" s="273">
        <f t="shared" si="0"/>
        <v>1</v>
      </c>
      <c r="AD37" s="273">
        <f t="shared" si="0"/>
        <v>1</v>
      </c>
      <c r="AE37" s="273">
        <f t="shared" si="0"/>
        <v>1</v>
      </c>
      <c r="AF37" s="1696"/>
      <c r="AG37" s="1592"/>
      <c r="AH37" s="1480" t="s">
        <v>26318</v>
      </c>
      <c r="AI37" s="1481" t="s">
        <v>26319</v>
      </c>
      <c r="AJ37" s="1481" t="s">
        <v>26320</v>
      </c>
      <c r="AK37" s="773" t="s">
        <v>26321</v>
      </c>
      <c r="AL37" s="773" t="s">
        <v>26322</v>
      </c>
      <c r="AM37" s="773" t="s">
        <v>26323</v>
      </c>
      <c r="AN37" s="773" t="s">
        <v>26324</v>
      </c>
      <c r="AO37" s="773" t="s">
        <v>26325</v>
      </c>
      <c r="AP37" s="773" t="s">
        <v>26326</v>
      </c>
      <c r="AQ37" s="1367" t="s">
        <v>26327</v>
      </c>
      <c r="AR37" s="1592"/>
    </row>
    <row r="38" spans="2:44">
      <c r="B38" s="1004"/>
      <c r="C38" s="803"/>
      <c r="D38" s="803"/>
      <c r="E38" s="803"/>
      <c r="F38" s="803"/>
      <c r="G38" s="803"/>
      <c r="H38" s="803"/>
      <c r="I38" s="803"/>
      <c r="J38" s="803"/>
      <c r="K38" s="804"/>
      <c r="L38" s="1592"/>
      <c r="M38" s="324" t="s">
        <v>26328</v>
      </c>
      <c r="N38" s="1592"/>
      <c r="O38" s="1633"/>
      <c r="P38" s="1592"/>
      <c r="Q38" s="1636"/>
      <c r="R38" s="271" t="str">
        <f t="shared" si="1"/>
        <v>Please complete all cells in row</v>
      </c>
      <c r="S38" s="1696"/>
      <c r="T38" s="273">
        <f t="shared" si="2"/>
        <v>1</v>
      </c>
      <c r="U38" s="1591"/>
      <c r="V38" s="1591"/>
      <c r="W38" s="273">
        <f t="shared" si="0"/>
        <v>1</v>
      </c>
      <c r="X38" s="273">
        <f t="shared" si="0"/>
        <v>1</v>
      </c>
      <c r="Y38" s="273">
        <f t="shared" si="0"/>
        <v>1</v>
      </c>
      <c r="Z38" s="273">
        <f t="shared" si="0"/>
        <v>1</v>
      </c>
      <c r="AA38" s="273">
        <f t="shared" si="0"/>
        <v>1</v>
      </c>
      <c r="AB38" s="273">
        <f t="shared" si="0"/>
        <v>1</v>
      </c>
      <c r="AC38" s="273">
        <f t="shared" si="0"/>
        <v>1</v>
      </c>
      <c r="AD38" s="273">
        <f t="shared" si="0"/>
        <v>1</v>
      </c>
      <c r="AE38" s="273">
        <f t="shared" si="0"/>
        <v>1</v>
      </c>
      <c r="AF38" s="1696"/>
      <c r="AG38" s="1592"/>
      <c r="AH38" s="1480" t="s">
        <v>26329</v>
      </c>
      <c r="AI38" s="1481" t="s">
        <v>26330</v>
      </c>
      <c r="AJ38" s="1481" t="s">
        <v>26331</v>
      </c>
      <c r="AK38" s="773" t="s">
        <v>26332</v>
      </c>
      <c r="AL38" s="773" t="s">
        <v>26333</v>
      </c>
      <c r="AM38" s="773" t="s">
        <v>26334</v>
      </c>
      <c r="AN38" s="773" t="s">
        <v>26335</v>
      </c>
      <c r="AO38" s="773" t="s">
        <v>26336</v>
      </c>
      <c r="AP38" s="773" t="s">
        <v>26337</v>
      </c>
      <c r="AQ38" s="1367" t="s">
        <v>26338</v>
      </c>
      <c r="AR38" s="1592"/>
    </row>
    <row r="39" spans="2:44">
      <c r="B39" s="1004"/>
      <c r="C39" s="803"/>
      <c r="D39" s="803"/>
      <c r="E39" s="803"/>
      <c r="F39" s="803"/>
      <c r="G39" s="803"/>
      <c r="H39" s="803"/>
      <c r="I39" s="803"/>
      <c r="J39" s="803"/>
      <c r="K39" s="804"/>
      <c r="L39" s="1592"/>
      <c r="M39" s="324" t="s">
        <v>26339</v>
      </c>
      <c r="N39" s="1592"/>
      <c r="O39" s="1633"/>
      <c r="P39" s="1592"/>
      <c r="Q39" s="1636"/>
      <c r="R39" s="271" t="str">
        <f t="shared" si="1"/>
        <v>Please complete all cells in row</v>
      </c>
      <c r="S39" s="1696"/>
      <c r="T39" s="273">
        <f t="shared" si="2"/>
        <v>1</v>
      </c>
      <c r="U39" s="1591"/>
      <c r="V39" s="1591"/>
      <c r="W39" s="273">
        <f t="shared" si="0"/>
        <v>1</v>
      </c>
      <c r="X39" s="273">
        <f t="shared" si="0"/>
        <v>1</v>
      </c>
      <c r="Y39" s="273">
        <f t="shared" si="0"/>
        <v>1</v>
      </c>
      <c r="Z39" s="273">
        <f t="shared" ref="Z39:AE70" si="3" xml:space="preserve"> IF( ISNUMBER(F39 ), 0, 1 )</f>
        <v>1</v>
      </c>
      <c r="AA39" s="273">
        <f t="shared" si="3"/>
        <v>1</v>
      </c>
      <c r="AB39" s="273">
        <f t="shared" si="3"/>
        <v>1</v>
      </c>
      <c r="AC39" s="273">
        <f t="shared" si="3"/>
        <v>1</v>
      </c>
      <c r="AD39" s="273">
        <f t="shared" si="3"/>
        <v>1</v>
      </c>
      <c r="AE39" s="273">
        <f t="shared" si="3"/>
        <v>1</v>
      </c>
      <c r="AF39" s="1696"/>
      <c r="AG39" s="1592"/>
      <c r="AH39" s="1480" t="s">
        <v>26340</v>
      </c>
      <c r="AI39" s="1481" t="s">
        <v>26341</v>
      </c>
      <c r="AJ39" s="1481" t="s">
        <v>26342</v>
      </c>
      <c r="AK39" s="773" t="s">
        <v>26343</v>
      </c>
      <c r="AL39" s="773" t="s">
        <v>26344</v>
      </c>
      <c r="AM39" s="773" t="s">
        <v>26345</v>
      </c>
      <c r="AN39" s="773" t="s">
        <v>26346</v>
      </c>
      <c r="AO39" s="773" t="s">
        <v>26347</v>
      </c>
      <c r="AP39" s="773" t="s">
        <v>26348</v>
      </c>
      <c r="AQ39" s="1367" t="s">
        <v>26349</v>
      </c>
      <c r="AR39" s="1592"/>
    </row>
    <row r="40" spans="2:44">
      <c r="B40" s="1004"/>
      <c r="C40" s="803"/>
      <c r="D40" s="803"/>
      <c r="E40" s="803"/>
      <c r="F40" s="803"/>
      <c r="G40" s="803"/>
      <c r="H40" s="803"/>
      <c r="I40" s="803"/>
      <c r="J40" s="803"/>
      <c r="K40" s="804"/>
      <c r="L40" s="1592"/>
      <c r="M40" s="324" t="s">
        <v>26350</v>
      </c>
      <c r="N40" s="1592"/>
      <c r="O40" s="1633"/>
      <c r="P40" s="1592"/>
      <c r="Q40" s="1636"/>
      <c r="R40" s="271" t="str">
        <f t="shared" si="1"/>
        <v>Please complete all cells in row</v>
      </c>
      <c r="S40" s="1696"/>
      <c r="T40" s="273">
        <f t="shared" si="2"/>
        <v>1</v>
      </c>
      <c r="U40" s="1591"/>
      <c r="V40" s="1591"/>
      <c r="W40" s="273">
        <f t="shared" ref="W40:AE71" si="4" xml:space="preserve"> IF( ISNUMBER(C40 ), 0, 1 )</f>
        <v>1</v>
      </c>
      <c r="X40" s="273">
        <f t="shared" si="4"/>
        <v>1</v>
      </c>
      <c r="Y40" s="273">
        <f t="shared" si="4"/>
        <v>1</v>
      </c>
      <c r="Z40" s="273">
        <f t="shared" si="3"/>
        <v>1</v>
      </c>
      <c r="AA40" s="273">
        <f t="shared" si="3"/>
        <v>1</v>
      </c>
      <c r="AB40" s="273">
        <f t="shared" si="3"/>
        <v>1</v>
      </c>
      <c r="AC40" s="273">
        <f t="shared" si="3"/>
        <v>1</v>
      </c>
      <c r="AD40" s="273">
        <f t="shared" si="3"/>
        <v>1</v>
      </c>
      <c r="AE40" s="273">
        <f t="shared" si="3"/>
        <v>1</v>
      </c>
      <c r="AF40" s="1696"/>
      <c r="AG40" s="1592"/>
      <c r="AH40" s="1480" t="s">
        <v>26351</v>
      </c>
      <c r="AI40" s="1481" t="s">
        <v>26352</v>
      </c>
      <c r="AJ40" s="1481" t="s">
        <v>26353</v>
      </c>
      <c r="AK40" s="773" t="s">
        <v>26354</v>
      </c>
      <c r="AL40" s="773" t="s">
        <v>26355</v>
      </c>
      <c r="AM40" s="773" t="s">
        <v>26356</v>
      </c>
      <c r="AN40" s="773" t="s">
        <v>26357</v>
      </c>
      <c r="AO40" s="773" t="s">
        <v>26358</v>
      </c>
      <c r="AP40" s="773" t="s">
        <v>26359</v>
      </c>
      <c r="AQ40" s="1367" t="s">
        <v>26360</v>
      </c>
      <c r="AR40" s="1592"/>
    </row>
    <row r="41" spans="2:44">
      <c r="B41" s="1004"/>
      <c r="C41" s="803"/>
      <c r="D41" s="803"/>
      <c r="E41" s="803"/>
      <c r="F41" s="803"/>
      <c r="G41" s="803"/>
      <c r="H41" s="803"/>
      <c r="I41" s="803"/>
      <c r="J41" s="803"/>
      <c r="K41" s="804"/>
      <c r="L41" s="1592"/>
      <c r="M41" s="324" t="s">
        <v>26361</v>
      </c>
      <c r="N41" s="1592"/>
      <c r="O41" s="1633"/>
      <c r="P41" s="1592"/>
      <c r="Q41" s="1636"/>
      <c r="R41" s="271" t="str">
        <f t="shared" si="1"/>
        <v>Please complete all cells in row</v>
      </c>
      <c r="S41" s="1696"/>
      <c r="T41" s="273">
        <f t="shared" si="2"/>
        <v>1</v>
      </c>
      <c r="U41" s="1591"/>
      <c r="V41" s="1591"/>
      <c r="W41" s="273">
        <f t="shared" si="4"/>
        <v>1</v>
      </c>
      <c r="X41" s="273">
        <f t="shared" si="4"/>
        <v>1</v>
      </c>
      <c r="Y41" s="273">
        <f t="shared" si="4"/>
        <v>1</v>
      </c>
      <c r="Z41" s="273">
        <f t="shared" si="3"/>
        <v>1</v>
      </c>
      <c r="AA41" s="273">
        <f t="shared" si="3"/>
        <v>1</v>
      </c>
      <c r="AB41" s="273">
        <f t="shared" si="3"/>
        <v>1</v>
      </c>
      <c r="AC41" s="273">
        <f t="shared" si="3"/>
        <v>1</v>
      </c>
      <c r="AD41" s="273">
        <f t="shared" si="3"/>
        <v>1</v>
      </c>
      <c r="AE41" s="273">
        <f t="shared" si="3"/>
        <v>1</v>
      </c>
      <c r="AF41" s="1696"/>
      <c r="AG41" s="1592"/>
      <c r="AH41" s="1480" t="s">
        <v>26362</v>
      </c>
      <c r="AI41" s="1481" t="s">
        <v>26363</v>
      </c>
      <c r="AJ41" s="1481" t="s">
        <v>26364</v>
      </c>
      <c r="AK41" s="773" t="s">
        <v>26365</v>
      </c>
      <c r="AL41" s="773" t="s">
        <v>26366</v>
      </c>
      <c r="AM41" s="773" t="s">
        <v>26367</v>
      </c>
      <c r="AN41" s="773" t="s">
        <v>26368</v>
      </c>
      <c r="AO41" s="773" t="s">
        <v>26369</v>
      </c>
      <c r="AP41" s="773" t="s">
        <v>26370</v>
      </c>
      <c r="AQ41" s="1367" t="s">
        <v>26371</v>
      </c>
      <c r="AR41" s="1592"/>
    </row>
    <row r="42" spans="2:44">
      <c r="B42" s="1004"/>
      <c r="C42" s="803"/>
      <c r="D42" s="803"/>
      <c r="E42" s="803"/>
      <c r="F42" s="803"/>
      <c r="G42" s="803"/>
      <c r="H42" s="803"/>
      <c r="I42" s="803"/>
      <c r="J42" s="803"/>
      <c r="K42" s="804"/>
      <c r="L42" s="1592"/>
      <c r="M42" s="324" t="s">
        <v>26372</v>
      </c>
      <c r="N42" s="1592"/>
      <c r="O42" s="1633"/>
      <c r="P42" s="1592"/>
      <c r="Q42" s="1636"/>
      <c r="R42" s="271" t="str">
        <f t="shared" si="1"/>
        <v>Please complete all cells in row</v>
      </c>
      <c r="S42" s="1696"/>
      <c r="T42" s="273">
        <f t="shared" si="2"/>
        <v>1</v>
      </c>
      <c r="U42" s="1591"/>
      <c r="V42" s="1591"/>
      <c r="W42" s="273">
        <f t="shared" si="4"/>
        <v>1</v>
      </c>
      <c r="X42" s="273">
        <f t="shared" si="4"/>
        <v>1</v>
      </c>
      <c r="Y42" s="273">
        <f t="shared" si="4"/>
        <v>1</v>
      </c>
      <c r="Z42" s="273">
        <f t="shared" si="3"/>
        <v>1</v>
      </c>
      <c r="AA42" s="273">
        <f t="shared" si="3"/>
        <v>1</v>
      </c>
      <c r="AB42" s="273">
        <f t="shared" si="3"/>
        <v>1</v>
      </c>
      <c r="AC42" s="273">
        <f t="shared" si="3"/>
        <v>1</v>
      </c>
      <c r="AD42" s="273">
        <f t="shared" si="3"/>
        <v>1</v>
      </c>
      <c r="AE42" s="273">
        <f t="shared" si="3"/>
        <v>1</v>
      </c>
      <c r="AF42" s="1696"/>
      <c r="AG42" s="1592"/>
      <c r="AH42" s="1480" t="s">
        <v>26373</v>
      </c>
      <c r="AI42" s="1481" t="s">
        <v>26374</v>
      </c>
      <c r="AJ42" s="1481" t="s">
        <v>26375</v>
      </c>
      <c r="AK42" s="773" t="s">
        <v>26376</v>
      </c>
      <c r="AL42" s="773" t="s">
        <v>26377</v>
      </c>
      <c r="AM42" s="773" t="s">
        <v>26378</v>
      </c>
      <c r="AN42" s="773" t="s">
        <v>26379</v>
      </c>
      <c r="AO42" s="773" t="s">
        <v>26380</v>
      </c>
      <c r="AP42" s="773" t="s">
        <v>26381</v>
      </c>
      <c r="AQ42" s="1367" t="s">
        <v>26382</v>
      </c>
      <c r="AR42" s="1592"/>
    </row>
    <row r="43" spans="2:44">
      <c r="B43" s="1004"/>
      <c r="C43" s="803"/>
      <c r="D43" s="803"/>
      <c r="E43" s="803"/>
      <c r="F43" s="803"/>
      <c r="G43" s="803"/>
      <c r="H43" s="803"/>
      <c r="I43" s="803"/>
      <c r="J43" s="803"/>
      <c r="K43" s="804"/>
      <c r="L43" s="1592"/>
      <c r="M43" s="324" t="s">
        <v>26383</v>
      </c>
      <c r="N43" s="1592"/>
      <c r="O43" s="1633"/>
      <c r="P43" s="1592"/>
      <c r="Q43" s="1636"/>
      <c r="R43" s="271" t="str">
        <f t="shared" si="1"/>
        <v>Please complete all cells in row</v>
      </c>
      <c r="S43" s="1696"/>
      <c r="T43" s="273">
        <f t="shared" si="2"/>
        <v>1</v>
      </c>
      <c r="U43" s="1591"/>
      <c r="V43" s="1591"/>
      <c r="W43" s="273">
        <f t="shared" si="4"/>
        <v>1</v>
      </c>
      <c r="X43" s="273">
        <f t="shared" si="4"/>
        <v>1</v>
      </c>
      <c r="Y43" s="273">
        <f t="shared" si="4"/>
        <v>1</v>
      </c>
      <c r="Z43" s="273">
        <f t="shared" si="3"/>
        <v>1</v>
      </c>
      <c r="AA43" s="273">
        <f t="shared" si="3"/>
        <v>1</v>
      </c>
      <c r="AB43" s="273">
        <f t="shared" si="3"/>
        <v>1</v>
      </c>
      <c r="AC43" s="273">
        <f t="shared" si="3"/>
        <v>1</v>
      </c>
      <c r="AD43" s="273">
        <f t="shared" si="3"/>
        <v>1</v>
      </c>
      <c r="AE43" s="273">
        <f t="shared" si="3"/>
        <v>1</v>
      </c>
      <c r="AF43" s="1696"/>
      <c r="AG43" s="1592"/>
      <c r="AH43" s="1480" t="s">
        <v>26384</v>
      </c>
      <c r="AI43" s="1481" t="s">
        <v>26385</v>
      </c>
      <c r="AJ43" s="1481" t="s">
        <v>26386</v>
      </c>
      <c r="AK43" s="773" t="s">
        <v>26387</v>
      </c>
      <c r="AL43" s="773" t="s">
        <v>26388</v>
      </c>
      <c r="AM43" s="773" t="s">
        <v>26389</v>
      </c>
      <c r="AN43" s="773" t="s">
        <v>26390</v>
      </c>
      <c r="AO43" s="773" t="s">
        <v>26391</v>
      </c>
      <c r="AP43" s="773" t="s">
        <v>26392</v>
      </c>
      <c r="AQ43" s="1367" t="s">
        <v>26393</v>
      </c>
      <c r="AR43" s="1592"/>
    </row>
    <row r="44" spans="2:44">
      <c r="B44" s="1004"/>
      <c r="C44" s="803"/>
      <c r="D44" s="803"/>
      <c r="E44" s="803"/>
      <c r="F44" s="803"/>
      <c r="G44" s="803"/>
      <c r="H44" s="803"/>
      <c r="I44" s="803"/>
      <c r="J44" s="803"/>
      <c r="K44" s="804"/>
      <c r="L44" s="1592"/>
      <c r="M44" s="324" t="s">
        <v>26394</v>
      </c>
      <c r="N44" s="1592"/>
      <c r="O44" s="1633"/>
      <c r="P44" s="1592"/>
      <c r="Q44" s="1636"/>
      <c r="R44" s="271" t="str">
        <f t="shared" si="1"/>
        <v>Please complete all cells in row</v>
      </c>
      <c r="S44" s="1696"/>
      <c r="T44" s="273">
        <f t="shared" si="2"/>
        <v>1</v>
      </c>
      <c r="U44" s="1591"/>
      <c r="V44" s="1591"/>
      <c r="W44" s="273">
        <f t="shared" si="4"/>
        <v>1</v>
      </c>
      <c r="X44" s="273">
        <f t="shared" si="4"/>
        <v>1</v>
      </c>
      <c r="Y44" s="273">
        <f t="shared" si="4"/>
        <v>1</v>
      </c>
      <c r="Z44" s="273">
        <f t="shared" si="3"/>
        <v>1</v>
      </c>
      <c r="AA44" s="273">
        <f t="shared" si="3"/>
        <v>1</v>
      </c>
      <c r="AB44" s="273">
        <f t="shared" si="3"/>
        <v>1</v>
      </c>
      <c r="AC44" s="273">
        <f t="shared" si="3"/>
        <v>1</v>
      </c>
      <c r="AD44" s="273">
        <f t="shared" si="3"/>
        <v>1</v>
      </c>
      <c r="AE44" s="273">
        <f t="shared" si="3"/>
        <v>1</v>
      </c>
      <c r="AF44" s="1696"/>
      <c r="AG44" s="1592"/>
      <c r="AH44" s="1480" t="s">
        <v>26395</v>
      </c>
      <c r="AI44" s="1481" t="s">
        <v>26396</v>
      </c>
      <c r="AJ44" s="1481" t="s">
        <v>26397</v>
      </c>
      <c r="AK44" s="773" t="s">
        <v>26398</v>
      </c>
      <c r="AL44" s="773" t="s">
        <v>26399</v>
      </c>
      <c r="AM44" s="773" t="s">
        <v>26400</v>
      </c>
      <c r="AN44" s="773" t="s">
        <v>26401</v>
      </c>
      <c r="AO44" s="773" t="s">
        <v>26402</v>
      </c>
      <c r="AP44" s="773" t="s">
        <v>26403</v>
      </c>
      <c r="AQ44" s="1367" t="s">
        <v>26404</v>
      </c>
      <c r="AR44" s="1592"/>
    </row>
    <row r="45" spans="2:44">
      <c r="B45" s="1004"/>
      <c r="C45" s="803"/>
      <c r="D45" s="803"/>
      <c r="E45" s="803"/>
      <c r="F45" s="803"/>
      <c r="G45" s="803"/>
      <c r="H45" s="803"/>
      <c r="I45" s="803"/>
      <c r="J45" s="803"/>
      <c r="K45" s="804"/>
      <c r="L45" s="1592"/>
      <c r="M45" s="324" t="s">
        <v>26405</v>
      </c>
      <c r="N45" s="1592"/>
      <c r="O45" s="1633"/>
      <c r="P45" s="1592"/>
      <c r="Q45" s="1636"/>
      <c r="R45" s="271" t="str">
        <f t="shared" si="1"/>
        <v>Please complete all cells in row</v>
      </c>
      <c r="S45" s="1696"/>
      <c r="T45" s="273">
        <f t="shared" si="2"/>
        <v>1</v>
      </c>
      <c r="U45" s="1591"/>
      <c r="V45" s="1591"/>
      <c r="W45" s="273">
        <f t="shared" si="4"/>
        <v>1</v>
      </c>
      <c r="X45" s="273">
        <f t="shared" si="4"/>
        <v>1</v>
      </c>
      <c r="Y45" s="273">
        <f t="shared" si="4"/>
        <v>1</v>
      </c>
      <c r="Z45" s="273">
        <f t="shared" si="3"/>
        <v>1</v>
      </c>
      <c r="AA45" s="273">
        <f t="shared" si="3"/>
        <v>1</v>
      </c>
      <c r="AB45" s="273">
        <f t="shared" si="3"/>
        <v>1</v>
      </c>
      <c r="AC45" s="273">
        <f t="shared" si="3"/>
        <v>1</v>
      </c>
      <c r="AD45" s="273">
        <f t="shared" si="3"/>
        <v>1</v>
      </c>
      <c r="AE45" s="273">
        <f t="shared" si="3"/>
        <v>1</v>
      </c>
      <c r="AF45" s="1696"/>
      <c r="AG45" s="1592"/>
      <c r="AH45" s="1480" t="s">
        <v>26406</v>
      </c>
      <c r="AI45" s="1481" t="s">
        <v>26407</v>
      </c>
      <c r="AJ45" s="1481" t="s">
        <v>26408</v>
      </c>
      <c r="AK45" s="773" t="s">
        <v>26409</v>
      </c>
      <c r="AL45" s="773" t="s">
        <v>26410</v>
      </c>
      <c r="AM45" s="773" t="s">
        <v>26411</v>
      </c>
      <c r="AN45" s="773" t="s">
        <v>26412</v>
      </c>
      <c r="AO45" s="773" t="s">
        <v>26413</v>
      </c>
      <c r="AP45" s="773" t="s">
        <v>26414</v>
      </c>
      <c r="AQ45" s="1367" t="s">
        <v>26415</v>
      </c>
      <c r="AR45" s="1592"/>
    </row>
    <row r="46" spans="2:44">
      <c r="B46" s="1004"/>
      <c r="C46" s="803"/>
      <c r="D46" s="803"/>
      <c r="E46" s="803"/>
      <c r="F46" s="803"/>
      <c r="G46" s="803"/>
      <c r="H46" s="803"/>
      <c r="I46" s="803"/>
      <c r="J46" s="803"/>
      <c r="K46" s="804"/>
      <c r="L46" s="1592"/>
      <c r="M46" s="324" t="s">
        <v>26416</v>
      </c>
      <c r="N46" s="1592"/>
      <c r="O46" s="1633"/>
      <c r="P46" s="1592"/>
      <c r="Q46" s="1636"/>
      <c r="R46" s="271" t="str">
        <f t="shared" si="1"/>
        <v>Please complete all cells in row</v>
      </c>
      <c r="S46" s="1696"/>
      <c r="T46" s="273">
        <f t="shared" si="2"/>
        <v>1</v>
      </c>
      <c r="U46" s="1591"/>
      <c r="V46" s="1591"/>
      <c r="W46" s="273">
        <f t="shared" si="4"/>
        <v>1</v>
      </c>
      <c r="X46" s="273">
        <f t="shared" si="4"/>
        <v>1</v>
      </c>
      <c r="Y46" s="273">
        <f t="shared" si="4"/>
        <v>1</v>
      </c>
      <c r="Z46" s="273">
        <f t="shared" si="3"/>
        <v>1</v>
      </c>
      <c r="AA46" s="273">
        <f t="shared" si="3"/>
        <v>1</v>
      </c>
      <c r="AB46" s="273">
        <f t="shared" si="3"/>
        <v>1</v>
      </c>
      <c r="AC46" s="273">
        <f t="shared" si="3"/>
        <v>1</v>
      </c>
      <c r="AD46" s="273">
        <f t="shared" si="3"/>
        <v>1</v>
      </c>
      <c r="AE46" s="273">
        <f t="shared" si="3"/>
        <v>1</v>
      </c>
      <c r="AF46" s="1696"/>
      <c r="AG46" s="1592"/>
      <c r="AH46" s="1480" t="s">
        <v>26417</v>
      </c>
      <c r="AI46" s="1481" t="s">
        <v>26418</v>
      </c>
      <c r="AJ46" s="1481" t="s">
        <v>26419</v>
      </c>
      <c r="AK46" s="773" t="s">
        <v>26420</v>
      </c>
      <c r="AL46" s="773" t="s">
        <v>26421</v>
      </c>
      <c r="AM46" s="773" t="s">
        <v>26422</v>
      </c>
      <c r="AN46" s="773" t="s">
        <v>26423</v>
      </c>
      <c r="AO46" s="773" t="s">
        <v>26424</v>
      </c>
      <c r="AP46" s="773" t="s">
        <v>26425</v>
      </c>
      <c r="AQ46" s="1367" t="s">
        <v>26426</v>
      </c>
      <c r="AR46" s="1592"/>
    </row>
    <row r="47" spans="2:44">
      <c r="B47" s="1004"/>
      <c r="C47" s="803"/>
      <c r="D47" s="803"/>
      <c r="E47" s="803"/>
      <c r="F47" s="803"/>
      <c r="G47" s="803"/>
      <c r="H47" s="803"/>
      <c r="I47" s="803"/>
      <c r="J47" s="803"/>
      <c r="K47" s="804"/>
      <c r="L47" s="1592"/>
      <c r="M47" s="324" t="s">
        <v>26427</v>
      </c>
      <c r="N47" s="1592"/>
      <c r="O47" s="1633"/>
      <c r="P47" s="1592"/>
      <c r="Q47" s="1636"/>
      <c r="R47" s="271" t="str">
        <f t="shared" si="1"/>
        <v>Please complete all cells in row</v>
      </c>
      <c r="S47" s="1696"/>
      <c r="T47" s="273">
        <f t="shared" si="2"/>
        <v>1</v>
      </c>
      <c r="U47" s="1591"/>
      <c r="V47" s="1591"/>
      <c r="W47" s="273">
        <f t="shared" si="4"/>
        <v>1</v>
      </c>
      <c r="X47" s="273">
        <f t="shared" si="4"/>
        <v>1</v>
      </c>
      <c r="Y47" s="273">
        <f t="shared" si="4"/>
        <v>1</v>
      </c>
      <c r="Z47" s="273">
        <f t="shared" si="3"/>
        <v>1</v>
      </c>
      <c r="AA47" s="273">
        <f t="shared" si="3"/>
        <v>1</v>
      </c>
      <c r="AB47" s="273">
        <f t="shared" si="3"/>
        <v>1</v>
      </c>
      <c r="AC47" s="273">
        <f t="shared" si="3"/>
        <v>1</v>
      </c>
      <c r="AD47" s="273">
        <f t="shared" si="3"/>
        <v>1</v>
      </c>
      <c r="AE47" s="273">
        <f t="shared" si="3"/>
        <v>1</v>
      </c>
      <c r="AF47" s="1696"/>
      <c r="AG47" s="1592"/>
      <c r="AH47" s="1480" t="s">
        <v>26428</v>
      </c>
      <c r="AI47" s="1481" t="s">
        <v>26429</v>
      </c>
      <c r="AJ47" s="1481" t="s">
        <v>26430</v>
      </c>
      <c r="AK47" s="773" t="s">
        <v>26431</v>
      </c>
      <c r="AL47" s="773" t="s">
        <v>26432</v>
      </c>
      <c r="AM47" s="773" t="s">
        <v>26433</v>
      </c>
      <c r="AN47" s="773" t="s">
        <v>26434</v>
      </c>
      <c r="AO47" s="773" t="s">
        <v>26435</v>
      </c>
      <c r="AP47" s="773" t="s">
        <v>26436</v>
      </c>
      <c r="AQ47" s="1367" t="s">
        <v>26437</v>
      </c>
      <c r="AR47" s="1592"/>
    </row>
    <row r="48" spans="2:44">
      <c r="B48" s="1004"/>
      <c r="C48" s="803"/>
      <c r="D48" s="803"/>
      <c r="E48" s="803"/>
      <c r="F48" s="803"/>
      <c r="G48" s="803"/>
      <c r="H48" s="803"/>
      <c r="I48" s="803"/>
      <c r="J48" s="803"/>
      <c r="K48" s="804"/>
      <c r="L48" s="1592"/>
      <c r="M48" s="324" t="s">
        <v>26438</v>
      </c>
      <c r="N48" s="1592"/>
      <c r="O48" s="1633"/>
      <c r="P48" s="1592"/>
      <c r="Q48" s="1636"/>
      <c r="R48" s="271" t="str">
        <f t="shared" si="1"/>
        <v>Please complete all cells in row</v>
      </c>
      <c r="S48" s="1696"/>
      <c r="T48" s="273">
        <f t="shared" si="2"/>
        <v>1</v>
      </c>
      <c r="U48" s="1591"/>
      <c r="V48" s="1591"/>
      <c r="W48" s="273">
        <f t="shared" si="4"/>
        <v>1</v>
      </c>
      <c r="X48" s="273">
        <f t="shared" si="4"/>
        <v>1</v>
      </c>
      <c r="Y48" s="273">
        <f t="shared" si="4"/>
        <v>1</v>
      </c>
      <c r="Z48" s="273">
        <f t="shared" si="3"/>
        <v>1</v>
      </c>
      <c r="AA48" s="273">
        <f t="shared" si="3"/>
        <v>1</v>
      </c>
      <c r="AB48" s="273">
        <f t="shared" si="3"/>
        <v>1</v>
      </c>
      <c r="AC48" s="273">
        <f t="shared" si="3"/>
        <v>1</v>
      </c>
      <c r="AD48" s="273">
        <f t="shared" si="3"/>
        <v>1</v>
      </c>
      <c r="AE48" s="273">
        <f t="shared" si="3"/>
        <v>1</v>
      </c>
      <c r="AF48" s="1696"/>
      <c r="AG48" s="1592"/>
      <c r="AH48" s="1480" t="s">
        <v>26439</v>
      </c>
      <c r="AI48" s="1481" t="s">
        <v>26440</v>
      </c>
      <c r="AJ48" s="1481" t="s">
        <v>26441</v>
      </c>
      <c r="AK48" s="773" t="s">
        <v>26442</v>
      </c>
      <c r="AL48" s="773" t="s">
        <v>26443</v>
      </c>
      <c r="AM48" s="773" t="s">
        <v>26444</v>
      </c>
      <c r="AN48" s="773" t="s">
        <v>26445</v>
      </c>
      <c r="AO48" s="773" t="s">
        <v>26446</v>
      </c>
      <c r="AP48" s="773" t="s">
        <v>26447</v>
      </c>
      <c r="AQ48" s="1367" t="s">
        <v>26448</v>
      </c>
      <c r="AR48" s="1592"/>
    </row>
    <row r="49" spans="2:44">
      <c r="B49" s="1004"/>
      <c r="C49" s="803"/>
      <c r="D49" s="803"/>
      <c r="E49" s="803"/>
      <c r="F49" s="803"/>
      <c r="G49" s="803"/>
      <c r="H49" s="803"/>
      <c r="I49" s="803"/>
      <c r="J49" s="803"/>
      <c r="K49" s="804"/>
      <c r="L49" s="1592"/>
      <c r="M49" s="324" t="s">
        <v>26449</v>
      </c>
      <c r="N49" s="1592"/>
      <c r="O49" s="1633"/>
      <c r="P49" s="1592"/>
      <c r="Q49" s="1636"/>
      <c r="R49" s="271" t="str">
        <f t="shared" si="1"/>
        <v>Please complete all cells in row</v>
      </c>
      <c r="S49" s="1696"/>
      <c r="T49" s="273">
        <f t="shared" si="2"/>
        <v>1</v>
      </c>
      <c r="U49" s="1591"/>
      <c r="V49" s="1591"/>
      <c r="W49" s="273">
        <f t="shared" si="4"/>
        <v>1</v>
      </c>
      <c r="X49" s="273">
        <f t="shared" si="4"/>
        <v>1</v>
      </c>
      <c r="Y49" s="273">
        <f t="shared" si="4"/>
        <v>1</v>
      </c>
      <c r="Z49" s="273">
        <f t="shared" si="3"/>
        <v>1</v>
      </c>
      <c r="AA49" s="273">
        <f t="shared" si="3"/>
        <v>1</v>
      </c>
      <c r="AB49" s="273">
        <f t="shared" si="3"/>
        <v>1</v>
      </c>
      <c r="AC49" s="273">
        <f t="shared" si="3"/>
        <v>1</v>
      </c>
      <c r="AD49" s="273">
        <f t="shared" si="3"/>
        <v>1</v>
      </c>
      <c r="AE49" s="273">
        <f t="shared" si="3"/>
        <v>1</v>
      </c>
      <c r="AF49" s="1696"/>
      <c r="AG49" s="1592"/>
      <c r="AH49" s="1480" t="s">
        <v>26450</v>
      </c>
      <c r="AI49" s="1481" t="s">
        <v>26451</v>
      </c>
      <c r="AJ49" s="1481" t="s">
        <v>26452</v>
      </c>
      <c r="AK49" s="773" t="s">
        <v>26453</v>
      </c>
      <c r="AL49" s="773" t="s">
        <v>26454</v>
      </c>
      <c r="AM49" s="773" t="s">
        <v>26455</v>
      </c>
      <c r="AN49" s="773" t="s">
        <v>26456</v>
      </c>
      <c r="AO49" s="773" t="s">
        <v>26457</v>
      </c>
      <c r="AP49" s="773" t="s">
        <v>26458</v>
      </c>
      <c r="AQ49" s="1367" t="s">
        <v>26459</v>
      </c>
      <c r="AR49" s="1592"/>
    </row>
    <row r="50" spans="2:44">
      <c r="B50" s="1004"/>
      <c r="C50" s="803"/>
      <c r="D50" s="803"/>
      <c r="E50" s="803"/>
      <c r="F50" s="803"/>
      <c r="G50" s="803"/>
      <c r="H50" s="803"/>
      <c r="I50" s="803"/>
      <c r="J50" s="803"/>
      <c r="K50" s="804"/>
      <c r="L50" s="1592"/>
      <c r="M50" s="324" t="s">
        <v>26460</v>
      </c>
      <c r="N50" s="1592"/>
      <c r="O50" s="1633"/>
      <c r="P50" s="1592"/>
      <c r="Q50" s="1636"/>
      <c r="R50" s="271" t="str">
        <f t="shared" si="1"/>
        <v>Please complete all cells in row</v>
      </c>
      <c r="S50" s="1696"/>
      <c r="T50" s="273">
        <f t="shared" si="2"/>
        <v>1</v>
      </c>
      <c r="U50" s="1591"/>
      <c r="V50" s="1591"/>
      <c r="W50" s="273">
        <f t="shared" si="4"/>
        <v>1</v>
      </c>
      <c r="X50" s="273">
        <f t="shared" si="4"/>
        <v>1</v>
      </c>
      <c r="Y50" s="273">
        <f t="shared" si="4"/>
        <v>1</v>
      </c>
      <c r="Z50" s="273">
        <f t="shared" si="3"/>
        <v>1</v>
      </c>
      <c r="AA50" s="273">
        <f t="shared" si="3"/>
        <v>1</v>
      </c>
      <c r="AB50" s="273">
        <f t="shared" si="3"/>
        <v>1</v>
      </c>
      <c r="AC50" s="273">
        <f t="shared" si="3"/>
        <v>1</v>
      </c>
      <c r="AD50" s="273">
        <f t="shared" si="3"/>
        <v>1</v>
      </c>
      <c r="AE50" s="273">
        <f t="shared" si="3"/>
        <v>1</v>
      </c>
      <c r="AF50" s="1696"/>
      <c r="AG50" s="1592"/>
      <c r="AH50" s="1480" t="s">
        <v>26461</v>
      </c>
      <c r="AI50" s="1481" t="s">
        <v>26462</v>
      </c>
      <c r="AJ50" s="1481" t="s">
        <v>26463</v>
      </c>
      <c r="AK50" s="773" t="s">
        <v>26464</v>
      </c>
      <c r="AL50" s="773" t="s">
        <v>26465</v>
      </c>
      <c r="AM50" s="773" t="s">
        <v>26466</v>
      </c>
      <c r="AN50" s="773" t="s">
        <v>26467</v>
      </c>
      <c r="AO50" s="773" t="s">
        <v>26468</v>
      </c>
      <c r="AP50" s="773" t="s">
        <v>26469</v>
      </c>
      <c r="AQ50" s="1367" t="s">
        <v>26470</v>
      </c>
      <c r="AR50" s="1592"/>
    </row>
    <row r="51" spans="2:44">
      <c r="B51" s="1004"/>
      <c r="C51" s="803"/>
      <c r="D51" s="803"/>
      <c r="E51" s="803"/>
      <c r="F51" s="803"/>
      <c r="G51" s="803"/>
      <c r="H51" s="803"/>
      <c r="I51" s="803"/>
      <c r="J51" s="803"/>
      <c r="K51" s="804"/>
      <c r="L51" s="1592"/>
      <c r="M51" s="324" t="s">
        <v>26471</v>
      </c>
      <c r="N51" s="1592"/>
      <c r="O51" s="1633"/>
      <c r="P51" s="1592"/>
      <c r="Q51" s="1636"/>
      <c r="R51" s="271" t="str">
        <f t="shared" si="1"/>
        <v>Please complete all cells in row</v>
      </c>
      <c r="S51" s="1696"/>
      <c r="T51" s="273">
        <f t="shared" si="2"/>
        <v>1</v>
      </c>
      <c r="U51" s="1591"/>
      <c r="V51" s="1591"/>
      <c r="W51" s="273">
        <f t="shared" si="4"/>
        <v>1</v>
      </c>
      <c r="X51" s="273">
        <f t="shared" si="4"/>
        <v>1</v>
      </c>
      <c r="Y51" s="273">
        <f t="shared" si="4"/>
        <v>1</v>
      </c>
      <c r="Z51" s="273">
        <f t="shared" si="3"/>
        <v>1</v>
      </c>
      <c r="AA51" s="273">
        <f t="shared" si="3"/>
        <v>1</v>
      </c>
      <c r="AB51" s="273">
        <f t="shared" si="3"/>
        <v>1</v>
      </c>
      <c r="AC51" s="273">
        <f t="shared" si="3"/>
        <v>1</v>
      </c>
      <c r="AD51" s="273">
        <f t="shared" si="3"/>
        <v>1</v>
      </c>
      <c r="AE51" s="273">
        <f t="shared" si="3"/>
        <v>1</v>
      </c>
      <c r="AF51" s="1696"/>
      <c r="AG51" s="1592"/>
      <c r="AH51" s="1480" t="s">
        <v>26472</v>
      </c>
      <c r="AI51" s="1481" t="s">
        <v>26473</v>
      </c>
      <c r="AJ51" s="1481" t="s">
        <v>26474</v>
      </c>
      <c r="AK51" s="773" t="s">
        <v>26475</v>
      </c>
      <c r="AL51" s="773" t="s">
        <v>26476</v>
      </c>
      <c r="AM51" s="773" t="s">
        <v>26477</v>
      </c>
      <c r="AN51" s="773" t="s">
        <v>26478</v>
      </c>
      <c r="AO51" s="773" t="s">
        <v>26479</v>
      </c>
      <c r="AP51" s="773" t="s">
        <v>26480</v>
      </c>
      <c r="AQ51" s="1367" t="s">
        <v>26481</v>
      </c>
      <c r="AR51" s="1592"/>
    </row>
    <row r="52" spans="2:44">
      <c r="B52" s="1004"/>
      <c r="C52" s="803"/>
      <c r="D52" s="803"/>
      <c r="E52" s="803"/>
      <c r="F52" s="803"/>
      <c r="G52" s="803"/>
      <c r="H52" s="803"/>
      <c r="I52" s="803"/>
      <c r="J52" s="803"/>
      <c r="K52" s="804"/>
      <c r="L52" s="1592"/>
      <c r="M52" s="324" t="s">
        <v>26482</v>
      </c>
      <c r="N52" s="1592"/>
      <c r="O52" s="1633"/>
      <c r="P52" s="1592"/>
      <c r="Q52" s="1636"/>
      <c r="R52" s="271" t="str">
        <f t="shared" si="1"/>
        <v>Please complete all cells in row</v>
      </c>
      <c r="S52" s="1696"/>
      <c r="T52" s="273">
        <f t="shared" si="2"/>
        <v>1</v>
      </c>
      <c r="U52" s="1591"/>
      <c r="V52" s="1591"/>
      <c r="W52" s="273">
        <f t="shared" si="4"/>
        <v>1</v>
      </c>
      <c r="X52" s="273">
        <f t="shared" si="4"/>
        <v>1</v>
      </c>
      <c r="Y52" s="273">
        <f t="shared" si="4"/>
        <v>1</v>
      </c>
      <c r="Z52" s="273">
        <f t="shared" si="3"/>
        <v>1</v>
      </c>
      <c r="AA52" s="273">
        <f t="shared" si="3"/>
        <v>1</v>
      </c>
      <c r="AB52" s="273">
        <f t="shared" si="3"/>
        <v>1</v>
      </c>
      <c r="AC52" s="273">
        <f t="shared" si="3"/>
        <v>1</v>
      </c>
      <c r="AD52" s="273">
        <f t="shared" si="3"/>
        <v>1</v>
      </c>
      <c r="AE52" s="273">
        <f t="shared" si="3"/>
        <v>1</v>
      </c>
      <c r="AF52" s="1696"/>
      <c r="AG52" s="1592"/>
      <c r="AH52" s="1480" t="s">
        <v>26483</v>
      </c>
      <c r="AI52" s="1481" t="s">
        <v>26484</v>
      </c>
      <c r="AJ52" s="1481" t="s">
        <v>26485</v>
      </c>
      <c r="AK52" s="773" t="s">
        <v>26486</v>
      </c>
      <c r="AL52" s="773" t="s">
        <v>26487</v>
      </c>
      <c r="AM52" s="773" t="s">
        <v>26488</v>
      </c>
      <c r="AN52" s="773" t="s">
        <v>26489</v>
      </c>
      <c r="AO52" s="773" t="s">
        <v>26490</v>
      </c>
      <c r="AP52" s="773" t="s">
        <v>26491</v>
      </c>
      <c r="AQ52" s="1367" t="s">
        <v>26492</v>
      </c>
      <c r="AR52" s="1592"/>
    </row>
    <row r="53" spans="2:44">
      <c r="B53" s="1004"/>
      <c r="C53" s="803"/>
      <c r="D53" s="803"/>
      <c r="E53" s="803"/>
      <c r="F53" s="803"/>
      <c r="G53" s="803"/>
      <c r="H53" s="803"/>
      <c r="I53" s="803"/>
      <c r="J53" s="803"/>
      <c r="K53" s="804"/>
      <c r="L53" s="1592"/>
      <c r="M53" s="324" t="s">
        <v>26493</v>
      </c>
      <c r="N53" s="1592"/>
      <c r="O53" s="1633"/>
      <c r="P53" s="1592"/>
      <c r="Q53" s="1636"/>
      <c r="R53" s="271" t="str">
        <f t="shared" si="1"/>
        <v>Please complete all cells in row</v>
      </c>
      <c r="S53" s="1696"/>
      <c r="T53" s="273">
        <f t="shared" si="2"/>
        <v>1</v>
      </c>
      <c r="U53" s="1591"/>
      <c r="V53" s="1591"/>
      <c r="W53" s="273">
        <f t="shared" si="4"/>
        <v>1</v>
      </c>
      <c r="X53" s="273">
        <f t="shared" si="4"/>
        <v>1</v>
      </c>
      <c r="Y53" s="273">
        <f t="shared" si="4"/>
        <v>1</v>
      </c>
      <c r="Z53" s="273">
        <f t="shared" si="3"/>
        <v>1</v>
      </c>
      <c r="AA53" s="273">
        <f t="shared" si="3"/>
        <v>1</v>
      </c>
      <c r="AB53" s="273">
        <f t="shared" si="3"/>
        <v>1</v>
      </c>
      <c r="AC53" s="273">
        <f t="shared" si="3"/>
        <v>1</v>
      </c>
      <c r="AD53" s="273">
        <f t="shared" si="3"/>
        <v>1</v>
      </c>
      <c r="AE53" s="273">
        <f t="shared" si="3"/>
        <v>1</v>
      </c>
      <c r="AF53" s="1696"/>
      <c r="AG53" s="1592"/>
      <c r="AH53" s="1480" t="s">
        <v>26494</v>
      </c>
      <c r="AI53" s="1481" t="s">
        <v>26495</v>
      </c>
      <c r="AJ53" s="1481" t="s">
        <v>26496</v>
      </c>
      <c r="AK53" s="773" t="s">
        <v>26497</v>
      </c>
      <c r="AL53" s="773" t="s">
        <v>26498</v>
      </c>
      <c r="AM53" s="773" t="s">
        <v>26499</v>
      </c>
      <c r="AN53" s="773" t="s">
        <v>26500</v>
      </c>
      <c r="AO53" s="773" t="s">
        <v>26501</v>
      </c>
      <c r="AP53" s="773" t="s">
        <v>26502</v>
      </c>
      <c r="AQ53" s="1367" t="s">
        <v>26503</v>
      </c>
      <c r="AR53" s="1592"/>
    </row>
    <row r="54" spans="2:44">
      <c r="B54" s="1004"/>
      <c r="C54" s="803"/>
      <c r="D54" s="803"/>
      <c r="E54" s="803"/>
      <c r="F54" s="803"/>
      <c r="G54" s="803"/>
      <c r="H54" s="803"/>
      <c r="I54" s="803"/>
      <c r="J54" s="803"/>
      <c r="K54" s="804"/>
      <c r="L54" s="1592"/>
      <c r="M54" s="324" t="s">
        <v>26504</v>
      </c>
      <c r="N54" s="1592"/>
      <c r="O54" s="1633"/>
      <c r="P54" s="1592"/>
      <c r="Q54" s="1636"/>
      <c r="R54" s="271" t="str">
        <f t="shared" si="1"/>
        <v>Please complete all cells in row</v>
      </c>
      <c r="S54" s="1696"/>
      <c r="T54" s="273">
        <f t="shared" si="2"/>
        <v>1</v>
      </c>
      <c r="U54" s="1591"/>
      <c r="V54" s="1591"/>
      <c r="W54" s="273">
        <f t="shared" si="4"/>
        <v>1</v>
      </c>
      <c r="X54" s="273">
        <f t="shared" si="4"/>
        <v>1</v>
      </c>
      <c r="Y54" s="273">
        <f t="shared" si="4"/>
        <v>1</v>
      </c>
      <c r="Z54" s="273">
        <f t="shared" si="3"/>
        <v>1</v>
      </c>
      <c r="AA54" s="273">
        <f t="shared" si="3"/>
        <v>1</v>
      </c>
      <c r="AB54" s="273">
        <f t="shared" si="3"/>
        <v>1</v>
      </c>
      <c r="AC54" s="273">
        <f t="shared" si="3"/>
        <v>1</v>
      </c>
      <c r="AD54" s="273">
        <f t="shared" si="3"/>
        <v>1</v>
      </c>
      <c r="AE54" s="273">
        <f t="shared" si="3"/>
        <v>1</v>
      </c>
      <c r="AF54" s="1696"/>
      <c r="AG54" s="1592"/>
      <c r="AH54" s="1480" t="s">
        <v>26505</v>
      </c>
      <c r="AI54" s="1481" t="s">
        <v>26506</v>
      </c>
      <c r="AJ54" s="1481" t="s">
        <v>26507</v>
      </c>
      <c r="AK54" s="773" t="s">
        <v>26508</v>
      </c>
      <c r="AL54" s="773" t="s">
        <v>26509</v>
      </c>
      <c r="AM54" s="773" t="s">
        <v>26510</v>
      </c>
      <c r="AN54" s="773" t="s">
        <v>26511</v>
      </c>
      <c r="AO54" s="773" t="s">
        <v>26512</v>
      </c>
      <c r="AP54" s="773" t="s">
        <v>26513</v>
      </c>
      <c r="AQ54" s="1367" t="s">
        <v>26514</v>
      </c>
      <c r="AR54" s="1592"/>
    </row>
    <row r="55" spans="2:44">
      <c r="B55" s="1004"/>
      <c r="C55" s="803"/>
      <c r="D55" s="803"/>
      <c r="E55" s="803"/>
      <c r="F55" s="803"/>
      <c r="G55" s="803"/>
      <c r="H55" s="803"/>
      <c r="I55" s="803"/>
      <c r="J55" s="803"/>
      <c r="K55" s="804"/>
      <c r="L55" s="1592"/>
      <c r="M55" s="324" t="s">
        <v>26515</v>
      </c>
      <c r="N55" s="1592"/>
      <c r="O55" s="1633"/>
      <c r="P55" s="1592"/>
      <c r="Q55" s="1636"/>
      <c r="R55" s="271" t="str">
        <f t="shared" si="1"/>
        <v>Please complete all cells in row</v>
      </c>
      <c r="S55" s="1696"/>
      <c r="T55" s="273">
        <f t="shared" si="2"/>
        <v>1</v>
      </c>
      <c r="U55" s="1591"/>
      <c r="V55" s="1591"/>
      <c r="W55" s="273">
        <f t="shared" si="4"/>
        <v>1</v>
      </c>
      <c r="X55" s="273">
        <f t="shared" si="4"/>
        <v>1</v>
      </c>
      <c r="Y55" s="273">
        <f t="shared" si="4"/>
        <v>1</v>
      </c>
      <c r="Z55" s="273">
        <f t="shared" si="3"/>
        <v>1</v>
      </c>
      <c r="AA55" s="273">
        <f t="shared" si="3"/>
        <v>1</v>
      </c>
      <c r="AB55" s="273">
        <f t="shared" si="3"/>
        <v>1</v>
      </c>
      <c r="AC55" s="273">
        <f t="shared" si="3"/>
        <v>1</v>
      </c>
      <c r="AD55" s="273">
        <f t="shared" si="3"/>
        <v>1</v>
      </c>
      <c r="AE55" s="273">
        <f t="shared" si="3"/>
        <v>1</v>
      </c>
      <c r="AF55" s="1696"/>
      <c r="AG55" s="1592"/>
      <c r="AH55" s="1480" t="s">
        <v>26516</v>
      </c>
      <c r="AI55" s="1481" t="s">
        <v>26517</v>
      </c>
      <c r="AJ55" s="1481" t="s">
        <v>26518</v>
      </c>
      <c r="AK55" s="773" t="s">
        <v>26519</v>
      </c>
      <c r="AL55" s="773" t="s">
        <v>26520</v>
      </c>
      <c r="AM55" s="773" t="s">
        <v>26521</v>
      </c>
      <c r="AN55" s="773" t="s">
        <v>26522</v>
      </c>
      <c r="AO55" s="773" t="s">
        <v>26523</v>
      </c>
      <c r="AP55" s="773" t="s">
        <v>26524</v>
      </c>
      <c r="AQ55" s="1367" t="s">
        <v>26525</v>
      </c>
      <c r="AR55" s="1592"/>
    </row>
    <row r="56" spans="2:44">
      <c r="B56" s="1004"/>
      <c r="C56" s="803"/>
      <c r="D56" s="803"/>
      <c r="E56" s="803"/>
      <c r="F56" s="803"/>
      <c r="G56" s="803"/>
      <c r="H56" s="803"/>
      <c r="I56" s="803"/>
      <c r="J56" s="803"/>
      <c r="K56" s="804"/>
      <c r="L56" s="1592"/>
      <c r="M56" s="324" t="s">
        <v>26526</v>
      </c>
      <c r="N56" s="1592"/>
      <c r="O56" s="1633"/>
      <c r="P56" s="1592"/>
      <c r="Q56" s="1636"/>
      <c r="R56" s="271" t="str">
        <f t="shared" si="1"/>
        <v>Please complete all cells in row</v>
      </c>
      <c r="S56" s="1696"/>
      <c r="T56" s="273">
        <f t="shared" si="2"/>
        <v>1</v>
      </c>
      <c r="U56" s="1591"/>
      <c r="V56" s="1591"/>
      <c r="W56" s="273">
        <f t="shared" si="4"/>
        <v>1</v>
      </c>
      <c r="X56" s="273">
        <f t="shared" si="4"/>
        <v>1</v>
      </c>
      <c r="Y56" s="273">
        <f t="shared" si="4"/>
        <v>1</v>
      </c>
      <c r="Z56" s="273">
        <f t="shared" si="3"/>
        <v>1</v>
      </c>
      <c r="AA56" s="273">
        <f t="shared" si="3"/>
        <v>1</v>
      </c>
      <c r="AB56" s="273">
        <f t="shared" si="3"/>
        <v>1</v>
      </c>
      <c r="AC56" s="273">
        <f t="shared" si="3"/>
        <v>1</v>
      </c>
      <c r="AD56" s="273">
        <f t="shared" si="3"/>
        <v>1</v>
      </c>
      <c r="AE56" s="273">
        <f t="shared" si="3"/>
        <v>1</v>
      </c>
      <c r="AF56" s="1696"/>
      <c r="AG56" s="1592"/>
      <c r="AH56" s="1480" t="s">
        <v>26527</v>
      </c>
      <c r="AI56" s="1481" t="s">
        <v>26528</v>
      </c>
      <c r="AJ56" s="1481" t="s">
        <v>26529</v>
      </c>
      <c r="AK56" s="773" t="s">
        <v>26530</v>
      </c>
      <c r="AL56" s="773" t="s">
        <v>26531</v>
      </c>
      <c r="AM56" s="773" t="s">
        <v>26532</v>
      </c>
      <c r="AN56" s="773" t="s">
        <v>26533</v>
      </c>
      <c r="AO56" s="773" t="s">
        <v>26534</v>
      </c>
      <c r="AP56" s="773" t="s">
        <v>26535</v>
      </c>
      <c r="AQ56" s="1367" t="s">
        <v>26536</v>
      </c>
      <c r="AR56" s="1592"/>
    </row>
    <row r="57" spans="2:44">
      <c r="B57" s="1004"/>
      <c r="C57" s="803"/>
      <c r="D57" s="803"/>
      <c r="E57" s="803"/>
      <c r="F57" s="803"/>
      <c r="G57" s="803"/>
      <c r="H57" s="803"/>
      <c r="I57" s="803"/>
      <c r="J57" s="803"/>
      <c r="K57" s="804"/>
      <c r="L57" s="1592"/>
      <c r="M57" s="324" t="s">
        <v>26537</v>
      </c>
      <c r="N57" s="1592"/>
      <c r="O57" s="1633"/>
      <c r="P57" s="1592"/>
      <c r="Q57" s="1636"/>
      <c r="R57" s="271" t="str">
        <f t="shared" si="1"/>
        <v>Please complete all cells in row</v>
      </c>
      <c r="S57" s="1696"/>
      <c r="T57" s="273">
        <f t="shared" si="2"/>
        <v>1</v>
      </c>
      <c r="U57" s="1591"/>
      <c r="V57" s="1591"/>
      <c r="W57" s="273">
        <f t="shared" si="4"/>
        <v>1</v>
      </c>
      <c r="X57" s="273">
        <f t="shared" si="4"/>
        <v>1</v>
      </c>
      <c r="Y57" s="273">
        <f t="shared" si="4"/>
        <v>1</v>
      </c>
      <c r="Z57" s="273">
        <f t="shared" si="3"/>
        <v>1</v>
      </c>
      <c r="AA57" s="273">
        <f t="shared" si="3"/>
        <v>1</v>
      </c>
      <c r="AB57" s="273">
        <f t="shared" si="3"/>
        <v>1</v>
      </c>
      <c r="AC57" s="273">
        <f t="shared" si="3"/>
        <v>1</v>
      </c>
      <c r="AD57" s="273">
        <f t="shared" si="3"/>
        <v>1</v>
      </c>
      <c r="AE57" s="273">
        <f t="shared" si="3"/>
        <v>1</v>
      </c>
      <c r="AF57" s="1696"/>
      <c r="AG57" s="1592"/>
      <c r="AH57" s="1480" t="s">
        <v>26538</v>
      </c>
      <c r="AI57" s="1481" t="s">
        <v>26539</v>
      </c>
      <c r="AJ57" s="1481" t="s">
        <v>26540</v>
      </c>
      <c r="AK57" s="773" t="s">
        <v>26541</v>
      </c>
      <c r="AL57" s="773" t="s">
        <v>26542</v>
      </c>
      <c r="AM57" s="773" t="s">
        <v>26543</v>
      </c>
      <c r="AN57" s="773" t="s">
        <v>26544</v>
      </c>
      <c r="AO57" s="773" t="s">
        <v>26545</v>
      </c>
      <c r="AP57" s="773" t="s">
        <v>26546</v>
      </c>
      <c r="AQ57" s="1367" t="s">
        <v>26547</v>
      </c>
      <c r="AR57" s="1592"/>
    </row>
    <row r="58" spans="2:44">
      <c r="B58" s="1004"/>
      <c r="C58" s="803"/>
      <c r="D58" s="803"/>
      <c r="E58" s="803"/>
      <c r="F58" s="803"/>
      <c r="G58" s="803"/>
      <c r="H58" s="803"/>
      <c r="I58" s="803"/>
      <c r="J58" s="803"/>
      <c r="K58" s="804"/>
      <c r="L58" s="1592"/>
      <c r="M58" s="324" t="s">
        <v>26548</v>
      </c>
      <c r="N58" s="1592"/>
      <c r="O58" s="1633"/>
      <c r="P58" s="1592"/>
      <c r="Q58" s="1636"/>
      <c r="R58" s="271" t="str">
        <f t="shared" si="1"/>
        <v>Please complete all cells in row</v>
      </c>
      <c r="S58" s="1696"/>
      <c r="T58" s="273">
        <f t="shared" si="2"/>
        <v>1</v>
      </c>
      <c r="U58" s="1591"/>
      <c r="V58" s="1591"/>
      <c r="W58" s="273">
        <f t="shared" si="4"/>
        <v>1</v>
      </c>
      <c r="X58" s="273">
        <f t="shared" si="4"/>
        <v>1</v>
      </c>
      <c r="Y58" s="273">
        <f t="shared" si="4"/>
        <v>1</v>
      </c>
      <c r="Z58" s="273">
        <f t="shared" si="3"/>
        <v>1</v>
      </c>
      <c r="AA58" s="273">
        <f t="shared" si="3"/>
        <v>1</v>
      </c>
      <c r="AB58" s="273">
        <f t="shared" si="3"/>
        <v>1</v>
      </c>
      <c r="AC58" s="273">
        <f t="shared" si="3"/>
        <v>1</v>
      </c>
      <c r="AD58" s="273">
        <f t="shared" si="3"/>
        <v>1</v>
      </c>
      <c r="AE58" s="273">
        <f t="shared" si="3"/>
        <v>1</v>
      </c>
      <c r="AF58" s="1696"/>
      <c r="AG58" s="1592"/>
      <c r="AH58" s="1480" t="s">
        <v>26549</v>
      </c>
      <c r="AI58" s="1481" t="s">
        <v>26550</v>
      </c>
      <c r="AJ58" s="1481" t="s">
        <v>26551</v>
      </c>
      <c r="AK58" s="773" t="s">
        <v>26552</v>
      </c>
      <c r="AL58" s="773" t="s">
        <v>26553</v>
      </c>
      <c r="AM58" s="773" t="s">
        <v>26554</v>
      </c>
      <c r="AN58" s="773" t="s">
        <v>26555</v>
      </c>
      <c r="AO58" s="773" t="s">
        <v>26556</v>
      </c>
      <c r="AP58" s="773" t="s">
        <v>26557</v>
      </c>
      <c r="AQ58" s="1367" t="s">
        <v>26558</v>
      </c>
      <c r="AR58" s="1592"/>
    </row>
    <row r="59" spans="2:44">
      <c r="B59" s="1004"/>
      <c r="C59" s="803"/>
      <c r="D59" s="803"/>
      <c r="E59" s="803"/>
      <c r="F59" s="803"/>
      <c r="G59" s="803"/>
      <c r="H59" s="803"/>
      <c r="I59" s="803"/>
      <c r="J59" s="803"/>
      <c r="K59" s="804"/>
      <c r="L59" s="1592"/>
      <c r="M59" s="324" t="s">
        <v>26559</v>
      </c>
      <c r="N59" s="1592"/>
      <c r="O59" s="1633"/>
      <c r="P59" s="1592"/>
      <c r="Q59" s="1636"/>
      <c r="R59" s="271" t="str">
        <f t="shared" si="1"/>
        <v>Please complete all cells in row</v>
      </c>
      <c r="S59" s="1696"/>
      <c r="T59" s="273">
        <f t="shared" si="2"/>
        <v>1</v>
      </c>
      <c r="U59" s="1591"/>
      <c r="V59" s="1591"/>
      <c r="W59" s="273">
        <f t="shared" si="4"/>
        <v>1</v>
      </c>
      <c r="X59" s="273">
        <f t="shared" si="4"/>
        <v>1</v>
      </c>
      <c r="Y59" s="273">
        <f t="shared" si="4"/>
        <v>1</v>
      </c>
      <c r="Z59" s="273">
        <f t="shared" si="3"/>
        <v>1</v>
      </c>
      <c r="AA59" s="273">
        <f t="shared" si="3"/>
        <v>1</v>
      </c>
      <c r="AB59" s="273">
        <f t="shared" si="3"/>
        <v>1</v>
      </c>
      <c r="AC59" s="273">
        <f t="shared" si="3"/>
        <v>1</v>
      </c>
      <c r="AD59" s="273">
        <f t="shared" si="3"/>
        <v>1</v>
      </c>
      <c r="AE59" s="273">
        <f t="shared" si="3"/>
        <v>1</v>
      </c>
      <c r="AF59" s="1696"/>
      <c r="AG59" s="1592"/>
      <c r="AH59" s="1480" t="s">
        <v>26560</v>
      </c>
      <c r="AI59" s="1481" t="s">
        <v>26561</v>
      </c>
      <c r="AJ59" s="1481" t="s">
        <v>26562</v>
      </c>
      <c r="AK59" s="773" t="s">
        <v>26563</v>
      </c>
      <c r="AL59" s="773" t="s">
        <v>26564</v>
      </c>
      <c r="AM59" s="773" t="s">
        <v>26565</v>
      </c>
      <c r="AN59" s="773" t="s">
        <v>26566</v>
      </c>
      <c r="AO59" s="773" t="s">
        <v>26567</v>
      </c>
      <c r="AP59" s="773" t="s">
        <v>26568</v>
      </c>
      <c r="AQ59" s="1367" t="s">
        <v>26569</v>
      </c>
      <c r="AR59" s="1592"/>
    </row>
    <row r="60" spans="2:44">
      <c r="B60" s="1004"/>
      <c r="C60" s="803"/>
      <c r="D60" s="803"/>
      <c r="E60" s="803"/>
      <c r="F60" s="803"/>
      <c r="G60" s="803"/>
      <c r="H60" s="803"/>
      <c r="I60" s="803"/>
      <c r="J60" s="803"/>
      <c r="K60" s="804"/>
      <c r="L60" s="1592"/>
      <c r="M60" s="324" t="s">
        <v>26570</v>
      </c>
      <c r="N60" s="1592"/>
      <c r="O60" s="1633"/>
      <c r="P60" s="1592"/>
      <c r="Q60" s="1636"/>
      <c r="R60" s="271" t="str">
        <f t="shared" si="1"/>
        <v>Please complete all cells in row</v>
      </c>
      <c r="S60" s="1696"/>
      <c r="T60" s="273">
        <f t="shared" si="2"/>
        <v>1</v>
      </c>
      <c r="U60" s="1591"/>
      <c r="V60" s="1591"/>
      <c r="W60" s="273">
        <f t="shared" si="4"/>
        <v>1</v>
      </c>
      <c r="X60" s="273">
        <f t="shared" si="4"/>
        <v>1</v>
      </c>
      <c r="Y60" s="273">
        <f t="shared" si="4"/>
        <v>1</v>
      </c>
      <c r="Z60" s="273">
        <f t="shared" si="3"/>
        <v>1</v>
      </c>
      <c r="AA60" s="273">
        <f t="shared" si="3"/>
        <v>1</v>
      </c>
      <c r="AB60" s="273">
        <f t="shared" si="3"/>
        <v>1</v>
      </c>
      <c r="AC60" s="273">
        <f t="shared" si="3"/>
        <v>1</v>
      </c>
      <c r="AD60" s="273">
        <f t="shared" si="3"/>
        <v>1</v>
      </c>
      <c r="AE60" s="273">
        <f t="shared" si="3"/>
        <v>1</v>
      </c>
      <c r="AF60" s="1696"/>
      <c r="AG60" s="1592"/>
      <c r="AH60" s="1480" t="s">
        <v>26571</v>
      </c>
      <c r="AI60" s="1481" t="s">
        <v>26572</v>
      </c>
      <c r="AJ60" s="1481" t="s">
        <v>26573</v>
      </c>
      <c r="AK60" s="773" t="s">
        <v>26574</v>
      </c>
      <c r="AL60" s="773" t="s">
        <v>26575</v>
      </c>
      <c r="AM60" s="773" t="s">
        <v>26576</v>
      </c>
      <c r="AN60" s="773" t="s">
        <v>26577</v>
      </c>
      <c r="AO60" s="773" t="s">
        <v>26578</v>
      </c>
      <c r="AP60" s="773" t="s">
        <v>26579</v>
      </c>
      <c r="AQ60" s="1367" t="s">
        <v>26580</v>
      </c>
      <c r="AR60" s="1592"/>
    </row>
    <row r="61" spans="2:44">
      <c r="B61" s="1004"/>
      <c r="C61" s="803"/>
      <c r="D61" s="803"/>
      <c r="E61" s="803"/>
      <c r="F61" s="803"/>
      <c r="G61" s="803"/>
      <c r="H61" s="803"/>
      <c r="I61" s="803"/>
      <c r="J61" s="803"/>
      <c r="K61" s="804"/>
      <c r="L61" s="1592"/>
      <c r="M61" s="324" t="s">
        <v>26581</v>
      </c>
      <c r="N61" s="1592"/>
      <c r="O61" s="1633"/>
      <c r="P61" s="1592"/>
      <c r="Q61" s="1636"/>
      <c r="R61" s="271" t="str">
        <f t="shared" si="1"/>
        <v>Please complete all cells in row</v>
      </c>
      <c r="S61" s="1696"/>
      <c r="T61" s="273">
        <f t="shared" si="2"/>
        <v>1</v>
      </c>
      <c r="U61" s="1591"/>
      <c r="V61" s="1591"/>
      <c r="W61" s="273">
        <f t="shared" si="4"/>
        <v>1</v>
      </c>
      <c r="X61" s="273">
        <f t="shared" si="4"/>
        <v>1</v>
      </c>
      <c r="Y61" s="273">
        <f t="shared" si="4"/>
        <v>1</v>
      </c>
      <c r="Z61" s="273">
        <f t="shared" si="3"/>
        <v>1</v>
      </c>
      <c r="AA61" s="273">
        <f t="shared" si="3"/>
        <v>1</v>
      </c>
      <c r="AB61" s="273">
        <f t="shared" si="3"/>
        <v>1</v>
      </c>
      <c r="AC61" s="273">
        <f t="shared" si="3"/>
        <v>1</v>
      </c>
      <c r="AD61" s="273">
        <f t="shared" si="3"/>
        <v>1</v>
      </c>
      <c r="AE61" s="273">
        <f t="shared" si="3"/>
        <v>1</v>
      </c>
      <c r="AF61" s="1696"/>
      <c r="AG61" s="1592"/>
      <c r="AH61" s="1480" t="s">
        <v>26582</v>
      </c>
      <c r="AI61" s="1481" t="s">
        <v>26583</v>
      </c>
      <c r="AJ61" s="1481" t="s">
        <v>26584</v>
      </c>
      <c r="AK61" s="773" t="s">
        <v>26585</v>
      </c>
      <c r="AL61" s="773" t="s">
        <v>26586</v>
      </c>
      <c r="AM61" s="773" t="s">
        <v>26587</v>
      </c>
      <c r="AN61" s="773" t="s">
        <v>26588</v>
      </c>
      <c r="AO61" s="773" t="s">
        <v>26589</v>
      </c>
      <c r="AP61" s="773" t="s">
        <v>26590</v>
      </c>
      <c r="AQ61" s="1367" t="s">
        <v>26591</v>
      </c>
      <c r="AR61" s="1592"/>
    </row>
    <row r="62" spans="2:44">
      <c r="B62" s="1004"/>
      <c r="C62" s="803"/>
      <c r="D62" s="803"/>
      <c r="E62" s="803"/>
      <c r="F62" s="803"/>
      <c r="G62" s="803"/>
      <c r="H62" s="803"/>
      <c r="I62" s="803"/>
      <c r="J62" s="803"/>
      <c r="K62" s="804"/>
      <c r="L62" s="1592"/>
      <c r="M62" s="324" t="s">
        <v>26592</v>
      </c>
      <c r="N62" s="1592"/>
      <c r="O62" s="1633"/>
      <c r="P62" s="1592"/>
      <c r="Q62" s="1636"/>
      <c r="R62" s="271" t="str">
        <f t="shared" si="1"/>
        <v>Please complete all cells in row</v>
      </c>
      <c r="S62" s="1696"/>
      <c r="T62" s="273">
        <f t="shared" si="2"/>
        <v>1</v>
      </c>
      <c r="U62" s="1591"/>
      <c r="V62" s="1591"/>
      <c r="W62" s="273">
        <f t="shared" si="4"/>
        <v>1</v>
      </c>
      <c r="X62" s="273">
        <f t="shared" si="4"/>
        <v>1</v>
      </c>
      <c r="Y62" s="273">
        <f t="shared" si="4"/>
        <v>1</v>
      </c>
      <c r="Z62" s="273">
        <f t="shared" si="3"/>
        <v>1</v>
      </c>
      <c r="AA62" s="273">
        <f t="shared" si="3"/>
        <v>1</v>
      </c>
      <c r="AB62" s="273">
        <f t="shared" si="3"/>
        <v>1</v>
      </c>
      <c r="AC62" s="273">
        <f t="shared" si="3"/>
        <v>1</v>
      </c>
      <c r="AD62" s="273">
        <f t="shared" si="3"/>
        <v>1</v>
      </c>
      <c r="AE62" s="273">
        <f t="shared" si="3"/>
        <v>1</v>
      </c>
      <c r="AF62" s="1696"/>
      <c r="AG62" s="1592"/>
      <c r="AH62" s="1480" t="s">
        <v>26593</v>
      </c>
      <c r="AI62" s="1481" t="s">
        <v>26594</v>
      </c>
      <c r="AJ62" s="1481" t="s">
        <v>26595</v>
      </c>
      <c r="AK62" s="773" t="s">
        <v>26596</v>
      </c>
      <c r="AL62" s="773" t="s">
        <v>26597</v>
      </c>
      <c r="AM62" s="773" t="s">
        <v>26598</v>
      </c>
      <c r="AN62" s="773" t="s">
        <v>26599</v>
      </c>
      <c r="AO62" s="773" t="s">
        <v>26600</v>
      </c>
      <c r="AP62" s="773" t="s">
        <v>26601</v>
      </c>
      <c r="AQ62" s="1367" t="s">
        <v>26602</v>
      </c>
      <c r="AR62" s="1592"/>
    </row>
    <row r="63" spans="2:44">
      <c r="B63" s="1004"/>
      <c r="C63" s="803"/>
      <c r="D63" s="803"/>
      <c r="E63" s="803"/>
      <c r="F63" s="803"/>
      <c r="G63" s="803"/>
      <c r="H63" s="803"/>
      <c r="I63" s="803"/>
      <c r="J63" s="803"/>
      <c r="K63" s="804"/>
      <c r="L63" s="1592"/>
      <c r="M63" s="324" t="s">
        <v>26603</v>
      </c>
      <c r="N63" s="1592"/>
      <c r="O63" s="1633"/>
      <c r="P63" s="1592"/>
      <c r="Q63" s="1636"/>
      <c r="R63" s="271" t="str">
        <f t="shared" si="1"/>
        <v>Please complete all cells in row</v>
      </c>
      <c r="S63" s="1696"/>
      <c r="T63" s="273">
        <f t="shared" si="2"/>
        <v>1</v>
      </c>
      <c r="U63" s="1591"/>
      <c r="V63" s="1591"/>
      <c r="W63" s="273">
        <f t="shared" si="4"/>
        <v>1</v>
      </c>
      <c r="X63" s="273">
        <f t="shared" si="4"/>
        <v>1</v>
      </c>
      <c r="Y63" s="273">
        <f t="shared" si="4"/>
        <v>1</v>
      </c>
      <c r="Z63" s="273">
        <f t="shared" si="3"/>
        <v>1</v>
      </c>
      <c r="AA63" s="273">
        <f t="shared" si="3"/>
        <v>1</v>
      </c>
      <c r="AB63" s="273">
        <f t="shared" si="3"/>
        <v>1</v>
      </c>
      <c r="AC63" s="273">
        <f t="shared" si="3"/>
        <v>1</v>
      </c>
      <c r="AD63" s="273">
        <f t="shared" si="3"/>
        <v>1</v>
      </c>
      <c r="AE63" s="273">
        <f t="shared" si="3"/>
        <v>1</v>
      </c>
      <c r="AF63" s="1696"/>
      <c r="AG63" s="1592"/>
      <c r="AH63" s="1480" t="s">
        <v>26604</v>
      </c>
      <c r="AI63" s="1481" t="s">
        <v>26605</v>
      </c>
      <c r="AJ63" s="1481" t="s">
        <v>26606</v>
      </c>
      <c r="AK63" s="773" t="s">
        <v>26607</v>
      </c>
      <c r="AL63" s="773" t="s">
        <v>26608</v>
      </c>
      <c r="AM63" s="773" t="s">
        <v>26609</v>
      </c>
      <c r="AN63" s="773" t="s">
        <v>26610</v>
      </c>
      <c r="AO63" s="773" t="s">
        <v>26611</v>
      </c>
      <c r="AP63" s="773" t="s">
        <v>26612</v>
      </c>
      <c r="AQ63" s="1367" t="s">
        <v>26613</v>
      </c>
      <c r="AR63" s="1592"/>
    </row>
    <row r="64" spans="2:44">
      <c r="B64" s="1004"/>
      <c r="C64" s="803"/>
      <c r="D64" s="803"/>
      <c r="E64" s="803"/>
      <c r="F64" s="803"/>
      <c r="G64" s="803"/>
      <c r="H64" s="803"/>
      <c r="I64" s="803"/>
      <c r="J64" s="803"/>
      <c r="K64" s="804"/>
      <c r="L64" s="1592"/>
      <c r="M64" s="324" t="s">
        <v>26614</v>
      </c>
      <c r="N64" s="1592"/>
      <c r="O64" s="1633"/>
      <c r="P64" s="1592"/>
      <c r="Q64" s="1636"/>
      <c r="R64" s="271" t="str">
        <f t="shared" si="1"/>
        <v>Please complete all cells in row</v>
      </c>
      <c r="S64" s="1696"/>
      <c r="T64" s="273">
        <f t="shared" si="2"/>
        <v>1</v>
      </c>
      <c r="U64" s="1591"/>
      <c r="V64" s="1591"/>
      <c r="W64" s="273">
        <f t="shared" si="4"/>
        <v>1</v>
      </c>
      <c r="X64" s="273">
        <f t="shared" si="4"/>
        <v>1</v>
      </c>
      <c r="Y64" s="273">
        <f t="shared" si="4"/>
        <v>1</v>
      </c>
      <c r="Z64" s="273">
        <f t="shared" si="3"/>
        <v>1</v>
      </c>
      <c r="AA64" s="273">
        <f t="shared" si="3"/>
        <v>1</v>
      </c>
      <c r="AB64" s="273">
        <f t="shared" si="3"/>
        <v>1</v>
      </c>
      <c r="AC64" s="273">
        <f t="shared" si="3"/>
        <v>1</v>
      </c>
      <c r="AD64" s="273">
        <f t="shared" si="3"/>
        <v>1</v>
      </c>
      <c r="AE64" s="273">
        <f t="shared" si="3"/>
        <v>1</v>
      </c>
      <c r="AF64" s="1696"/>
      <c r="AG64" s="1592"/>
      <c r="AH64" s="1480" t="s">
        <v>26615</v>
      </c>
      <c r="AI64" s="1481" t="s">
        <v>26616</v>
      </c>
      <c r="AJ64" s="1481" t="s">
        <v>26617</v>
      </c>
      <c r="AK64" s="773" t="s">
        <v>26618</v>
      </c>
      <c r="AL64" s="773" t="s">
        <v>26619</v>
      </c>
      <c r="AM64" s="773" t="s">
        <v>26620</v>
      </c>
      <c r="AN64" s="773" t="s">
        <v>26621</v>
      </c>
      <c r="AO64" s="773" t="s">
        <v>26622</v>
      </c>
      <c r="AP64" s="773" t="s">
        <v>26623</v>
      </c>
      <c r="AQ64" s="1367" t="s">
        <v>26624</v>
      </c>
      <c r="AR64" s="1592"/>
    </row>
    <row r="65" spans="2:44">
      <c r="B65" s="1004"/>
      <c r="C65" s="803"/>
      <c r="D65" s="803"/>
      <c r="E65" s="803"/>
      <c r="F65" s="803"/>
      <c r="G65" s="803"/>
      <c r="H65" s="803"/>
      <c r="I65" s="803"/>
      <c r="J65" s="803"/>
      <c r="K65" s="804"/>
      <c r="L65" s="1592"/>
      <c r="M65" s="324" t="s">
        <v>26625</v>
      </c>
      <c r="N65" s="1592"/>
      <c r="O65" s="1633"/>
      <c r="P65" s="1592"/>
      <c r="Q65" s="1636"/>
      <c r="R65" s="271" t="str">
        <f t="shared" si="1"/>
        <v>Please complete all cells in row</v>
      </c>
      <c r="S65" s="1696"/>
      <c r="T65" s="273">
        <f t="shared" si="2"/>
        <v>1</v>
      </c>
      <c r="U65" s="1591"/>
      <c r="V65" s="1591"/>
      <c r="W65" s="273">
        <f t="shared" si="4"/>
        <v>1</v>
      </c>
      <c r="X65" s="273">
        <f t="shared" si="4"/>
        <v>1</v>
      </c>
      <c r="Y65" s="273">
        <f t="shared" si="4"/>
        <v>1</v>
      </c>
      <c r="Z65" s="273">
        <f t="shared" si="3"/>
        <v>1</v>
      </c>
      <c r="AA65" s="273">
        <f t="shared" si="3"/>
        <v>1</v>
      </c>
      <c r="AB65" s="273">
        <f t="shared" si="3"/>
        <v>1</v>
      </c>
      <c r="AC65" s="273">
        <f t="shared" si="3"/>
        <v>1</v>
      </c>
      <c r="AD65" s="273">
        <f t="shared" si="3"/>
        <v>1</v>
      </c>
      <c r="AE65" s="273">
        <f t="shared" si="3"/>
        <v>1</v>
      </c>
      <c r="AF65" s="1696"/>
      <c r="AG65" s="1592"/>
      <c r="AH65" s="1480" t="s">
        <v>26626</v>
      </c>
      <c r="AI65" s="1481" t="s">
        <v>26627</v>
      </c>
      <c r="AJ65" s="1481" t="s">
        <v>26628</v>
      </c>
      <c r="AK65" s="773" t="s">
        <v>26629</v>
      </c>
      <c r="AL65" s="773" t="s">
        <v>26630</v>
      </c>
      <c r="AM65" s="773" t="s">
        <v>26631</v>
      </c>
      <c r="AN65" s="773" t="s">
        <v>26632</v>
      </c>
      <c r="AO65" s="773" t="s">
        <v>26633</v>
      </c>
      <c r="AP65" s="773" t="s">
        <v>26634</v>
      </c>
      <c r="AQ65" s="1367" t="s">
        <v>26635</v>
      </c>
      <c r="AR65" s="1592"/>
    </row>
    <row r="66" spans="2:44">
      <c r="B66" s="1004"/>
      <c r="C66" s="803"/>
      <c r="D66" s="803"/>
      <c r="E66" s="803"/>
      <c r="F66" s="803"/>
      <c r="G66" s="803"/>
      <c r="H66" s="803"/>
      <c r="I66" s="803"/>
      <c r="J66" s="803"/>
      <c r="K66" s="804"/>
      <c r="L66" s="1592"/>
      <c r="M66" s="324" t="s">
        <v>26636</v>
      </c>
      <c r="N66" s="1592"/>
      <c r="O66" s="1633"/>
      <c r="P66" s="1592"/>
      <c r="Q66" s="1636"/>
      <c r="R66" s="271" t="str">
        <f t="shared" si="1"/>
        <v>Please complete all cells in row</v>
      </c>
      <c r="S66" s="1696"/>
      <c r="T66" s="273">
        <f t="shared" si="2"/>
        <v>1</v>
      </c>
      <c r="U66" s="1591"/>
      <c r="V66" s="1591"/>
      <c r="W66" s="273">
        <f t="shared" si="4"/>
        <v>1</v>
      </c>
      <c r="X66" s="273">
        <f t="shared" si="4"/>
        <v>1</v>
      </c>
      <c r="Y66" s="273">
        <f t="shared" si="4"/>
        <v>1</v>
      </c>
      <c r="Z66" s="273">
        <f t="shared" si="3"/>
        <v>1</v>
      </c>
      <c r="AA66" s="273">
        <f t="shared" si="3"/>
        <v>1</v>
      </c>
      <c r="AB66" s="273">
        <f t="shared" si="3"/>
        <v>1</v>
      </c>
      <c r="AC66" s="273">
        <f t="shared" si="3"/>
        <v>1</v>
      </c>
      <c r="AD66" s="273">
        <f t="shared" si="3"/>
        <v>1</v>
      </c>
      <c r="AE66" s="273">
        <f t="shared" si="3"/>
        <v>1</v>
      </c>
      <c r="AF66" s="1696"/>
      <c r="AG66" s="1592"/>
      <c r="AH66" s="1480" t="s">
        <v>26637</v>
      </c>
      <c r="AI66" s="1481" t="s">
        <v>26638</v>
      </c>
      <c r="AJ66" s="1481" t="s">
        <v>26639</v>
      </c>
      <c r="AK66" s="773" t="s">
        <v>26640</v>
      </c>
      <c r="AL66" s="773" t="s">
        <v>26641</v>
      </c>
      <c r="AM66" s="773" t="s">
        <v>26642</v>
      </c>
      <c r="AN66" s="773" t="s">
        <v>26643</v>
      </c>
      <c r="AO66" s="773" t="s">
        <v>26644</v>
      </c>
      <c r="AP66" s="773" t="s">
        <v>26645</v>
      </c>
      <c r="AQ66" s="1367" t="s">
        <v>26646</v>
      </c>
      <c r="AR66" s="1592"/>
    </row>
    <row r="67" spans="2:44">
      <c r="B67" s="1004"/>
      <c r="C67" s="803"/>
      <c r="D67" s="803"/>
      <c r="E67" s="803"/>
      <c r="F67" s="803"/>
      <c r="G67" s="803"/>
      <c r="H67" s="803"/>
      <c r="I67" s="803"/>
      <c r="J67" s="803"/>
      <c r="K67" s="804"/>
      <c r="L67" s="1592"/>
      <c r="M67" s="324" t="s">
        <v>26647</v>
      </c>
      <c r="N67" s="1592"/>
      <c r="O67" s="1633"/>
      <c r="P67" s="1592"/>
      <c r="Q67" s="1636"/>
      <c r="R67" s="271" t="str">
        <f t="shared" si="1"/>
        <v>Please complete all cells in row</v>
      </c>
      <c r="S67" s="1696"/>
      <c r="T67" s="273">
        <f t="shared" si="2"/>
        <v>1</v>
      </c>
      <c r="U67" s="1591"/>
      <c r="V67" s="1591"/>
      <c r="W67" s="273">
        <f t="shared" si="4"/>
        <v>1</v>
      </c>
      <c r="X67" s="273">
        <f t="shared" si="4"/>
        <v>1</v>
      </c>
      <c r="Y67" s="273">
        <f t="shared" si="4"/>
        <v>1</v>
      </c>
      <c r="Z67" s="273">
        <f t="shared" si="3"/>
        <v>1</v>
      </c>
      <c r="AA67" s="273">
        <f t="shared" si="3"/>
        <v>1</v>
      </c>
      <c r="AB67" s="273">
        <f t="shared" si="3"/>
        <v>1</v>
      </c>
      <c r="AC67" s="273">
        <f t="shared" si="3"/>
        <v>1</v>
      </c>
      <c r="AD67" s="273">
        <f t="shared" si="3"/>
        <v>1</v>
      </c>
      <c r="AE67" s="273">
        <f t="shared" si="3"/>
        <v>1</v>
      </c>
      <c r="AF67" s="1696"/>
      <c r="AG67" s="1592"/>
      <c r="AH67" s="1480" t="s">
        <v>26648</v>
      </c>
      <c r="AI67" s="1481" t="s">
        <v>26649</v>
      </c>
      <c r="AJ67" s="1481" t="s">
        <v>26650</v>
      </c>
      <c r="AK67" s="773" t="s">
        <v>26651</v>
      </c>
      <c r="AL67" s="773" t="s">
        <v>26652</v>
      </c>
      <c r="AM67" s="773" t="s">
        <v>26653</v>
      </c>
      <c r="AN67" s="773" t="s">
        <v>26654</v>
      </c>
      <c r="AO67" s="773" t="s">
        <v>26655</v>
      </c>
      <c r="AP67" s="773" t="s">
        <v>26656</v>
      </c>
      <c r="AQ67" s="1367" t="s">
        <v>26657</v>
      </c>
      <c r="AR67" s="1592"/>
    </row>
    <row r="68" spans="2:44">
      <c r="B68" s="1004"/>
      <c r="C68" s="803"/>
      <c r="D68" s="803"/>
      <c r="E68" s="803"/>
      <c r="F68" s="803"/>
      <c r="G68" s="803"/>
      <c r="H68" s="803"/>
      <c r="I68" s="803"/>
      <c r="J68" s="803"/>
      <c r="K68" s="804"/>
      <c r="L68" s="1592"/>
      <c r="M68" s="324" t="s">
        <v>26658</v>
      </c>
      <c r="N68" s="1592"/>
      <c r="O68" s="1633"/>
      <c r="P68" s="1592"/>
      <c r="Q68" s="1636"/>
      <c r="R68" s="271" t="str">
        <f t="shared" si="1"/>
        <v>Please complete all cells in row</v>
      </c>
      <c r="S68" s="1696"/>
      <c r="T68" s="273">
        <f t="shared" si="2"/>
        <v>1</v>
      </c>
      <c r="U68" s="1591"/>
      <c r="V68" s="1591"/>
      <c r="W68" s="273">
        <f t="shared" si="4"/>
        <v>1</v>
      </c>
      <c r="X68" s="273">
        <f t="shared" si="4"/>
        <v>1</v>
      </c>
      <c r="Y68" s="273">
        <f t="shared" si="4"/>
        <v>1</v>
      </c>
      <c r="Z68" s="273">
        <f t="shared" si="3"/>
        <v>1</v>
      </c>
      <c r="AA68" s="273">
        <f t="shared" si="3"/>
        <v>1</v>
      </c>
      <c r="AB68" s="273">
        <f t="shared" si="3"/>
        <v>1</v>
      </c>
      <c r="AC68" s="273">
        <f t="shared" si="3"/>
        <v>1</v>
      </c>
      <c r="AD68" s="273">
        <f t="shared" si="3"/>
        <v>1</v>
      </c>
      <c r="AE68" s="273">
        <f t="shared" si="3"/>
        <v>1</v>
      </c>
      <c r="AF68" s="1696"/>
      <c r="AG68" s="1592"/>
      <c r="AH68" s="1480" t="s">
        <v>26659</v>
      </c>
      <c r="AI68" s="1481" t="s">
        <v>26660</v>
      </c>
      <c r="AJ68" s="1481" t="s">
        <v>26661</v>
      </c>
      <c r="AK68" s="773" t="s">
        <v>26662</v>
      </c>
      <c r="AL68" s="773" t="s">
        <v>26663</v>
      </c>
      <c r="AM68" s="773" t="s">
        <v>26664</v>
      </c>
      <c r="AN68" s="773" t="s">
        <v>26665</v>
      </c>
      <c r="AO68" s="773" t="s">
        <v>26666</v>
      </c>
      <c r="AP68" s="773" t="s">
        <v>26667</v>
      </c>
      <c r="AQ68" s="1367" t="s">
        <v>26668</v>
      </c>
      <c r="AR68" s="1592"/>
    </row>
    <row r="69" spans="2:44">
      <c r="B69" s="1004"/>
      <c r="C69" s="803"/>
      <c r="D69" s="803"/>
      <c r="E69" s="803"/>
      <c r="F69" s="803"/>
      <c r="G69" s="803"/>
      <c r="H69" s="803"/>
      <c r="I69" s="803"/>
      <c r="J69" s="803"/>
      <c r="K69" s="804"/>
      <c r="L69" s="1592"/>
      <c r="M69" s="324" t="s">
        <v>26669</v>
      </c>
      <c r="N69" s="1592"/>
      <c r="O69" s="1633"/>
      <c r="P69" s="1592"/>
      <c r="Q69" s="1636"/>
      <c r="R69" s="271" t="str">
        <f t="shared" si="1"/>
        <v>Please complete all cells in row</v>
      </c>
      <c r="S69" s="1696"/>
      <c r="T69" s="273">
        <f t="shared" si="2"/>
        <v>1</v>
      </c>
      <c r="U69" s="1591"/>
      <c r="V69" s="1591"/>
      <c r="W69" s="273">
        <f t="shared" si="4"/>
        <v>1</v>
      </c>
      <c r="X69" s="273">
        <f t="shared" si="4"/>
        <v>1</v>
      </c>
      <c r="Y69" s="273">
        <f t="shared" si="4"/>
        <v>1</v>
      </c>
      <c r="Z69" s="273">
        <f t="shared" si="3"/>
        <v>1</v>
      </c>
      <c r="AA69" s="273">
        <f t="shared" si="3"/>
        <v>1</v>
      </c>
      <c r="AB69" s="273">
        <f t="shared" si="3"/>
        <v>1</v>
      </c>
      <c r="AC69" s="273">
        <f t="shared" si="3"/>
        <v>1</v>
      </c>
      <c r="AD69" s="273">
        <f t="shared" si="3"/>
        <v>1</v>
      </c>
      <c r="AE69" s="273">
        <f t="shared" si="3"/>
        <v>1</v>
      </c>
      <c r="AF69" s="1696"/>
      <c r="AG69" s="1592"/>
      <c r="AH69" s="1480" t="s">
        <v>26670</v>
      </c>
      <c r="AI69" s="1481" t="s">
        <v>26671</v>
      </c>
      <c r="AJ69" s="1481" t="s">
        <v>26672</v>
      </c>
      <c r="AK69" s="773" t="s">
        <v>26673</v>
      </c>
      <c r="AL69" s="773" t="s">
        <v>26674</v>
      </c>
      <c r="AM69" s="773" t="s">
        <v>26675</v>
      </c>
      <c r="AN69" s="773" t="s">
        <v>26676</v>
      </c>
      <c r="AO69" s="773" t="s">
        <v>26677</v>
      </c>
      <c r="AP69" s="773" t="s">
        <v>26678</v>
      </c>
      <c r="AQ69" s="1367" t="s">
        <v>26679</v>
      </c>
      <c r="AR69" s="1592"/>
    </row>
    <row r="70" spans="2:44">
      <c r="B70" s="1004"/>
      <c r="C70" s="803"/>
      <c r="D70" s="803"/>
      <c r="E70" s="803"/>
      <c r="F70" s="803"/>
      <c r="G70" s="803"/>
      <c r="H70" s="803"/>
      <c r="I70" s="803"/>
      <c r="J70" s="803"/>
      <c r="K70" s="804"/>
      <c r="L70" s="1592"/>
      <c r="M70" s="324" t="s">
        <v>26680</v>
      </c>
      <c r="N70" s="1592"/>
      <c r="O70" s="1633"/>
      <c r="P70" s="1592"/>
      <c r="Q70" s="1636"/>
      <c r="R70" s="271" t="str">
        <f t="shared" si="1"/>
        <v>Please complete all cells in row</v>
      </c>
      <c r="S70" s="1696"/>
      <c r="T70" s="273">
        <f t="shared" si="2"/>
        <v>1</v>
      </c>
      <c r="U70" s="1591"/>
      <c r="V70" s="1591"/>
      <c r="W70" s="273">
        <f t="shared" si="4"/>
        <v>1</v>
      </c>
      <c r="X70" s="273">
        <f t="shared" si="4"/>
        <v>1</v>
      </c>
      <c r="Y70" s="273">
        <f t="shared" si="4"/>
        <v>1</v>
      </c>
      <c r="Z70" s="273">
        <f t="shared" si="3"/>
        <v>1</v>
      </c>
      <c r="AA70" s="273">
        <f t="shared" si="3"/>
        <v>1</v>
      </c>
      <c r="AB70" s="273">
        <f t="shared" si="3"/>
        <v>1</v>
      </c>
      <c r="AC70" s="273">
        <f t="shared" si="3"/>
        <v>1</v>
      </c>
      <c r="AD70" s="273">
        <f t="shared" si="3"/>
        <v>1</v>
      </c>
      <c r="AE70" s="273">
        <f t="shared" si="3"/>
        <v>1</v>
      </c>
      <c r="AF70" s="1696"/>
      <c r="AG70" s="1592"/>
      <c r="AH70" s="1480" t="s">
        <v>26681</v>
      </c>
      <c r="AI70" s="1481" t="s">
        <v>26682</v>
      </c>
      <c r="AJ70" s="1481" t="s">
        <v>26683</v>
      </c>
      <c r="AK70" s="773" t="s">
        <v>26684</v>
      </c>
      <c r="AL70" s="773" t="s">
        <v>26685</v>
      </c>
      <c r="AM70" s="773" t="s">
        <v>26686</v>
      </c>
      <c r="AN70" s="773" t="s">
        <v>26687</v>
      </c>
      <c r="AO70" s="773" t="s">
        <v>26688</v>
      </c>
      <c r="AP70" s="773" t="s">
        <v>26689</v>
      </c>
      <c r="AQ70" s="1367" t="s">
        <v>26690</v>
      </c>
      <c r="AR70" s="1592"/>
    </row>
    <row r="71" spans="2:44">
      <c r="B71" s="1004"/>
      <c r="C71" s="803"/>
      <c r="D71" s="803"/>
      <c r="E71" s="803"/>
      <c r="F71" s="803"/>
      <c r="G71" s="803"/>
      <c r="H71" s="803"/>
      <c r="I71" s="803"/>
      <c r="J71" s="803"/>
      <c r="K71" s="804"/>
      <c r="L71" s="1592"/>
      <c r="M71" s="324" t="s">
        <v>26691</v>
      </c>
      <c r="N71" s="1592"/>
      <c r="O71" s="1633"/>
      <c r="P71" s="1592"/>
      <c r="Q71" s="1636"/>
      <c r="R71" s="271" t="str">
        <f t="shared" si="1"/>
        <v>Please complete all cells in row</v>
      </c>
      <c r="S71" s="1696"/>
      <c r="T71" s="273">
        <f t="shared" si="2"/>
        <v>1</v>
      </c>
      <c r="U71" s="1591"/>
      <c r="V71" s="1591"/>
      <c r="W71" s="273">
        <f t="shared" si="4"/>
        <v>1</v>
      </c>
      <c r="X71" s="273">
        <f t="shared" si="4"/>
        <v>1</v>
      </c>
      <c r="Y71" s="273">
        <f t="shared" si="4"/>
        <v>1</v>
      </c>
      <c r="Z71" s="273">
        <f t="shared" si="4"/>
        <v>1</v>
      </c>
      <c r="AA71" s="273">
        <f t="shared" si="4"/>
        <v>1</v>
      </c>
      <c r="AB71" s="273">
        <f t="shared" si="4"/>
        <v>1</v>
      </c>
      <c r="AC71" s="273">
        <f t="shared" si="4"/>
        <v>1</v>
      </c>
      <c r="AD71" s="273">
        <f t="shared" si="4"/>
        <v>1</v>
      </c>
      <c r="AE71" s="273">
        <f t="shared" si="4"/>
        <v>1</v>
      </c>
      <c r="AF71" s="1696"/>
      <c r="AG71" s="1592"/>
      <c r="AH71" s="1480" t="s">
        <v>26692</v>
      </c>
      <c r="AI71" s="1481" t="s">
        <v>26693</v>
      </c>
      <c r="AJ71" s="1481" t="s">
        <v>26694</v>
      </c>
      <c r="AK71" s="773" t="s">
        <v>26695</v>
      </c>
      <c r="AL71" s="773" t="s">
        <v>26696</v>
      </c>
      <c r="AM71" s="773" t="s">
        <v>26697</v>
      </c>
      <c r="AN71" s="773" t="s">
        <v>26698</v>
      </c>
      <c r="AO71" s="773" t="s">
        <v>26699</v>
      </c>
      <c r="AP71" s="773" t="s">
        <v>26700</v>
      </c>
      <c r="AQ71" s="1367" t="s">
        <v>26701</v>
      </c>
      <c r="AR71" s="1592"/>
    </row>
    <row r="72" spans="2:44">
      <c r="B72" s="1004"/>
      <c r="C72" s="803"/>
      <c r="D72" s="803"/>
      <c r="E72" s="803"/>
      <c r="F72" s="803"/>
      <c r="G72" s="803"/>
      <c r="H72" s="803"/>
      <c r="I72" s="803"/>
      <c r="J72" s="803"/>
      <c r="K72" s="804"/>
      <c r="L72" s="1592"/>
      <c r="M72" s="324" t="s">
        <v>26702</v>
      </c>
      <c r="N72" s="1592"/>
      <c r="O72" s="1633"/>
      <c r="P72" s="1592"/>
      <c r="Q72" s="1636"/>
      <c r="R72" s="271" t="str">
        <f t="shared" si="1"/>
        <v>Please complete all cells in row</v>
      </c>
      <c r="S72" s="1696"/>
      <c r="T72" s="273">
        <f t="shared" si="2"/>
        <v>1</v>
      </c>
      <c r="U72" s="1591"/>
      <c r="V72" s="1591"/>
      <c r="W72" s="273">
        <f t="shared" ref="W72:AE100" si="5" xml:space="preserve"> IF( ISNUMBER(C72 ), 0, 1 )</f>
        <v>1</v>
      </c>
      <c r="X72" s="273">
        <f t="shared" si="5"/>
        <v>1</v>
      </c>
      <c r="Y72" s="273">
        <f t="shared" si="5"/>
        <v>1</v>
      </c>
      <c r="Z72" s="273">
        <f t="shared" si="5"/>
        <v>1</v>
      </c>
      <c r="AA72" s="273">
        <f t="shared" si="5"/>
        <v>1</v>
      </c>
      <c r="AB72" s="273">
        <f t="shared" si="5"/>
        <v>1</v>
      </c>
      <c r="AC72" s="273">
        <f t="shared" si="5"/>
        <v>1</v>
      </c>
      <c r="AD72" s="273">
        <f t="shared" si="5"/>
        <v>1</v>
      </c>
      <c r="AE72" s="273">
        <f t="shared" si="5"/>
        <v>1</v>
      </c>
      <c r="AF72" s="1696"/>
      <c r="AG72" s="1592"/>
      <c r="AH72" s="1480" t="s">
        <v>26703</v>
      </c>
      <c r="AI72" s="1481" t="s">
        <v>26704</v>
      </c>
      <c r="AJ72" s="1481" t="s">
        <v>26705</v>
      </c>
      <c r="AK72" s="773" t="s">
        <v>26706</v>
      </c>
      <c r="AL72" s="773" t="s">
        <v>26707</v>
      </c>
      <c r="AM72" s="773" t="s">
        <v>26708</v>
      </c>
      <c r="AN72" s="773" t="s">
        <v>26709</v>
      </c>
      <c r="AO72" s="773" t="s">
        <v>26710</v>
      </c>
      <c r="AP72" s="773" t="s">
        <v>26711</v>
      </c>
      <c r="AQ72" s="1367" t="s">
        <v>26712</v>
      </c>
      <c r="AR72" s="1592"/>
    </row>
    <row r="73" spans="2:44">
      <c r="B73" s="1004"/>
      <c r="C73" s="803"/>
      <c r="D73" s="803"/>
      <c r="E73" s="803"/>
      <c r="F73" s="803"/>
      <c r="G73" s="803"/>
      <c r="H73" s="803"/>
      <c r="I73" s="803"/>
      <c r="J73" s="803"/>
      <c r="K73" s="804"/>
      <c r="L73" s="1592"/>
      <c r="M73" s="324" t="s">
        <v>26713</v>
      </c>
      <c r="N73" s="1592"/>
      <c r="O73" s="1633"/>
      <c r="P73" s="1592"/>
      <c r="Q73" s="1636"/>
      <c r="R73" s="271" t="str">
        <f t="shared" si="1"/>
        <v>Please complete all cells in row</v>
      </c>
      <c r="S73" s="1696"/>
      <c r="T73" s="273">
        <f t="shared" si="2"/>
        <v>1</v>
      </c>
      <c r="U73" s="1591"/>
      <c r="V73" s="1591"/>
      <c r="W73" s="273">
        <f t="shared" si="5"/>
        <v>1</v>
      </c>
      <c r="X73" s="273">
        <f t="shared" si="5"/>
        <v>1</v>
      </c>
      <c r="Y73" s="273">
        <f t="shared" si="5"/>
        <v>1</v>
      </c>
      <c r="Z73" s="273">
        <f t="shared" si="5"/>
        <v>1</v>
      </c>
      <c r="AA73" s="273">
        <f t="shared" si="5"/>
        <v>1</v>
      </c>
      <c r="AB73" s="273">
        <f t="shared" si="5"/>
        <v>1</v>
      </c>
      <c r="AC73" s="273">
        <f t="shared" si="5"/>
        <v>1</v>
      </c>
      <c r="AD73" s="273">
        <f t="shared" si="5"/>
        <v>1</v>
      </c>
      <c r="AE73" s="273">
        <f t="shared" si="5"/>
        <v>1</v>
      </c>
      <c r="AF73" s="1696"/>
      <c r="AG73" s="1592"/>
      <c r="AH73" s="1480" t="s">
        <v>26714</v>
      </c>
      <c r="AI73" s="1481" t="s">
        <v>26715</v>
      </c>
      <c r="AJ73" s="1481" t="s">
        <v>26716</v>
      </c>
      <c r="AK73" s="773" t="s">
        <v>26717</v>
      </c>
      <c r="AL73" s="773" t="s">
        <v>26718</v>
      </c>
      <c r="AM73" s="773" t="s">
        <v>26719</v>
      </c>
      <c r="AN73" s="773" t="s">
        <v>26720</v>
      </c>
      <c r="AO73" s="773" t="s">
        <v>26721</v>
      </c>
      <c r="AP73" s="773" t="s">
        <v>26722</v>
      </c>
      <c r="AQ73" s="1367" t="s">
        <v>26723</v>
      </c>
      <c r="AR73" s="1592"/>
    </row>
    <row r="74" spans="2:44">
      <c r="B74" s="1004"/>
      <c r="C74" s="803"/>
      <c r="D74" s="803"/>
      <c r="E74" s="803"/>
      <c r="F74" s="803"/>
      <c r="G74" s="803"/>
      <c r="H74" s="803"/>
      <c r="I74" s="803"/>
      <c r="J74" s="803"/>
      <c r="K74" s="804"/>
      <c r="L74" s="1592"/>
      <c r="M74" s="324" t="s">
        <v>26724</v>
      </c>
      <c r="N74" s="1592"/>
      <c r="O74" s="1633"/>
      <c r="P74" s="1592"/>
      <c r="Q74" s="1636"/>
      <c r="R74" s="271" t="str">
        <f t="shared" si="1"/>
        <v>Please complete all cells in row</v>
      </c>
      <c r="S74" s="1696"/>
      <c r="T74" s="273">
        <f t="shared" si="2"/>
        <v>1</v>
      </c>
      <c r="U74" s="1591"/>
      <c r="V74" s="1591"/>
      <c r="W74" s="273">
        <f t="shared" si="5"/>
        <v>1</v>
      </c>
      <c r="X74" s="273">
        <f t="shared" si="5"/>
        <v>1</v>
      </c>
      <c r="Y74" s="273">
        <f t="shared" si="5"/>
        <v>1</v>
      </c>
      <c r="Z74" s="273">
        <f t="shared" si="5"/>
        <v>1</v>
      </c>
      <c r="AA74" s="273">
        <f t="shared" si="5"/>
        <v>1</v>
      </c>
      <c r="AB74" s="273">
        <f t="shared" si="5"/>
        <v>1</v>
      </c>
      <c r="AC74" s="273">
        <f t="shared" si="5"/>
        <v>1</v>
      </c>
      <c r="AD74" s="273">
        <f t="shared" si="5"/>
        <v>1</v>
      </c>
      <c r="AE74" s="273">
        <f t="shared" si="5"/>
        <v>1</v>
      </c>
      <c r="AF74" s="1696"/>
      <c r="AG74" s="1592"/>
      <c r="AH74" s="1480" t="s">
        <v>26725</v>
      </c>
      <c r="AI74" s="1481" t="s">
        <v>26726</v>
      </c>
      <c r="AJ74" s="1481" t="s">
        <v>26727</v>
      </c>
      <c r="AK74" s="773" t="s">
        <v>26728</v>
      </c>
      <c r="AL74" s="773" t="s">
        <v>26729</v>
      </c>
      <c r="AM74" s="773" t="s">
        <v>26730</v>
      </c>
      <c r="AN74" s="773" t="s">
        <v>26731</v>
      </c>
      <c r="AO74" s="773" t="s">
        <v>26732</v>
      </c>
      <c r="AP74" s="773" t="s">
        <v>26733</v>
      </c>
      <c r="AQ74" s="1367" t="s">
        <v>26734</v>
      </c>
      <c r="AR74" s="1592"/>
    </row>
    <row r="75" spans="2:44">
      <c r="B75" s="1004"/>
      <c r="C75" s="803"/>
      <c r="D75" s="803"/>
      <c r="E75" s="803"/>
      <c r="F75" s="803"/>
      <c r="G75" s="803"/>
      <c r="H75" s="803"/>
      <c r="I75" s="803"/>
      <c r="J75" s="803"/>
      <c r="K75" s="804"/>
      <c r="L75" s="1592"/>
      <c r="M75" s="324" t="s">
        <v>26735</v>
      </c>
      <c r="N75" s="1592"/>
      <c r="O75" s="1633"/>
      <c r="P75" s="1592"/>
      <c r="Q75" s="1636"/>
      <c r="R75" s="271" t="str">
        <f t="shared" si="1"/>
        <v>Please complete all cells in row</v>
      </c>
      <c r="S75" s="1696"/>
      <c r="T75" s="273">
        <f t="shared" si="2"/>
        <v>1</v>
      </c>
      <c r="U75" s="1591"/>
      <c r="V75" s="1591"/>
      <c r="W75" s="273">
        <f t="shared" si="5"/>
        <v>1</v>
      </c>
      <c r="X75" s="273">
        <f t="shared" si="5"/>
        <v>1</v>
      </c>
      <c r="Y75" s="273">
        <f t="shared" si="5"/>
        <v>1</v>
      </c>
      <c r="Z75" s="273">
        <f t="shared" si="5"/>
        <v>1</v>
      </c>
      <c r="AA75" s="273">
        <f t="shared" si="5"/>
        <v>1</v>
      </c>
      <c r="AB75" s="273">
        <f t="shared" si="5"/>
        <v>1</v>
      </c>
      <c r="AC75" s="273">
        <f t="shared" si="5"/>
        <v>1</v>
      </c>
      <c r="AD75" s="273">
        <f t="shared" si="5"/>
        <v>1</v>
      </c>
      <c r="AE75" s="273">
        <f t="shared" si="5"/>
        <v>1</v>
      </c>
      <c r="AF75" s="1696"/>
      <c r="AG75" s="1592"/>
      <c r="AH75" s="1480" t="s">
        <v>26736</v>
      </c>
      <c r="AI75" s="1481" t="s">
        <v>26737</v>
      </c>
      <c r="AJ75" s="1481" t="s">
        <v>26738</v>
      </c>
      <c r="AK75" s="773" t="s">
        <v>26739</v>
      </c>
      <c r="AL75" s="773" t="s">
        <v>26740</v>
      </c>
      <c r="AM75" s="773" t="s">
        <v>26741</v>
      </c>
      <c r="AN75" s="773" t="s">
        <v>26742</v>
      </c>
      <c r="AO75" s="773" t="s">
        <v>26743</v>
      </c>
      <c r="AP75" s="773" t="s">
        <v>26744</v>
      </c>
      <c r="AQ75" s="1367" t="s">
        <v>26745</v>
      </c>
      <c r="AR75" s="1592"/>
    </row>
    <row r="76" spans="2:44">
      <c r="B76" s="1004"/>
      <c r="C76" s="803"/>
      <c r="D76" s="803"/>
      <c r="E76" s="803"/>
      <c r="F76" s="803"/>
      <c r="G76" s="803"/>
      <c r="H76" s="803"/>
      <c r="I76" s="803"/>
      <c r="J76" s="803"/>
      <c r="K76" s="804"/>
      <c r="L76" s="1592"/>
      <c r="M76" s="324" t="s">
        <v>26746</v>
      </c>
      <c r="N76" s="1592"/>
      <c r="O76" s="1633"/>
      <c r="P76" s="1592"/>
      <c r="Q76" s="1636"/>
      <c r="R76" s="271" t="str">
        <f t="shared" ref="R76:R139" si="6">IF( SUM( T76:X76 ) = 0, 0, $T$4 )</f>
        <v>Please complete all cells in row</v>
      </c>
      <c r="S76" s="1696"/>
      <c r="T76" s="273">
        <f t="shared" ref="T76:T139" si="7" xml:space="preserve"> IF( ISTEXT(B76 ), 0, 1 )</f>
        <v>1</v>
      </c>
      <c r="U76" s="1591"/>
      <c r="V76" s="1591"/>
      <c r="W76" s="273">
        <f t="shared" si="5"/>
        <v>1</v>
      </c>
      <c r="X76" s="273">
        <f t="shared" si="5"/>
        <v>1</v>
      </c>
      <c r="Y76" s="273">
        <f t="shared" si="5"/>
        <v>1</v>
      </c>
      <c r="Z76" s="273">
        <f t="shared" si="5"/>
        <v>1</v>
      </c>
      <c r="AA76" s="273">
        <f t="shared" si="5"/>
        <v>1</v>
      </c>
      <c r="AB76" s="273">
        <f t="shared" si="5"/>
        <v>1</v>
      </c>
      <c r="AC76" s="273">
        <f t="shared" si="5"/>
        <v>1</v>
      </c>
      <c r="AD76" s="273">
        <f t="shared" si="5"/>
        <v>1</v>
      </c>
      <c r="AE76" s="273">
        <f t="shared" si="5"/>
        <v>1</v>
      </c>
      <c r="AF76" s="1696"/>
      <c r="AG76" s="1592"/>
      <c r="AH76" s="1480" t="s">
        <v>26747</v>
      </c>
      <c r="AI76" s="1481" t="s">
        <v>26748</v>
      </c>
      <c r="AJ76" s="1481" t="s">
        <v>26749</v>
      </c>
      <c r="AK76" s="773" t="s">
        <v>26750</v>
      </c>
      <c r="AL76" s="773" t="s">
        <v>26751</v>
      </c>
      <c r="AM76" s="773" t="s">
        <v>26752</v>
      </c>
      <c r="AN76" s="773" t="s">
        <v>26753</v>
      </c>
      <c r="AO76" s="773" t="s">
        <v>26754</v>
      </c>
      <c r="AP76" s="773" t="s">
        <v>26755</v>
      </c>
      <c r="AQ76" s="1367" t="s">
        <v>26756</v>
      </c>
      <c r="AR76" s="1592"/>
    </row>
    <row r="77" spans="2:44">
      <c r="B77" s="1004"/>
      <c r="C77" s="803"/>
      <c r="D77" s="803"/>
      <c r="E77" s="803"/>
      <c r="F77" s="803"/>
      <c r="G77" s="803"/>
      <c r="H77" s="803"/>
      <c r="I77" s="803"/>
      <c r="J77" s="803"/>
      <c r="K77" s="804"/>
      <c r="L77" s="1592"/>
      <c r="M77" s="324" t="s">
        <v>26757</v>
      </c>
      <c r="N77" s="1592"/>
      <c r="O77" s="1633"/>
      <c r="P77" s="1592"/>
      <c r="Q77" s="1636"/>
      <c r="R77" s="271" t="str">
        <f t="shared" si="6"/>
        <v>Please complete all cells in row</v>
      </c>
      <c r="S77" s="1696"/>
      <c r="T77" s="273">
        <f t="shared" si="7"/>
        <v>1</v>
      </c>
      <c r="U77" s="1591"/>
      <c r="V77" s="1591"/>
      <c r="W77" s="273">
        <f t="shared" si="5"/>
        <v>1</v>
      </c>
      <c r="X77" s="273">
        <f t="shared" si="5"/>
        <v>1</v>
      </c>
      <c r="Y77" s="273">
        <f t="shared" si="5"/>
        <v>1</v>
      </c>
      <c r="Z77" s="273">
        <f t="shared" si="5"/>
        <v>1</v>
      </c>
      <c r="AA77" s="273">
        <f t="shared" si="5"/>
        <v>1</v>
      </c>
      <c r="AB77" s="273">
        <f t="shared" si="5"/>
        <v>1</v>
      </c>
      <c r="AC77" s="273">
        <f t="shared" si="5"/>
        <v>1</v>
      </c>
      <c r="AD77" s="273">
        <f t="shared" si="5"/>
        <v>1</v>
      </c>
      <c r="AE77" s="273">
        <f t="shared" si="5"/>
        <v>1</v>
      </c>
      <c r="AF77" s="1696"/>
      <c r="AG77" s="1592"/>
      <c r="AH77" s="1480" t="s">
        <v>26758</v>
      </c>
      <c r="AI77" s="1481" t="s">
        <v>26759</v>
      </c>
      <c r="AJ77" s="1481" t="s">
        <v>26760</v>
      </c>
      <c r="AK77" s="773" t="s">
        <v>26761</v>
      </c>
      <c r="AL77" s="773" t="s">
        <v>26762</v>
      </c>
      <c r="AM77" s="773" t="s">
        <v>26763</v>
      </c>
      <c r="AN77" s="773" t="s">
        <v>26764</v>
      </c>
      <c r="AO77" s="773" t="s">
        <v>26765</v>
      </c>
      <c r="AP77" s="773" t="s">
        <v>26766</v>
      </c>
      <c r="AQ77" s="1367" t="s">
        <v>26767</v>
      </c>
      <c r="AR77" s="1592"/>
    </row>
    <row r="78" spans="2:44">
      <c r="B78" s="1004"/>
      <c r="C78" s="803"/>
      <c r="D78" s="803"/>
      <c r="E78" s="803"/>
      <c r="F78" s="803"/>
      <c r="G78" s="803"/>
      <c r="H78" s="803"/>
      <c r="I78" s="803"/>
      <c r="J78" s="803"/>
      <c r="K78" s="804"/>
      <c r="L78" s="1592"/>
      <c r="M78" s="324" t="s">
        <v>26768</v>
      </c>
      <c r="N78" s="1592"/>
      <c r="O78" s="1633"/>
      <c r="P78" s="1592"/>
      <c r="Q78" s="1636"/>
      <c r="R78" s="271" t="str">
        <f t="shared" si="6"/>
        <v>Please complete all cells in row</v>
      </c>
      <c r="S78" s="1696"/>
      <c r="T78" s="273">
        <f t="shared" si="7"/>
        <v>1</v>
      </c>
      <c r="U78" s="1591"/>
      <c r="V78" s="1591"/>
      <c r="W78" s="273">
        <f t="shared" si="5"/>
        <v>1</v>
      </c>
      <c r="X78" s="273">
        <f t="shared" si="5"/>
        <v>1</v>
      </c>
      <c r="Y78" s="273">
        <f t="shared" si="5"/>
        <v>1</v>
      </c>
      <c r="Z78" s="273">
        <f t="shared" si="5"/>
        <v>1</v>
      </c>
      <c r="AA78" s="273">
        <f t="shared" si="5"/>
        <v>1</v>
      </c>
      <c r="AB78" s="273">
        <f t="shared" si="5"/>
        <v>1</v>
      </c>
      <c r="AC78" s="273">
        <f t="shared" si="5"/>
        <v>1</v>
      </c>
      <c r="AD78" s="273">
        <f t="shared" si="5"/>
        <v>1</v>
      </c>
      <c r="AE78" s="273">
        <f t="shared" si="5"/>
        <v>1</v>
      </c>
      <c r="AF78" s="1696"/>
      <c r="AG78" s="1592"/>
      <c r="AH78" s="1480" t="s">
        <v>26769</v>
      </c>
      <c r="AI78" s="1481" t="s">
        <v>26770</v>
      </c>
      <c r="AJ78" s="1481" t="s">
        <v>26771</v>
      </c>
      <c r="AK78" s="773" t="s">
        <v>26772</v>
      </c>
      <c r="AL78" s="773" t="s">
        <v>26773</v>
      </c>
      <c r="AM78" s="773" t="s">
        <v>26774</v>
      </c>
      <c r="AN78" s="773" t="s">
        <v>26775</v>
      </c>
      <c r="AO78" s="773" t="s">
        <v>26776</v>
      </c>
      <c r="AP78" s="773" t="s">
        <v>26777</v>
      </c>
      <c r="AQ78" s="1367" t="s">
        <v>26778</v>
      </c>
      <c r="AR78" s="1592"/>
    </row>
    <row r="79" spans="2:44">
      <c r="B79" s="1004"/>
      <c r="C79" s="803"/>
      <c r="D79" s="803"/>
      <c r="E79" s="803"/>
      <c r="F79" s="803"/>
      <c r="G79" s="803"/>
      <c r="H79" s="803"/>
      <c r="I79" s="803"/>
      <c r="J79" s="803"/>
      <c r="K79" s="804"/>
      <c r="L79" s="1592"/>
      <c r="M79" s="324" t="s">
        <v>26779</v>
      </c>
      <c r="N79" s="1592"/>
      <c r="O79" s="1633"/>
      <c r="P79" s="1592"/>
      <c r="Q79" s="1636"/>
      <c r="R79" s="271" t="str">
        <f t="shared" si="6"/>
        <v>Please complete all cells in row</v>
      </c>
      <c r="S79" s="1696"/>
      <c r="T79" s="273">
        <f t="shared" si="7"/>
        <v>1</v>
      </c>
      <c r="U79" s="1591"/>
      <c r="V79" s="1591"/>
      <c r="W79" s="273">
        <f t="shared" si="5"/>
        <v>1</v>
      </c>
      <c r="X79" s="273">
        <f t="shared" si="5"/>
        <v>1</v>
      </c>
      <c r="Y79" s="273">
        <f t="shared" si="5"/>
        <v>1</v>
      </c>
      <c r="Z79" s="273">
        <f t="shared" si="5"/>
        <v>1</v>
      </c>
      <c r="AA79" s="273">
        <f t="shared" si="5"/>
        <v>1</v>
      </c>
      <c r="AB79" s="273">
        <f t="shared" si="5"/>
        <v>1</v>
      </c>
      <c r="AC79" s="273">
        <f t="shared" si="5"/>
        <v>1</v>
      </c>
      <c r="AD79" s="273">
        <f t="shared" si="5"/>
        <v>1</v>
      </c>
      <c r="AE79" s="273">
        <f t="shared" si="5"/>
        <v>1</v>
      </c>
      <c r="AF79" s="1696"/>
      <c r="AG79" s="1592"/>
      <c r="AH79" s="1480" t="s">
        <v>26780</v>
      </c>
      <c r="AI79" s="1481" t="s">
        <v>26781</v>
      </c>
      <c r="AJ79" s="1481" t="s">
        <v>26782</v>
      </c>
      <c r="AK79" s="773" t="s">
        <v>26783</v>
      </c>
      <c r="AL79" s="773" t="s">
        <v>26784</v>
      </c>
      <c r="AM79" s="773" t="s">
        <v>26785</v>
      </c>
      <c r="AN79" s="773" t="s">
        <v>26786</v>
      </c>
      <c r="AO79" s="773" t="s">
        <v>26787</v>
      </c>
      <c r="AP79" s="773" t="s">
        <v>26788</v>
      </c>
      <c r="AQ79" s="1367" t="s">
        <v>26789</v>
      </c>
      <c r="AR79" s="1592"/>
    </row>
    <row r="80" spans="2:44">
      <c r="B80" s="1004"/>
      <c r="C80" s="803"/>
      <c r="D80" s="803"/>
      <c r="E80" s="803"/>
      <c r="F80" s="803"/>
      <c r="G80" s="803"/>
      <c r="H80" s="803"/>
      <c r="I80" s="803"/>
      <c r="J80" s="803"/>
      <c r="K80" s="804"/>
      <c r="L80" s="1592"/>
      <c r="M80" s="324" t="s">
        <v>26790</v>
      </c>
      <c r="N80" s="1592"/>
      <c r="O80" s="1633"/>
      <c r="P80" s="1592"/>
      <c r="Q80" s="1636"/>
      <c r="R80" s="271" t="str">
        <f t="shared" si="6"/>
        <v>Please complete all cells in row</v>
      </c>
      <c r="S80" s="1696"/>
      <c r="T80" s="273">
        <f t="shared" si="7"/>
        <v>1</v>
      </c>
      <c r="U80" s="1591"/>
      <c r="V80" s="1591"/>
      <c r="W80" s="273">
        <f t="shared" si="5"/>
        <v>1</v>
      </c>
      <c r="X80" s="273">
        <f t="shared" si="5"/>
        <v>1</v>
      </c>
      <c r="Y80" s="273">
        <f t="shared" si="5"/>
        <v>1</v>
      </c>
      <c r="Z80" s="273">
        <f t="shared" si="5"/>
        <v>1</v>
      </c>
      <c r="AA80" s="273">
        <f t="shared" si="5"/>
        <v>1</v>
      </c>
      <c r="AB80" s="273">
        <f t="shared" si="5"/>
        <v>1</v>
      </c>
      <c r="AC80" s="273">
        <f t="shared" si="5"/>
        <v>1</v>
      </c>
      <c r="AD80" s="273">
        <f t="shared" si="5"/>
        <v>1</v>
      </c>
      <c r="AE80" s="273">
        <f t="shared" si="5"/>
        <v>1</v>
      </c>
      <c r="AF80" s="1696"/>
      <c r="AG80" s="1592"/>
      <c r="AH80" s="1480" t="s">
        <v>26791</v>
      </c>
      <c r="AI80" s="1481" t="s">
        <v>26792</v>
      </c>
      <c r="AJ80" s="1481" t="s">
        <v>26793</v>
      </c>
      <c r="AK80" s="773" t="s">
        <v>26794</v>
      </c>
      <c r="AL80" s="773" t="s">
        <v>26795</v>
      </c>
      <c r="AM80" s="773" t="s">
        <v>26796</v>
      </c>
      <c r="AN80" s="773" t="s">
        <v>26797</v>
      </c>
      <c r="AO80" s="773" t="s">
        <v>26798</v>
      </c>
      <c r="AP80" s="773" t="s">
        <v>26799</v>
      </c>
      <c r="AQ80" s="1367" t="s">
        <v>26800</v>
      </c>
      <c r="AR80" s="1592"/>
    </row>
    <row r="81" spans="2:44">
      <c r="B81" s="1004"/>
      <c r="C81" s="803"/>
      <c r="D81" s="803"/>
      <c r="E81" s="803"/>
      <c r="F81" s="803"/>
      <c r="G81" s="803"/>
      <c r="H81" s="803"/>
      <c r="I81" s="803"/>
      <c r="J81" s="803"/>
      <c r="K81" s="804"/>
      <c r="L81" s="1592"/>
      <c r="M81" s="324" t="s">
        <v>26801</v>
      </c>
      <c r="N81" s="1592"/>
      <c r="O81" s="1633"/>
      <c r="P81" s="1592"/>
      <c r="Q81" s="1636"/>
      <c r="R81" s="271" t="str">
        <f t="shared" si="6"/>
        <v>Please complete all cells in row</v>
      </c>
      <c r="S81" s="1696"/>
      <c r="T81" s="273">
        <f t="shared" si="7"/>
        <v>1</v>
      </c>
      <c r="U81" s="1591"/>
      <c r="V81" s="1591"/>
      <c r="W81" s="273">
        <f t="shared" si="5"/>
        <v>1</v>
      </c>
      <c r="X81" s="273">
        <f t="shared" si="5"/>
        <v>1</v>
      </c>
      <c r="Y81" s="273">
        <f t="shared" si="5"/>
        <v>1</v>
      </c>
      <c r="Z81" s="273">
        <f t="shared" si="5"/>
        <v>1</v>
      </c>
      <c r="AA81" s="273">
        <f t="shared" si="5"/>
        <v>1</v>
      </c>
      <c r="AB81" s="273">
        <f t="shared" si="5"/>
        <v>1</v>
      </c>
      <c r="AC81" s="273">
        <f t="shared" si="5"/>
        <v>1</v>
      </c>
      <c r="AD81" s="273">
        <f t="shared" si="5"/>
        <v>1</v>
      </c>
      <c r="AE81" s="273">
        <f t="shared" si="5"/>
        <v>1</v>
      </c>
      <c r="AF81" s="1696"/>
      <c r="AG81" s="1592"/>
      <c r="AH81" s="1480" t="s">
        <v>26802</v>
      </c>
      <c r="AI81" s="1481" t="s">
        <v>26803</v>
      </c>
      <c r="AJ81" s="1481" t="s">
        <v>26804</v>
      </c>
      <c r="AK81" s="773" t="s">
        <v>26805</v>
      </c>
      <c r="AL81" s="773" t="s">
        <v>26806</v>
      </c>
      <c r="AM81" s="773" t="s">
        <v>26807</v>
      </c>
      <c r="AN81" s="773" t="s">
        <v>26808</v>
      </c>
      <c r="AO81" s="773" t="s">
        <v>26809</v>
      </c>
      <c r="AP81" s="773" t="s">
        <v>26810</v>
      </c>
      <c r="AQ81" s="1367" t="s">
        <v>26811</v>
      </c>
      <c r="AR81" s="1592"/>
    </row>
    <row r="82" spans="2:44">
      <c r="B82" s="1004"/>
      <c r="C82" s="803"/>
      <c r="D82" s="803"/>
      <c r="E82" s="803"/>
      <c r="F82" s="803"/>
      <c r="G82" s="803"/>
      <c r="H82" s="803"/>
      <c r="I82" s="803"/>
      <c r="J82" s="803"/>
      <c r="K82" s="804"/>
      <c r="L82" s="1592"/>
      <c r="M82" s="324" t="s">
        <v>26812</v>
      </c>
      <c r="N82" s="1592"/>
      <c r="O82" s="1633"/>
      <c r="P82" s="1592"/>
      <c r="Q82" s="1636"/>
      <c r="R82" s="271" t="str">
        <f t="shared" si="6"/>
        <v>Please complete all cells in row</v>
      </c>
      <c r="S82" s="1696"/>
      <c r="T82" s="273">
        <f t="shared" si="7"/>
        <v>1</v>
      </c>
      <c r="U82" s="1591"/>
      <c r="V82" s="1591"/>
      <c r="W82" s="273">
        <f t="shared" si="5"/>
        <v>1</v>
      </c>
      <c r="X82" s="273">
        <f t="shared" si="5"/>
        <v>1</v>
      </c>
      <c r="Y82" s="273">
        <f t="shared" si="5"/>
        <v>1</v>
      </c>
      <c r="Z82" s="273">
        <f t="shared" si="5"/>
        <v>1</v>
      </c>
      <c r="AA82" s="273">
        <f t="shared" si="5"/>
        <v>1</v>
      </c>
      <c r="AB82" s="273">
        <f t="shared" si="5"/>
        <v>1</v>
      </c>
      <c r="AC82" s="273">
        <f t="shared" si="5"/>
        <v>1</v>
      </c>
      <c r="AD82" s="273">
        <f t="shared" si="5"/>
        <v>1</v>
      </c>
      <c r="AE82" s="273">
        <f t="shared" si="5"/>
        <v>1</v>
      </c>
      <c r="AF82" s="1696"/>
      <c r="AG82" s="1592"/>
      <c r="AH82" s="1480" t="s">
        <v>26813</v>
      </c>
      <c r="AI82" s="1481" t="s">
        <v>26814</v>
      </c>
      <c r="AJ82" s="1481" t="s">
        <v>26815</v>
      </c>
      <c r="AK82" s="773" t="s">
        <v>26816</v>
      </c>
      <c r="AL82" s="773" t="s">
        <v>26817</v>
      </c>
      <c r="AM82" s="773" t="s">
        <v>26818</v>
      </c>
      <c r="AN82" s="773" t="s">
        <v>26819</v>
      </c>
      <c r="AO82" s="773" t="s">
        <v>26820</v>
      </c>
      <c r="AP82" s="773" t="s">
        <v>26821</v>
      </c>
      <c r="AQ82" s="1367" t="s">
        <v>26822</v>
      </c>
      <c r="AR82" s="1592"/>
    </row>
    <row r="83" spans="2:44">
      <c r="B83" s="1004"/>
      <c r="C83" s="803"/>
      <c r="D83" s="803"/>
      <c r="E83" s="803"/>
      <c r="F83" s="803"/>
      <c r="G83" s="803"/>
      <c r="H83" s="803"/>
      <c r="I83" s="803"/>
      <c r="J83" s="803"/>
      <c r="K83" s="804"/>
      <c r="L83" s="1592"/>
      <c r="M83" s="324" t="s">
        <v>26823</v>
      </c>
      <c r="N83" s="1592"/>
      <c r="O83" s="1633"/>
      <c r="P83" s="1592"/>
      <c r="Q83" s="1636"/>
      <c r="R83" s="271" t="str">
        <f t="shared" si="6"/>
        <v>Please complete all cells in row</v>
      </c>
      <c r="S83" s="1696"/>
      <c r="T83" s="273">
        <f t="shared" si="7"/>
        <v>1</v>
      </c>
      <c r="U83" s="1591"/>
      <c r="V83" s="1591"/>
      <c r="W83" s="273">
        <f t="shared" si="5"/>
        <v>1</v>
      </c>
      <c r="X83" s="273">
        <f t="shared" si="5"/>
        <v>1</v>
      </c>
      <c r="Y83" s="273">
        <f t="shared" si="5"/>
        <v>1</v>
      </c>
      <c r="Z83" s="273">
        <f t="shared" si="5"/>
        <v>1</v>
      </c>
      <c r="AA83" s="273">
        <f t="shared" si="5"/>
        <v>1</v>
      </c>
      <c r="AB83" s="273">
        <f t="shared" si="5"/>
        <v>1</v>
      </c>
      <c r="AC83" s="273">
        <f t="shared" si="5"/>
        <v>1</v>
      </c>
      <c r="AD83" s="273">
        <f t="shared" si="5"/>
        <v>1</v>
      </c>
      <c r="AE83" s="273">
        <f t="shared" si="5"/>
        <v>1</v>
      </c>
      <c r="AF83" s="1696"/>
      <c r="AG83" s="1592"/>
      <c r="AH83" s="1480" t="s">
        <v>26824</v>
      </c>
      <c r="AI83" s="1481" t="s">
        <v>26825</v>
      </c>
      <c r="AJ83" s="1481" t="s">
        <v>26826</v>
      </c>
      <c r="AK83" s="773" t="s">
        <v>26827</v>
      </c>
      <c r="AL83" s="773" t="s">
        <v>26828</v>
      </c>
      <c r="AM83" s="773" t="s">
        <v>26829</v>
      </c>
      <c r="AN83" s="773" t="s">
        <v>26830</v>
      </c>
      <c r="AO83" s="773" t="s">
        <v>26831</v>
      </c>
      <c r="AP83" s="773" t="s">
        <v>26832</v>
      </c>
      <c r="AQ83" s="1367" t="s">
        <v>26833</v>
      </c>
      <c r="AR83" s="1592"/>
    </row>
    <row r="84" spans="2:44">
      <c r="B84" s="1004"/>
      <c r="C84" s="803"/>
      <c r="D84" s="803"/>
      <c r="E84" s="803"/>
      <c r="F84" s="803"/>
      <c r="G84" s="803"/>
      <c r="H84" s="803"/>
      <c r="I84" s="803"/>
      <c r="J84" s="803"/>
      <c r="K84" s="804"/>
      <c r="L84" s="1592"/>
      <c r="M84" s="324" t="s">
        <v>26834</v>
      </c>
      <c r="N84" s="1592"/>
      <c r="O84" s="1633"/>
      <c r="P84" s="1592"/>
      <c r="Q84" s="1636"/>
      <c r="R84" s="271" t="str">
        <f t="shared" si="6"/>
        <v>Please complete all cells in row</v>
      </c>
      <c r="S84" s="1696"/>
      <c r="T84" s="273">
        <f t="shared" si="7"/>
        <v>1</v>
      </c>
      <c r="U84" s="1591"/>
      <c r="V84" s="1591"/>
      <c r="W84" s="273">
        <f t="shared" si="5"/>
        <v>1</v>
      </c>
      <c r="X84" s="273">
        <f t="shared" si="5"/>
        <v>1</v>
      </c>
      <c r="Y84" s="273">
        <f t="shared" si="5"/>
        <v>1</v>
      </c>
      <c r="Z84" s="273">
        <f t="shared" si="5"/>
        <v>1</v>
      </c>
      <c r="AA84" s="273">
        <f t="shared" si="5"/>
        <v>1</v>
      </c>
      <c r="AB84" s="273">
        <f t="shared" si="5"/>
        <v>1</v>
      </c>
      <c r="AC84" s="273">
        <f t="shared" si="5"/>
        <v>1</v>
      </c>
      <c r="AD84" s="273">
        <f t="shared" si="5"/>
        <v>1</v>
      </c>
      <c r="AE84" s="273">
        <f t="shared" si="5"/>
        <v>1</v>
      </c>
      <c r="AF84" s="1696"/>
      <c r="AG84" s="1592"/>
      <c r="AH84" s="1480" t="s">
        <v>26835</v>
      </c>
      <c r="AI84" s="1481" t="s">
        <v>26836</v>
      </c>
      <c r="AJ84" s="1481" t="s">
        <v>26837</v>
      </c>
      <c r="AK84" s="773" t="s">
        <v>26838</v>
      </c>
      <c r="AL84" s="773" t="s">
        <v>26839</v>
      </c>
      <c r="AM84" s="773" t="s">
        <v>26840</v>
      </c>
      <c r="AN84" s="773" t="s">
        <v>26841</v>
      </c>
      <c r="AO84" s="773" t="s">
        <v>26842</v>
      </c>
      <c r="AP84" s="773" t="s">
        <v>26843</v>
      </c>
      <c r="AQ84" s="1367" t="s">
        <v>26844</v>
      </c>
      <c r="AR84" s="1592"/>
    </row>
    <row r="85" spans="2:44">
      <c r="B85" s="1004"/>
      <c r="C85" s="803"/>
      <c r="D85" s="803"/>
      <c r="E85" s="803"/>
      <c r="F85" s="803"/>
      <c r="G85" s="803"/>
      <c r="H85" s="803"/>
      <c r="I85" s="803"/>
      <c r="J85" s="803"/>
      <c r="K85" s="804"/>
      <c r="L85" s="1592"/>
      <c r="M85" s="324" t="s">
        <v>26845</v>
      </c>
      <c r="N85" s="1592"/>
      <c r="O85" s="1633"/>
      <c r="P85" s="1592"/>
      <c r="Q85" s="1636"/>
      <c r="R85" s="271" t="str">
        <f t="shared" si="6"/>
        <v>Please complete all cells in row</v>
      </c>
      <c r="S85" s="1696"/>
      <c r="T85" s="273">
        <f t="shared" si="7"/>
        <v>1</v>
      </c>
      <c r="U85" s="1591"/>
      <c r="V85" s="1591"/>
      <c r="W85" s="273">
        <f t="shared" si="5"/>
        <v>1</v>
      </c>
      <c r="X85" s="273">
        <f t="shared" si="5"/>
        <v>1</v>
      </c>
      <c r="Y85" s="273">
        <f t="shared" si="5"/>
        <v>1</v>
      </c>
      <c r="Z85" s="273">
        <f t="shared" si="5"/>
        <v>1</v>
      </c>
      <c r="AA85" s="273">
        <f t="shared" si="5"/>
        <v>1</v>
      </c>
      <c r="AB85" s="273">
        <f t="shared" si="5"/>
        <v>1</v>
      </c>
      <c r="AC85" s="273">
        <f t="shared" si="5"/>
        <v>1</v>
      </c>
      <c r="AD85" s="273">
        <f t="shared" si="5"/>
        <v>1</v>
      </c>
      <c r="AE85" s="273">
        <f t="shared" si="5"/>
        <v>1</v>
      </c>
      <c r="AF85" s="1696"/>
      <c r="AG85" s="1592"/>
      <c r="AH85" s="1480" t="s">
        <v>26846</v>
      </c>
      <c r="AI85" s="1481" t="s">
        <v>26847</v>
      </c>
      <c r="AJ85" s="1481" t="s">
        <v>26848</v>
      </c>
      <c r="AK85" s="773" t="s">
        <v>26849</v>
      </c>
      <c r="AL85" s="773" t="s">
        <v>26850</v>
      </c>
      <c r="AM85" s="773" t="s">
        <v>26851</v>
      </c>
      <c r="AN85" s="773" t="s">
        <v>26852</v>
      </c>
      <c r="AO85" s="773" t="s">
        <v>26853</v>
      </c>
      <c r="AP85" s="773" t="s">
        <v>26854</v>
      </c>
      <c r="AQ85" s="1367" t="s">
        <v>26855</v>
      </c>
      <c r="AR85" s="1592"/>
    </row>
    <row r="86" spans="2:44">
      <c r="B86" s="1004"/>
      <c r="C86" s="803"/>
      <c r="D86" s="803"/>
      <c r="E86" s="803"/>
      <c r="F86" s="803"/>
      <c r="G86" s="803"/>
      <c r="H86" s="803"/>
      <c r="I86" s="803"/>
      <c r="J86" s="803"/>
      <c r="K86" s="804"/>
      <c r="L86" s="1592"/>
      <c r="M86" s="324" t="s">
        <v>26856</v>
      </c>
      <c r="N86" s="1592"/>
      <c r="O86" s="1633"/>
      <c r="P86" s="1592"/>
      <c r="Q86" s="1636"/>
      <c r="R86" s="271" t="str">
        <f t="shared" si="6"/>
        <v>Please complete all cells in row</v>
      </c>
      <c r="S86" s="1696"/>
      <c r="T86" s="273">
        <f t="shared" si="7"/>
        <v>1</v>
      </c>
      <c r="U86" s="1591"/>
      <c r="V86" s="1591"/>
      <c r="W86" s="273">
        <f t="shared" si="5"/>
        <v>1</v>
      </c>
      <c r="X86" s="273">
        <f t="shared" si="5"/>
        <v>1</v>
      </c>
      <c r="Y86" s="273">
        <f t="shared" si="5"/>
        <v>1</v>
      </c>
      <c r="Z86" s="273">
        <f t="shared" si="5"/>
        <v>1</v>
      </c>
      <c r="AA86" s="273">
        <f t="shared" si="5"/>
        <v>1</v>
      </c>
      <c r="AB86" s="273">
        <f t="shared" si="5"/>
        <v>1</v>
      </c>
      <c r="AC86" s="273">
        <f t="shared" si="5"/>
        <v>1</v>
      </c>
      <c r="AD86" s="273">
        <f t="shared" si="5"/>
        <v>1</v>
      </c>
      <c r="AE86" s="273">
        <f t="shared" si="5"/>
        <v>1</v>
      </c>
      <c r="AF86" s="1696"/>
      <c r="AG86" s="1592"/>
      <c r="AH86" s="1480" t="s">
        <v>26857</v>
      </c>
      <c r="AI86" s="1481" t="s">
        <v>26858</v>
      </c>
      <c r="AJ86" s="1481" t="s">
        <v>26859</v>
      </c>
      <c r="AK86" s="773" t="s">
        <v>26860</v>
      </c>
      <c r="AL86" s="773" t="s">
        <v>26861</v>
      </c>
      <c r="AM86" s="773" t="s">
        <v>26862</v>
      </c>
      <c r="AN86" s="773" t="s">
        <v>26863</v>
      </c>
      <c r="AO86" s="773" t="s">
        <v>26864</v>
      </c>
      <c r="AP86" s="773" t="s">
        <v>26865</v>
      </c>
      <c r="AQ86" s="1367" t="s">
        <v>26866</v>
      </c>
      <c r="AR86" s="1592"/>
    </row>
    <row r="87" spans="2:44">
      <c r="B87" s="1004"/>
      <c r="C87" s="803"/>
      <c r="D87" s="803"/>
      <c r="E87" s="803"/>
      <c r="F87" s="803"/>
      <c r="G87" s="803"/>
      <c r="H87" s="803"/>
      <c r="I87" s="803"/>
      <c r="J87" s="803"/>
      <c r="K87" s="804"/>
      <c r="L87" s="1592"/>
      <c r="M87" s="324" t="s">
        <v>26867</v>
      </c>
      <c r="N87" s="1592"/>
      <c r="O87" s="1633"/>
      <c r="P87" s="1592"/>
      <c r="Q87" s="1636"/>
      <c r="R87" s="271" t="str">
        <f t="shared" si="6"/>
        <v>Please complete all cells in row</v>
      </c>
      <c r="S87" s="1696"/>
      <c r="T87" s="273">
        <f t="shared" si="7"/>
        <v>1</v>
      </c>
      <c r="U87" s="1591"/>
      <c r="V87" s="1591"/>
      <c r="W87" s="273">
        <f t="shared" si="5"/>
        <v>1</v>
      </c>
      <c r="X87" s="273">
        <f t="shared" si="5"/>
        <v>1</v>
      </c>
      <c r="Y87" s="273">
        <f t="shared" si="5"/>
        <v>1</v>
      </c>
      <c r="Z87" s="273">
        <f t="shared" si="5"/>
        <v>1</v>
      </c>
      <c r="AA87" s="273">
        <f t="shared" si="5"/>
        <v>1</v>
      </c>
      <c r="AB87" s="273">
        <f t="shared" si="5"/>
        <v>1</v>
      </c>
      <c r="AC87" s="273">
        <f t="shared" si="5"/>
        <v>1</v>
      </c>
      <c r="AD87" s="273">
        <f t="shared" si="5"/>
        <v>1</v>
      </c>
      <c r="AE87" s="273">
        <f t="shared" si="5"/>
        <v>1</v>
      </c>
      <c r="AF87" s="1696"/>
      <c r="AG87" s="1592"/>
      <c r="AH87" s="1480" t="s">
        <v>26868</v>
      </c>
      <c r="AI87" s="1481" t="s">
        <v>26869</v>
      </c>
      <c r="AJ87" s="1481" t="s">
        <v>26870</v>
      </c>
      <c r="AK87" s="773" t="s">
        <v>26871</v>
      </c>
      <c r="AL87" s="773" t="s">
        <v>26872</v>
      </c>
      <c r="AM87" s="773" t="s">
        <v>26873</v>
      </c>
      <c r="AN87" s="773" t="s">
        <v>26874</v>
      </c>
      <c r="AO87" s="773" t="s">
        <v>26875</v>
      </c>
      <c r="AP87" s="773" t="s">
        <v>26876</v>
      </c>
      <c r="AQ87" s="1367" t="s">
        <v>26877</v>
      </c>
      <c r="AR87" s="1592"/>
    </row>
    <row r="88" spans="2:44">
      <c r="B88" s="1004"/>
      <c r="C88" s="803"/>
      <c r="D88" s="803"/>
      <c r="E88" s="803"/>
      <c r="F88" s="803"/>
      <c r="G88" s="803"/>
      <c r="H88" s="803"/>
      <c r="I88" s="803"/>
      <c r="J88" s="803"/>
      <c r="K88" s="804"/>
      <c r="L88" s="1592"/>
      <c r="M88" s="324" t="s">
        <v>26878</v>
      </c>
      <c r="N88" s="1592"/>
      <c r="O88" s="1633"/>
      <c r="P88" s="1592"/>
      <c r="Q88" s="1636"/>
      <c r="R88" s="271" t="str">
        <f t="shared" si="6"/>
        <v>Please complete all cells in row</v>
      </c>
      <c r="S88" s="1696"/>
      <c r="T88" s="273">
        <f t="shared" si="7"/>
        <v>1</v>
      </c>
      <c r="U88" s="1591"/>
      <c r="V88" s="1591"/>
      <c r="W88" s="273">
        <f t="shared" si="5"/>
        <v>1</v>
      </c>
      <c r="X88" s="273">
        <f t="shared" si="5"/>
        <v>1</v>
      </c>
      <c r="Y88" s="273">
        <f t="shared" si="5"/>
        <v>1</v>
      </c>
      <c r="Z88" s="273">
        <f t="shared" si="5"/>
        <v>1</v>
      </c>
      <c r="AA88" s="273">
        <f t="shared" si="5"/>
        <v>1</v>
      </c>
      <c r="AB88" s="273">
        <f t="shared" si="5"/>
        <v>1</v>
      </c>
      <c r="AC88" s="273">
        <f t="shared" si="5"/>
        <v>1</v>
      </c>
      <c r="AD88" s="273">
        <f t="shared" si="5"/>
        <v>1</v>
      </c>
      <c r="AE88" s="273">
        <f t="shared" si="5"/>
        <v>1</v>
      </c>
      <c r="AF88" s="1696"/>
      <c r="AG88" s="1592"/>
      <c r="AH88" s="1480" t="s">
        <v>26879</v>
      </c>
      <c r="AI88" s="1481" t="s">
        <v>26880</v>
      </c>
      <c r="AJ88" s="1481" t="s">
        <v>26881</v>
      </c>
      <c r="AK88" s="773" t="s">
        <v>26882</v>
      </c>
      <c r="AL88" s="773" t="s">
        <v>26883</v>
      </c>
      <c r="AM88" s="773" t="s">
        <v>26884</v>
      </c>
      <c r="AN88" s="773" t="s">
        <v>26885</v>
      </c>
      <c r="AO88" s="773" t="s">
        <v>26886</v>
      </c>
      <c r="AP88" s="773" t="s">
        <v>26887</v>
      </c>
      <c r="AQ88" s="1367" t="s">
        <v>26888</v>
      </c>
      <c r="AR88" s="1592"/>
    </row>
    <row r="89" spans="2:44">
      <c r="B89" s="1004"/>
      <c r="C89" s="803"/>
      <c r="D89" s="803"/>
      <c r="E89" s="803"/>
      <c r="F89" s="803"/>
      <c r="G89" s="803"/>
      <c r="H89" s="803"/>
      <c r="I89" s="803"/>
      <c r="J89" s="803"/>
      <c r="K89" s="804"/>
      <c r="L89" s="1592"/>
      <c r="M89" s="324" t="s">
        <v>26889</v>
      </c>
      <c r="N89" s="1592"/>
      <c r="O89" s="1633"/>
      <c r="P89" s="1592"/>
      <c r="Q89" s="1636"/>
      <c r="R89" s="271" t="str">
        <f t="shared" si="6"/>
        <v>Please complete all cells in row</v>
      </c>
      <c r="S89" s="1696"/>
      <c r="T89" s="273">
        <f t="shared" si="7"/>
        <v>1</v>
      </c>
      <c r="U89" s="1591"/>
      <c r="V89" s="1591"/>
      <c r="W89" s="273">
        <f t="shared" si="5"/>
        <v>1</v>
      </c>
      <c r="X89" s="273">
        <f t="shared" si="5"/>
        <v>1</v>
      </c>
      <c r="Y89" s="273">
        <f t="shared" si="5"/>
        <v>1</v>
      </c>
      <c r="Z89" s="273">
        <f t="shared" si="5"/>
        <v>1</v>
      </c>
      <c r="AA89" s="273">
        <f t="shared" si="5"/>
        <v>1</v>
      </c>
      <c r="AB89" s="273">
        <f t="shared" si="5"/>
        <v>1</v>
      </c>
      <c r="AC89" s="273">
        <f t="shared" si="5"/>
        <v>1</v>
      </c>
      <c r="AD89" s="273">
        <f t="shared" si="5"/>
        <v>1</v>
      </c>
      <c r="AE89" s="273">
        <f t="shared" si="5"/>
        <v>1</v>
      </c>
      <c r="AF89" s="1696"/>
      <c r="AG89" s="1592"/>
      <c r="AH89" s="1480" t="s">
        <v>26890</v>
      </c>
      <c r="AI89" s="1481" t="s">
        <v>26891</v>
      </c>
      <c r="AJ89" s="1481" t="s">
        <v>26892</v>
      </c>
      <c r="AK89" s="773" t="s">
        <v>26893</v>
      </c>
      <c r="AL89" s="773" t="s">
        <v>26894</v>
      </c>
      <c r="AM89" s="773" t="s">
        <v>26895</v>
      </c>
      <c r="AN89" s="773" t="s">
        <v>26896</v>
      </c>
      <c r="AO89" s="773" t="s">
        <v>26897</v>
      </c>
      <c r="AP89" s="773" t="s">
        <v>26898</v>
      </c>
      <c r="AQ89" s="1367" t="s">
        <v>26899</v>
      </c>
      <c r="AR89" s="1592"/>
    </row>
    <row r="90" spans="2:44">
      <c r="B90" s="1004"/>
      <c r="C90" s="803"/>
      <c r="D90" s="803"/>
      <c r="E90" s="803"/>
      <c r="F90" s="803"/>
      <c r="G90" s="803"/>
      <c r="H90" s="803"/>
      <c r="I90" s="803"/>
      <c r="J90" s="803"/>
      <c r="K90" s="804"/>
      <c r="L90" s="1592"/>
      <c r="M90" s="324" t="s">
        <v>26900</v>
      </c>
      <c r="N90" s="1592"/>
      <c r="O90" s="1633"/>
      <c r="P90" s="1592"/>
      <c r="Q90" s="1636"/>
      <c r="R90" s="271" t="str">
        <f t="shared" si="6"/>
        <v>Please complete all cells in row</v>
      </c>
      <c r="S90" s="1696"/>
      <c r="T90" s="273">
        <f t="shared" si="7"/>
        <v>1</v>
      </c>
      <c r="U90" s="1591"/>
      <c r="V90" s="1591"/>
      <c r="W90" s="273">
        <f t="shared" si="5"/>
        <v>1</v>
      </c>
      <c r="X90" s="273">
        <f t="shared" si="5"/>
        <v>1</v>
      </c>
      <c r="Y90" s="273">
        <f t="shared" si="5"/>
        <v>1</v>
      </c>
      <c r="Z90" s="273">
        <f t="shared" si="5"/>
        <v>1</v>
      </c>
      <c r="AA90" s="273">
        <f t="shared" si="5"/>
        <v>1</v>
      </c>
      <c r="AB90" s="273">
        <f t="shared" si="5"/>
        <v>1</v>
      </c>
      <c r="AC90" s="273">
        <f t="shared" si="5"/>
        <v>1</v>
      </c>
      <c r="AD90" s="273">
        <f t="shared" si="5"/>
        <v>1</v>
      </c>
      <c r="AE90" s="273">
        <f t="shared" si="5"/>
        <v>1</v>
      </c>
      <c r="AF90" s="1696"/>
      <c r="AG90" s="1592"/>
      <c r="AH90" s="1480" t="s">
        <v>26901</v>
      </c>
      <c r="AI90" s="1481" t="s">
        <v>26902</v>
      </c>
      <c r="AJ90" s="1481" t="s">
        <v>26903</v>
      </c>
      <c r="AK90" s="773" t="s">
        <v>26904</v>
      </c>
      <c r="AL90" s="773" t="s">
        <v>26905</v>
      </c>
      <c r="AM90" s="773" t="s">
        <v>26906</v>
      </c>
      <c r="AN90" s="773" t="s">
        <v>26907</v>
      </c>
      <c r="AO90" s="773" t="s">
        <v>26908</v>
      </c>
      <c r="AP90" s="773" t="s">
        <v>26909</v>
      </c>
      <c r="AQ90" s="1367" t="s">
        <v>26910</v>
      </c>
      <c r="AR90" s="1592"/>
    </row>
    <row r="91" spans="2:44">
      <c r="B91" s="1004"/>
      <c r="C91" s="803"/>
      <c r="D91" s="803"/>
      <c r="E91" s="803"/>
      <c r="F91" s="803"/>
      <c r="G91" s="803"/>
      <c r="H91" s="803"/>
      <c r="I91" s="803"/>
      <c r="J91" s="803"/>
      <c r="K91" s="804"/>
      <c r="L91" s="1592"/>
      <c r="M91" s="324" t="s">
        <v>26911</v>
      </c>
      <c r="N91" s="1592"/>
      <c r="O91" s="1633"/>
      <c r="P91" s="1592"/>
      <c r="Q91" s="1636"/>
      <c r="R91" s="271" t="str">
        <f t="shared" si="6"/>
        <v>Please complete all cells in row</v>
      </c>
      <c r="S91" s="1696"/>
      <c r="T91" s="273">
        <f t="shared" si="7"/>
        <v>1</v>
      </c>
      <c r="U91" s="1591"/>
      <c r="V91" s="1591"/>
      <c r="W91" s="273">
        <f t="shared" si="5"/>
        <v>1</v>
      </c>
      <c r="X91" s="273">
        <f t="shared" si="5"/>
        <v>1</v>
      </c>
      <c r="Y91" s="273">
        <f t="shared" si="5"/>
        <v>1</v>
      </c>
      <c r="Z91" s="273">
        <f t="shared" si="5"/>
        <v>1</v>
      </c>
      <c r="AA91" s="273">
        <f t="shared" si="5"/>
        <v>1</v>
      </c>
      <c r="AB91" s="273">
        <f t="shared" si="5"/>
        <v>1</v>
      </c>
      <c r="AC91" s="273">
        <f t="shared" si="5"/>
        <v>1</v>
      </c>
      <c r="AD91" s="273">
        <f t="shared" si="5"/>
        <v>1</v>
      </c>
      <c r="AE91" s="273">
        <f t="shared" si="5"/>
        <v>1</v>
      </c>
      <c r="AF91" s="1696"/>
      <c r="AG91" s="1592"/>
      <c r="AH91" s="1480" t="s">
        <v>26912</v>
      </c>
      <c r="AI91" s="1481" t="s">
        <v>26913</v>
      </c>
      <c r="AJ91" s="1481" t="s">
        <v>26914</v>
      </c>
      <c r="AK91" s="773" t="s">
        <v>26915</v>
      </c>
      <c r="AL91" s="773" t="s">
        <v>26916</v>
      </c>
      <c r="AM91" s="773" t="s">
        <v>26917</v>
      </c>
      <c r="AN91" s="773" t="s">
        <v>26918</v>
      </c>
      <c r="AO91" s="773" t="s">
        <v>26919</v>
      </c>
      <c r="AP91" s="773" t="s">
        <v>26920</v>
      </c>
      <c r="AQ91" s="1367" t="s">
        <v>26921</v>
      </c>
      <c r="AR91" s="1592"/>
    </row>
    <row r="92" spans="2:44">
      <c r="B92" s="1004"/>
      <c r="C92" s="803"/>
      <c r="D92" s="803"/>
      <c r="E92" s="803"/>
      <c r="F92" s="803"/>
      <c r="G92" s="803"/>
      <c r="H92" s="803"/>
      <c r="I92" s="803"/>
      <c r="J92" s="803"/>
      <c r="K92" s="804"/>
      <c r="L92" s="1592"/>
      <c r="M92" s="324" t="s">
        <v>26922</v>
      </c>
      <c r="N92" s="1592"/>
      <c r="O92" s="1633"/>
      <c r="P92" s="1592"/>
      <c r="Q92" s="1636"/>
      <c r="R92" s="271" t="str">
        <f t="shared" si="6"/>
        <v>Please complete all cells in row</v>
      </c>
      <c r="S92" s="1696"/>
      <c r="T92" s="273">
        <f t="shared" si="7"/>
        <v>1</v>
      </c>
      <c r="U92" s="1591"/>
      <c r="V92" s="1591"/>
      <c r="W92" s="273">
        <f t="shared" si="5"/>
        <v>1</v>
      </c>
      <c r="X92" s="273">
        <f t="shared" si="5"/>
        <v>1</v>
      </c>
      <c r="Y92" s="273">
        <f t="shared" si="5"/>
        <v>1</v>
      </c>
      <c r="Z92" s="273">
        <f t="shared" si="5"/>
        <v>1</v>
      </c>
      <c r="AA92" s="273">
        <f t="shared" si="5"/>
        <v>1</v>
      </c>
      <c r="AB92" s="273">
        <f t="shared" si="5"/>
        <v>1</v>
      </c>
      <c r="AC92" s="273">
        <f t="shared" si="5"/>
        <v>1</v>
      </c>
      <c r="AD92" s="273">
        <f t="shared" si="5"/>
        <v>1</v>
      </c>
      <c r="AE92" s="273">
        <f t="shared" si="5"/>
        <v>1</v>
      </c>
      <c r="AF92" s="1696"/>
      <c r="AG92" s="1592"/>
      <c r="AH92" s="1480" t="s">
        <v>26923</v>
      </c>
      <c r="AI92" s="1481" t="s">
        <v>26924</v>
      </c>
      <c r="AJ92" s="1481" t="s">
        <v>26925</v>
      </c>
      <c r="AK92" s="773" t="s">
        <v>26926</v>
      </c>
      <c r="AL92" s="773" t="s">
        <v>26927</v>
      </c>
      <c r="AM92" s="773" t="s">
        <v>26928</v>
      </c>
      <c r="AN92" s="773" t="s">
        <v>26929</v>
      </c>
      <c r="AO92" s="773" t="s">
        <v>26930</v>
      </c>
      <c r="AP92" s="773" t="s">
        <v>26931</v>
      </c>
      <c r="AQ92" s="1367" t="s">
        <v>26932</v>
      </c>
      <c r="AR92" s="1592"/>
    </row>
    <row r="93" spans="2:44">
      <c r="B93" s="1004"/>
      <c r="C93" s="803"/>
      <c r="D93" s="803"/>
      <c r="E93" s="803"/>
      <c r="F93" s="803"/>
      <c r="G93" s="803"/>
      <c r="H93" s="803"/>
      <c r="I93" s="803"/>
      <c r="J93" s="803"/>
      <c r="K93" s="804"/>
      <c r="L93" s="1592"/>
      <c r="M93" s="324" t="s">
        <v>26933</v>
      </c>
      <c r="N93" s="1592"/>
      <c r="O93" s="1633"/>
      <c r="P93" s="1592"/>
      <c r="Q93" s="1636"/>
      <c r="R93" s="271" t="str">
        <f t="shared" si="6"/>
        <v>Please complete all cells in row</v>
      </c>
      <c r="S93" s="1696"/>
      <c r="T93" s="273">
        <f t="shared" si="7"/>
        <v>1</v>
      </c>
      <c r="U93" s="1591"/>
      <c r="V93" s="1591"/>
      <c r="W93" s="273">
        <f t="shared" si="5"/>
        <v>1</v>
      </c>
      <c r="X93" s="273">
        <f t="shared" si="5"/>
        <v>1</v>
      </c>
      <c r="Y93" s="273">
        <f t="shared" si="5"/>
        <v>1</v>
      </c>
      <c r="Z93" s="273">
        <f t="shared" si="5"/>
        <v>1</v>
      </c>
      <c r="AA93" s="273">
        <f t="shared" si="5"/>
        <v>1</v>
      </c>
      <c r="AB93" s="273">
        <f t="shared" si="5"/>
        <v>1</v>
      </c>
      <c r="AC93" s="273">
        <f t="shared" si="5"/>
        <v>1</v>
      </c>
      <c r="AD93" s="273">
        <f t="shared" si="5"/>
        <v>1</v>
      </c>
      <c r="AE93" s="273">
        <f t="shared" si="5"/>
        <v>1</v>
      </c>
      <c r="AF93" s="1696"/>
      <c r="AG93" s="1592"/>
      <c r="AH93" s="1480" t="s">
        <v>26934</v>
      </c>
      <c r="AI93" s="1481" t="s">
        <v>26935</v>
      </c>
      <c r="AJ93" s="1481" t="s">
        <v>26936</v>
      </c>
      <c r="AK93" s="773" t="s">
        <v>26937</v>
      </c>
      <c r="AL93" s="773" t="s">
        <v>26938</v>
      </c>
      <c r="AM93" s="773" t="s">
        <v>26939</v>
      </c>
      <c r="AN93" s="773" t="s">
        <v>26940</v>
      </c>
      <c r="AO93" s="773" t="s">
        <v>26941</v>
      </c>
      <c r="AP93" s="773" t="s">
        <v>26942</v>
      </c>
      <c r="AQ93" s="1367" t="s">
        <v>26943</v>
      </c>
      <c r="AR93" s="1592"/>
    </row>
    <row r="94" spans="2:44">
      <c r="B94" s="1004"/>
      <c r="C94" s="803"/>
      <c r="D94" s="803"/>
      <c r="E94" s="803"/>
      <c r="F94" s="803"/>
      <c r="G94" s="803"/>
      <c r="H94" s="803"/>
      <c r="I94" s="803"/>
      <c r="J94" s="803"/>
      <c r="K94" s="804"/>
      <c r="L94" s="1592"/>
      <c r="M94" s="324" t="s">
        <v>26944</v>
      </c>
      <c r="N94" s="1592"/>
      <c r="O94" s="1633"/>
      <c r="P94" s="1592"/>
      <c r="Q94" s="1636"/>
      <c r="R94" s="271" t="str">
        <f t="shared" si="6"/>
        <v>Please complete all cells in row</v>
      </c>
      <c r="S94" s="1696"/>
      <c r="T94" s="273">
        <f t="shared" si="7"/>
        <v>1</v>
      </c>
      <c r="U94" s="1591"/>
      <c r="V94" s="1591"/>
      <c r="W94" s="273">
        <f t="shared" si="5"/>
        <v>1</v>
      </c>
      <c r="X94" s="273">
        <f t="shared" si="5"/>
        <v>1</v>
      </c>
      <c r="Y94" s="273">
        <f t="shared" si="5"/>
        <v>1</v>
      </c>
      <c r="Z94" s="273">
        <f t="shared" si="5"/>
        <v>1</v>
      </c>
      <c r="AA94" s="273">
        <f t="shared" si="5"/>
        <v>1</v>
      </c>
      <c r="AB94" s="273">
        <f t="shared" si="5"/>
        <v>1</v>
      </c>
      <c r="AC94" s="273">
        <f t="shared" si="5"/>
        <v>1</v>
      </c>
      <c r="AD94" s="273">
        <f t="shared" si="5"/>
        <v>1</v>
      </c>
      <c r="AE94" s="273">
        <f t="shared" si="5"/>
        <v>1</v>
      </c>
      <c r="AF94" s="1696"/>
      <c r="AG94" s="1592"/>
      <c r="AH94" s="1480" t="s">
        <v>26945</v>
      </c>
      <c r="AI94" s="1481" t="s">
        <v>26946</v>
      </c>
      <c r="AJ94" s="1481" t="s">
        <v>26947</v>
      </c>
      <c r="AK94" s="773" t="s">
        <v>26948</v>
      </c>
      <c r="AL94" s="773" t="s">
        <v>26949</v>
      </c>
      <c r="AM94" s="773" t="s">
        <v>26950</v>
      </c>
      <c r="AN94" s="773" t="s">
        <v>26951</v>
      </c>
      <c r="AO94" s="773" t="s">
        <v>26952</v>
      </c>
      <c r="AP94" s="773" t="s">
        <v>26953</v>
      </c>
      <c r="AQ94" s="1367" t="s">
        <v>26954</v>
      </c>
      <c r="AR94" s="1592"/>
    </row>
    <row r="95" spans="2:44">
      <c r="B95" s="1004"/>
      <c r="C95" s="803"/>
      <c r="D95" s="803"/>
      <c r="E95" s="803"/>
      <c r="F95" s="803"/>
      <c r="G95" s="803"/>
      <c r="H95" s="803"/>
      <c r="I95" s="803"/>
      <c r="J95" s="803"/>
      <c r="K95" s="804"/>
      <c r="L95" s="1592"/>
      <c r="M95" s="324" t="s">
        <v>26955</v>
      </c>
      <c r="N95" s="1592"/>
      <c r="O95" s="1633"/>
      <c r="P95" s="1592"/>
      <c r="Q95" s="1636"/>
      <c r="R95" s="271" t="str">
        <f t="shared" si="6"/>
        <v>Please complete all cells in row</v>
      </c>
      <c r="S95" s="1696"/>
      <c r="T95" s="273">
        <f t="shared" si="7"/>
        <v>1</v>
      </c>
      <c r="U95" s="1591"/>
      <c r="V95" s="1591"/>
      <c r="W95" s="273">
        <f t="shared" si="5"/>
        <v>1</v>
      </c>
      <c r="X95" s="273">
        <f t="shared" si="5"/>
        <v>1</v>
      </c>
      <c r="Y95" s="273">
        <f t="shared" si="5"/>
        <v>1</v>
      </c>
      <c r="Z95" s="273">
        <f t="shared" si="5"/>
        <v>1</v>
      </c>
      <c r="AA95" s="273">
        <f t="shared" si="5"/>
        <v>1</v>
      </c>
      <c r="AB95" s="273">
        <f t="shared" si="5"/>
        <v>1</v>
      </c>
      <c r="AC95" s="273">
        <f t="shared" si="5"/>
        <v>1</v>
      </c>
      <c r="AD95" s="273">
        <f t="shared" si="5"/>
        <v>1</v>
      </c>
      <c r="AE95" s="273">
        <f t="shared" si="5"/>
        <v>1</v>
      </c>
      <c r="AF95" s="1696"/>
      <c r="AG95" s="1592"/>
      <c r="AH95" s="1480" t="s">
        <v>26956</v>
      </c>
      <c r="AI95" s="1481" t="s">
        <v>26957</v>
      </c>
      <c r="AJ95" s="1481" t="s">
        <v>26958</v>
      </c>
      <c r="AK95" s="773" t="s">
        <v>26959</v>
      </c>
      <c r="AL95" s="773" t="s">
        <v>26960</v>
      </c>
      <c r="AM95" s="773" t="s">
        <v>26961</v>
      </c>
      <c r="AN95" s="773" t="s">
        <v>26962</v>
      </c>
      <c r="AO95" s="773" t="s">
        <v>26963</v>
      </c>
      <c r="AP95" s="773" t="s">
        <v>26964</v>
      </c>
      <c r="AQ95" s="1367" t="s">
        <v>26965</v>
      </c>
      <c r="AR95" s="1592"/>
    </row>
    <row r="96" spans="2:44">
      <c r="B96" s="1004"/>
      <c r="C96" s="803"/>
      <c r="D96" s="803"/>
      <c r="E96" s="803"/>
      <c r="F96" s="803"/>
      <c r="G96" s="803"/>
      <c r="H96" s="803"/>
      <c r="I96" s="803"/>
      <c r="J96" s="803"/>
      <c r="K96" s="804"/>
      <c r="L96" s="1592"/>
      <c r="M96" s="324" t="s">
        <v>26966</v>
      </c>
      <c r="N96" s="1592"/>
      <c r="O96" s="1633"/>
      <c r="P96" s="1592"/>
      <c r="Q96" s="1636"/>
      <c r="R96" s="271" t="str">
        <f t="shared" si="6"/>
        <v>Please complete all cells in row</v>
      </c>
      <c r="S96" s="1696"/>
      <c r="T96" s="273">
        <f t="shared" si="7"/>
        <v>1</v>
      </c>
      <c r="U96" s="1591"/>
      <c r="V96" s="1591"/>
      <c r="W96" s="273">
        <f t="shared" si="5"/>
        <v>1</v>
      </c>
      <c r="X96" s="273">
        <f t="shared" si="5"/>
        <v>1</v>
      </c>
      <c r="Y96" s="273">
        <f t="shared" si="5"/>
        <v>1</v>
      </c>
      <c r="Z96" s="273">
        <f t="shared" si="5"/>
        <v>1</v>
      </c>
      <c r="AA96" s="273">
        <f t="shared" si="5"/>
        <v>1</v>
      </c>
      <c r="AB96" s="273">
        <f t="shared" si="5"/>
        <v>1</v>
      </c>
      <c r="AC96" s="273">
        <f t="shared" si="5"/>
        <v>1</v>
      </c>
      <c r="AD96" s="273">
        <f t="shared" si="5"/>
        <v>1</v>
      </c>
      <c r="AE96" s="273">
        <f t="shared" si="5"/>
        <v>1</v>
      </c>
      <c r="AF96" s="1696"/>
      <c r="AG96" s="1592"/>
      <c r="AH96" s="1480" t="s">
        <v>26967</v>
      </c>
      <c r="AI96" s="1481" t="s">
        <v>26968</v>
      </c>
      <c r="AJ96" s="1481" t="s">
        <v>26969</v>
      </c>
      <c r="AK96" s="773" t="s">
        <v>26970</v>
      </c>
      <c r="AL96" s="773" t="s">
        <v>26971</v>
      </c>
      <c r="AM96" s="773" t="s">
        <v>26972</v>
      </c>
      <c r="AN96" s="773" t="s">
        <v>26973</v>
      </c>
      <c r="AO96" s="773" t="s">
        <v>26974</v>
      </c>
      <c r="AP96" s="773" t="s">
        <v>26975</v>
      </c>
      <c r="AQ96" s="1367" t="s">
        <v>26976</v>
      </c>
      <c r="AR96" s="1592"/>
    </row>
    <row r="97" spans="2:44">
      <c r="B97" s="1004"/>
      <c r="C97" s="803"/>
      <c r="D97" s="803"/>
      <c r="E97" s="803"/>
      <c r="F97" s="803"/>
      <c r="G97" s="803"/>
      <c r="H97" s="803"/>
      <c r="I97" s="803"/>
      <c r="J97" s="803"/>
      <c r="K97" s="804"/>
      <c r="L97" s="1592"/>
      <c r="M97" s="324" t="s">
        <v>26977</v>
      </c>
      <c r="N97" s="1592"/>
      <c r="O97" s="1633"/>
      <c r="P97" s="1592"/>
      <c r="Q97" s="1636"/>
      <c r="R97" s="271" t="str">
        <f t="shared" si="6"/>
        <v>Please complete all cells in row</v>
      </c>
      <c r="S97" s="1696"/>
      <c r="T97" s="273">
        <f t="shared" si="7"/>
        <v>1</v>
      </c>
      <c r="U97" s="1591"/>
      <c r="V97" s="1591"/>
      <c r="W97" s="273">
        <f t="shared" si="5"/>
        <v>1</v>
      </c>
      <c r="X97" s="273">
        <f t="shared" si="5"/>
        <v>1</v>
      </c>
      <c r="Y97" s="273">
        <f t="shared" si="5"/>
        <v>1</v>
      </c>
      <c r="Z97" s="273">
        <f t="shared" si="5"/>
        <v>1</v>
      </c>
      <c r="AA97" s="273">
        <f t="shared" si="5"/>
        <v>1</v>
      </c>
      <c r="AB97" s="273">
        <f t="shared" si="5"/>
        <v>1</v>
      </c>
      <c r="AC97" s="273">
        <f t="shared" si="5"/>
        <v>1</v>
      </c>
      <c r="AD97" s="273">
        <f t="shared" si="5"/>
        <v>1</v>
      </c>
      <c r="AE97" s="273">
        <f t="shared" si="5"/>
        <v>1</v>
      </c>
      <c r="AF97" s="1696"/>
      <c r="AG97" s="1592"/>
      <c r="AH97" s="1480" t="s">
        <v>26978</v>
      </c>
      <c r="AI97" s="1481" t="s">
        <v>26979</v>
      </c>
      <c r="AJ97" s="1481" t="s">
        <v>26980</v>
      </c>
      <c r="AK97" s="773" t="s">
        <v>26981</v>
      </c>
      <c r="AL97" s="773" t="s">
        <v>26982</v>
      </c>
      <c r="AM97" s="773" t="s">
        <v>26983</v>
      </c>
      <c r="AN97" s="773" t="s">
        <v>26984</v>
      </c>
      <c r="AO97" s="773" t="s">
        <v>26985</v>
      </c>
      <c r="AP97" s="773" t="s">
        <v>26986</v>
      </c>
      <c r="AQ97" s="1367" t="s">
        <v>26987</v>
      </c>
      <c r="AR97" s="1592"/>
    </row>
    <row r="98" spans="2:44">
      <c r="B98" s="1004"/>
      <c r="C98" s="803"/>
      <c r="D98" s="803"/>
      <c r="E98" s="803"/>
      <c r="F98" s="803"/>
      <c r="G98" s="803"/>
      <c r="H98" s="803"/>
      <c r="I98" s="803"/>
      <c r="J98" s="803"/>
      <c r="K98" s="804"/>
      <c r="L98" s="1592"/>
      <c r="M98" s="324" t="s">
        <v>26988</v>
      </c>
      <c r="N98" s="1592"/>
      <c r="O98" s="1633"/>
      <c r="P98" s="1592"/>
      <c r="Q98" s="1636"/>
      <c r="R98" s="271" t="str">
        <f t="shared" si="6"/>
        <v>Please complete all cells in row</v>
      </c>
      <c r="S98" s="1696"/>
      <c r="T98" s="273">
        <f t="shared" si="7"/>
        <v>1</v>
      </c>
      <c r="U98" s="1591"/>
      <c r="V98" s="1591"/>
      <c r="W98" s="273">
        <f t="shared" si="5"/>
        <v>1</v>
      </c>
      <c r="X98" s="273">
        <f t="shared" si="5"/>
        <v>1</v>
      </c>
      <c r="Y98" s="273">
        <f t="shared" si="5"/>
        <v>1</v>
      </c>
      <c r="Z98" s="273">
        <f t="shared" si="5"/>
        <v>1</v>
      </c>
      <c r="AA98" s="273">
        <f t="shared" si="5"/>
        <v>1</v>
      </c>
      <c r="AB98" s="273">
        <f t="shared" si="5"/>
        <v>1</v>
      </c>
      <c r="AC98" s="273">
        <f t="shared" si="5"/>
        <v>1</v>
      </c>
      <c r="AD98" s="273">
        <f t="shared" si="5"/>
        <v>1</v>
      </c>
      <c r="AE98" s="273">
        <f t="shared" si="5"/>
        <v>1</v>
      </c>
      <c r="AF98" s="1696"/>
      <c r="AG98" s="1592"/>
      <c r="AH98" s="1480" t="s">
        <v>26989</v>
      </c>
      <c r="AI98" s="1481" t="s">
        <v>26990</v>
      </c>
      <c r="AJ98" s="1481" t="s">
        <v>26991</v>
      </c>
      <c r="AK98" s="773" t="s">
        <v>26992</v>
      </c>
      <c r="AL98" s="773" t="s">
        <v>26993</v>
      </c>
      <c r="AM98" s="773" t="s">
        <v>26994</v>
      </c>
      <c r="AN98" s="773" t="s">
        <v>26995</v>
      </c>
      <c r="AO98" s="773" t="s">
        <v>26996</v>
      </c>
      <c r="AP98" s="773" t="s">
        <v>26997</v>
      </c>
      <c r="AQ98" s="1367" t="s">
        <v>26998</v>
      </c>
      <c r="AR98" s="1592"/>
    </row>
    <row r="99" spans="2:44">
      <c r="B99" s="1004"/>
      <c r="C99" s="803"/>
      <c r="D99" s="803"/>
      <c r="E99" s="803"/>
      <c r="F99" s="803"/>
      <c r="G99" s="803"/>
      <c r="H99" s="803"/>
      <c r="I99" s="803"/>
      <c r="J99" s="803"/>
      <c r="K99" s="804"/>
      <c r="L99" s="1592"/>
      <c r="M99" s="324" t="s">
        <v>26999</v>
      </c>
      <c r="N99" s="1592"/>
      <c r="O99" s="1633"/>
      <c r="P99" s="1592"/>
      <c r="Q99" s="1636"/>
      <c r="R99" s="271" t="str">
        <f t="shared" si="6"/>
        <v>Please complete all cells in row</v>
      </c>
      <c r="S99" s="1696"/>
      <c r="T99" s="273">
        <f t="shared" si="7"/>
        <v>1</v>
      </c>
      <c r="U99" s="1591"/>
      <c r="V99" s="1591"/>
      <c r="W99" s="273">
        <f t="shared" si="5"/>
        <v>1</v>
      </c>
      <c r="X99" s="273">
        <f t="shared" si="5"/>
        <v>1</v>
      </c>
      <c r="Y99" s="273">
        <f t="shared" si="5"/>
        <v>1</v>
      </c>
      <c r="Z99" s="273">
        <f t="shared" si="5"/>
        <v>1</v>
      </c>
      <c r="AA99" s="273">
        <f t="shared" si="5"/>
        <v>1</v>
      </c>
      <c r="AB99" s="273">
        <f t="shared" si="5"/>
        <v>1</v>
      </c>
      <c r="AC99" s="273">
        <f t="shared" si="5"/>
        <v>1</v>
      </c>
      <c r="AD99" s="273">
        <f t="shared" si="5"/>
        <v>1</v>
      </c>
      <c r="AE99" s="273">
        <f t="shared" si="5"/>
        <v>1</v>
      </c>
      <c r="AF99" s="1696"/>
      <c r="AG99" s="1592"/>
      <c r="AH99" s="1480" t="s">
        <v>27000</v>
      </c>
      <c r="AI99" s="1481" t="s">
        <v>27001</v>
      </c>
      <c r="AJ99" s="1481" t="s">
        <v>27002</v>
      </c>
      <c r="AK99" s="773" t="s">
        <v>27003</v>
      </c>
      <c r="AL99" s="773" t="s">
        <v>27004</v>
      </c>
      <c r="AM99" s="773" t="s">
        <v>27005</v>
      </c>
      <c r="AN99" s="773" t="s">
        <v>27006</v>
      </c>
      <c r="AO99" s="773" t="s">
        <v>27007</v>
      </c>
      <c r="AP99" s="773" t="s">
        <v>27008</v>
      </c>
      <c r="AQ99" s="1367" t="s">
        <v>27009</v>
      </c>
      <c r="AR99" s="1592"/>
    </row>
    <row r="100" spans="2:44">
      <c r="B100" s="1004"/>
      <c r="C100" s="803"/>
      <c r="D100" s="803"/>
      <c r="E100" s="803"/>
      <c r="F100" s="803"/>
      <c r="G100" s="803"/>
      <c r="H100" s="803"/>
      <c r="I100" s="803"/>
      <c r="J100" s="803"/>
      <c r="K100" s="804"/>
      <c r="L100" s="1592"/>
      <c r="M100" s="324" t="s">
        <v>27010</v>
      </c>
      <c r="N100" s="1592"/>
      <c r="O100" s="1633"/>
      <c r="P100" s="1592"/>
      <c r="Q100" s="1636"/>
      <c r="R100" s="271" t="str">
        <f t="shared" si="6"/>
        <v>Please complete all cells in row</v>
      </c>
      <c r="S100" s="1696"/>
      <c r="T100" s="273">
        <f t="shared" si="7"/>
        <v>1</v>
      </c>
      <c r="U100" s="1591"/>
      <c r="V100" s="1591"/>
      <c r="W100" s="273">
        <f t="shared" si="5"/>
        <v>1</v>
      </c>
      <c r="X100" s="273">
        <f t="shared" si="5"/>
        <v>1</v>
      </c>
      <c r="Y100" s="273">
        <f t="shared" si="5"/>
        <v>1</v>
      </c>
      <c r="Z100" s="273">
        <f t="shared" ref="Z100:AE131" si="8" xml:space="preserve"> IF( ISNUMBER(F100 ), 0, 1 )</f>
        <v>1</v>
      </c>
      <c r="AA100" s="273">
        <f t="shared" si="8"/>
        <v>1</v>
      </c>
      <c r="AB100" s="273">
        <f t="shared" si="8"/>
        <v>1</v>
      </c>
      <c r="AC100" s="273">
        <f t="shared" si="8"/>
        <v>1</v>
      </c>
      <c r="AD100" s="273">
        <f t="shared" si="8"/>
        <v>1</v>
      </c>
      <c r="AE100" s="273">
        <f t="shared" si="8"/>
        <v>1</v>
      </c>
      <c r="AF100" s="1696"/>
      <c r="AG100" s="1592"/>
      <c r="AH100" s="1480" t="s">
        <v>27011</v>
      </c>
      <c r="AI100" s="1481" t="s">
        <v>27012</v>
      </c>
      <c r="AJ100" s="1481" t="s">
        <v>27013</v>
      </c>
      <c r="AK100" s="773" t="s">
        <v>27014</v>
      </c>
      <c r="AL100" s="773" t="s">
        <v>27015</v>
      </c>
      <c r="AM100" s="773" t="s">
        <v>27016</v>
      </c>
      <c r="AN100" s="773" t="s">
        <v>27017</v>
      </c>
      <c r="AO100" s="773" t="s">
        <v>27018</v>
      </c>
      <c r="AP100" s="773" t="s">
        <v>27019</v>
      </c>
      <c r="AQ100" s="1367" t="s">
        <v>27020</v>
      </c>
      <c r="AR100" s="1592"/>
    </row>
    <row r="101" spans="2:44">
      <c r="B101" s="1004"/>
      <c r="C101" s="803"/>
      <c r="D101" s="803"/>
      <c r="E101" s="803"/>
      <c r="F101" s="803"/>
      <c r="G101" s="803"/>
      <c r="H101" s="803"/>
      <c r="I101" s="803"/>
      <c r="J101" s="803"/>
      <c r="K101" s="804"/>
      <c r="L101" s="1592"/>
      <c r="M101" s="324" t="s">
        <v>27021</v>
      </c>
      <c r="N101" s="1592"/>
      <c r="O101" s="1633"/>
      <c r="P101" s="1592"/>
      <c r="Q101" s="1636"/>
      <c r="R101" s="271" t="str">
        <f t="shared" si="6"/>
        <v>Please complete all cells in row</v>
      </c>
      <c r="S101" s="1696"/>
      <c r="T101" s="273">
        <f t="shared" si="7"/>
        <v>1</v>
      </c>
      <c r="U101" s="1591"/>
      <c r="V101" s="1591"/>
      <c r="W101" s="273">
        <f t="shared" ref="W101:AE132" si="9" xml:space="preserve"> IF( ISNUMBER(C101 ), 0, 1 )</f>
        <v>1</v>
      </c>
      <c r="X101" s="273">
        <f t="shared" si="9"/>
        <v>1</v>
      </c>
      <c r="Y101" s="273">
        <f t="shared" si="9"/>
        <v>1</v>
      </c>
      <c r="Z101" s="273">
        <f t="shared" si="8"/>
        <v>1</v>
      </c>
      <c r="AA101" s="273">
        <f t="shared" si="8"/>
        <v>1</v>
      </c>
      <c r="AB101" s="273">
        <f t="shared" si="8"/>
        <v>1</v>
      </c>
      <c r="AC101" s="273">
        <f t="shared" si="8"/>
        <v>1</v>
      </c>
      <c r="AD101" s="273">
        <f t="shared" si="8"/>
        <v>1</v>
      </c>
      <c r="AE101" s="273">
        <f t="shared" si="8"/>
        <v>1</v>
      </c>
      <c r="AF101" s="1696"/>
      <c r="AG101" s="1592"/>
      <c r="AH101" s="1480" t="s">
        <v>27022</v>
      </c>
      <c r="AI101" s="1481" t="s">
        <v>27023</v>
      </c>
      <c r="AJ101" s="1481" t="s">
        <v>27024</v>
      </c>
      <c r="AK101" s="773" t="s">
        <v>27025</v>
      </c>
      <c r="AL101" s="773" t="s">
        <v>27026</v>
      </c>
      <c r="AM101" s="773" t="s">
        <v>27027</v>
      </c>
      <c r="AN101" s="773" t="s">
        <v>27028</v>
      </c>
      <c r="AO101" s="773" t="s">
        <v>27029</v>
      </c>
      <c r="AP101" s="773" t="s">
        <v>27030</v>
      </c>
      <c r="AQ101" s="1367" t="s">
        <v>27031</v>
      </c>
      <c r="AR101" s="1592"/>
    </row>
    <row r="102" spans="2:44">
      <c r="B102" s="1004"/>
      <c r="C102" s="803"/>
      <c r="D102" s="803"/>
      <c r="E102" s="803"/>
      <c r="F102" s="803"/>
      <c r="G102" s="803"/>
      <c r="H102" s="803"/>
      <c r="I102" s="803"/>
      <c r="J102" s="803"/>
      <c r="K102" s="804"/>
      <c r="L102" s="1592"/>
      <c r="M102" s="324" t="s">
        <v>27032</v>
      </c>
      <c r="N102" s="1592"/>
      <c r="O102" s="1633"/>
      <c r="P102" s="1592"/>
      <c r="Q102" s="1636"/>
      <c r="R102" s="271" t="str">
        <f t="shared" si="6"/>
        <v>Please complete all cells in row</v>
      </c>
      <c r="S102" s="1696"/>
      <c r="T102" s="273">
        <f t="shared" si="7"/>
        <v>1</v>
      </c>
      <c r="U102" s="1591"/>
      <c r="V102" s="1591"/>
      <c r="W102" s="273">
        <f t="shared" si="9"/>
        <v>1</v>
      </c>
      <c r="X102" s="273">
        <f t="shared" si="9"/>
        <v>1</v>
      </c>
      <c r="Y102" s="273">
        <f t="shared" si="9"/>
        <v>1</v>
      </c>
      <c r="Z102" s="273">
        <f t="shared" si="8"/>
        <v>1</v>
      </c>
      <c r="AA102" s="273">
        <f t="shared" si="8"/>
        <v>1</v>
      </c>
      <c r="AB102" s="273">
        <f t="shared" si="8"/>
        <v>1</v>
      </c>
      <c r="AC102" s="273">
        <f t="shared" si="8"/>
        <v>1</v>
      </c>
      <c r="AD102" s="273">
        <f t="shared" si="8"/>
        <v>1</v>
      </c>
      <c r="AE102" s="273">
        <f t="shared" si="8"/>
        <v>1</v>
      </c>
      <c r="AF102" s="1696"/>
      <c r="AG102" s="1592"/>
      <c r="AH102" s="1480" t="s">
        <v>27033</v>
      </c>
      <c r="AI102" s="1481" t="s">
        <v>27034</v>
      </c>
      <c r="AJ102" s="1481" t="s">
        <v>27035</v>
      </c>
      <c r="AK102" s="773" t="s">
        <v>27036</v>
      </c>
      <c r="AL102" s="773" t="s">
        <v>27037</v>
      </c>
      <c r="AM102" s="773" t="s">
        <v>27038</v>
      </c>
      <c r="AN102" s="773" t="s">
        <v>27039</v>
      </c>
      <c r="AO102" s="773" t="s">
        <v>27040</v>
      </c>
      <c r="AP102" s="773" t="s">
        <v>27041</v>
      </c>
      <c r="AQ102" s="1367" t="s">
        <v>27042</v>
      </c>
      <c r="AR102" s="1592"/>
    </row>
    <row r="103" spans="2:44">
      <c r="B103" s="1004"/>
      <c r="C103" s="803"/>
      <c r="D103" s="803"/>
      <c r="E103" s="803"/>
      <c r="F103" s="803"/>
      <c r="G103" s="803"/>
      <c r="H103" s="803"/>
      <c r="I103" s="803"/>
      <c r="J103" s="803"/>
      <c r="K103" s="804"/>
      <c r="L103" s="1592"/>
      <c r="M103" s="324" t="s">
        <v>27043</v>
      </c>
      <c r="N103" s="1592"/>
      <c r="O103" s="1633"/>
      <c r="P103" s="1592"/>
      <c r="Q103" s="1636"/>
      <c r="R103" s="271" t="str">
        <f t="shared" si="6"/>
        <v>Please complete all cells in row</v>
      </c>
      <c r="S103" s="1696"/>
      <c r="T103" s="273">
        <f t="shared" si="7"/>
        <v>1</v>
      </c>
      <c r="U103" s="1591"/>
      <c r="V103" s="1591"/>
      <c r="W103" s="273">
        <f t="shared" si="9"/>
        <v>1</v>
      </c>
      <c r="X103" s="273">
        <f t="shared" si="9"/>
        <v>1</v>
      </c>
      <c r="Y103" s="273">
        <f t="shared" si="9"/>
        <v>1</v>
      </c>
      <c r="Z103" s="273">
        <f t="shared" si="8"/>
        <v>1</v>
      </c>
      <c r="AA103" s="273">
        <f t="shared" si="8"/>
        <v>1</v>
      </c>
      <c r="AB103" s="273">
        <f t="shared" si="8"/>
        <v>1</v>
      </c>
      <c r="AC103" s="273">
        <f t="shared" si="8"/>
        <v>1</v>
      </c>
      <c r="AD103" s="273">
        <f t="shared" si="8"/>
        <v>1</v>
      </c>
      <c r="AE103" s="273">
        <f t="shared" si="8"/>
        <v>1</v>
      </c>
      <c r="AF103" s="1696"/>
      <c r="AG103" s="1592"/>
      <c r="AH103" s="1480" t="s">
        <v>27044</v>
      </c>
      <c r="AI103" s="1481" t="s">
        <v>27045</v>
      </c>
      <c r="AJ103" s="1481" t="s">
        <v>27046</v>
      </c>
      <c r="AK103" s="773" t="s">
        <v>27047</v>
      </c>
      <c r="AL103" s="773" t="s">
        <v>27048</v>
      </c>
      <c r="AM103" s="773" t="s">
        <v>27049</v>
      </c>
      <c r="AN103" s="773" t="s">
        <v>27050</v>
      </c>
      <c r="AO103" s="773" t="s">
        <v>27051</v>
      </c>
      <c r="AP103" s="773" t="s">
        <v>27052</v>
      </c>
      <c r="AQ103" s="1367" t="s">
        <v>27053</v>
      </c>
      <c r="AR103" s="1592"/>
    </row>
    <row r="104" spans="2:44">
      <c r="B104" s="1004"/>
      <c r="C104" s="803"/>
      <c r="D104" s="803"/>
      <c r="E104" s="803"/>
      <c r="F104" s="803"/>
      <c r="G104" s="803"/>
      <c r="H104" s="803"/>
      <c r="I104" s="803"/>
      <c r="J104" s="803"/>
      <c r="K104" s="804"/>
      <c r="L104" s="1592"/>
      <c r="M104" s="324" t="s">
        <v>27054</v>
      </c>
      <c r="N104" s="1592"/>
      <c r="O104" s="1633"/>
      <c r="P104" s="1592"/>
      <c r="Q104" s="1636"/>
      <c r="R104" s="271" t="str">
        <f t="shared" si="6"/>
        <v>Please complete all cells in row</v>
      </c>
      <c r="S104" s="1696"/>
      <c r="T104" s="273">
        <f t="shared" si="7"/>
        <v>1</v>
      </c>
      <c r="U104" s="1591"/>
      <c r="V104" s="1591"/>
      <c r="W104" s="273">
        <f t="shared" si="9"/>
        <v>1</v>
      </c>
      <c r="X104" s="273">
        <f t="shared" si="9"/>
        <v>1</v>
      </c>
      <c r="Y104" s="273">
        <f t="shared" si="9"/>
        <v>1</v>
      </c>
      <c r="Z104" s="273">
        <f t="shared" si="8"/>
        <v>1</v>
      </c>
      <c r="AA104" s="273">
        <f t="shared" si="8"/>
        <v>1</v>
      </c>
      <c r="AB104" s="273">
        <f t="shared" si="8"/>
        <v>1</v>
      </c>
      <c r="AC104" s="273">
        <f t="shared" si="8"/>
        <v>1</v>
      </c>
      <c r="AD104" s="273">
        <f t="shared" si="8"/>
        <v>1</v>
      </c>
      <c r="AE104" s="273">
        <f t="shared" si="8"/>
        <v>1</v>
      </c>
      <c r="AF104" s="1696"/>
      <c r="AG104" s="1592"/>
      <c r="AH104" s="1480" t="s">
        <v>27055</v>
      </c>
      <c r="AI104" s="1481" t="s">
        <v>27056</v>
      </c>
      <c r="AJ104" s="1481" t="s">
        <v>27057</v>
      </c>
      <c r="AK104" s="773" t="s">
        <v>27058</v>
      </c>
      <c r="AL104" s="773" t="s">
        <v>27059</v>
      </c>
      <c r="AM104" s="773" t="s">
        <v>27060</v>
      </c>
      <c r="AN104" s="773" t="s">
        <v>27061</v>
      </c>
      <c r="AO104" s="773" t="s">
        <v>27062</v>
      </c>
      <c r="AP104" s="773" t="s">
        <v>27063</v>
      </c>
      <c r="AQ104" s="1367" t="s">
        <v>27064</v>
      </c>
      <c r="AR104" s="1592"/>
    </row>
    <row r="105" spans="2:44">
      <c r="B105" s="1004"/>
      <c r="C105" s="803"/>
      <c r="D105" s="803"/>
      <c r="E105" s="803"/>
      <c r="F105" s="803"/>
      <c r="G105" s="803"/>
      <c r="H105" s="803"/>
      <c r="I105" s="803"/>
      <c r="J105" s="803"/>
      <c r="K105" s="804"/>
      <c r="L105" s="1592"/>
      <c r="M105" s="324" t="s">
        <v>27065</v>
      </c>
      <c r="N105" s="1592"/>
      <c r="O105" s="1633"/>
      <c r="P105" s="1592"/>
      <c r="Q105" s="1636"/>
      <c r="R105" s="271" t="str">
        <f t="shared" si="6"/>
        <v>Please complete all cells in row</v>
      </c>
      <c r="S105" s="1696"/>
      <c r="T105" s="273">
        <f t="shared" si="7"/>
        <v>1</v>
      </c>
      <c r="U105" s="1591"/>
      <c r="V105" s="1591"/>
      <c r="W105" s="273">
        <f t="shared" si="9"/>
        <v>1</v>
      </c>
      <c r="X105" s="273">
        <f t="shared" si="9"/>
        <v>1</v>
      </c>
      <c r="Y105" s="273">
        <f t="shared" si="9"/>
        <v>1</v>
      </c>
      <c r="Z105" s="273">
        <f t="shared" si="8"/>
        <v>1</v>
      </c>
      <c r="AA105" s="273">
        <f t="shared" si="8"/>
        <v>1</v>
      </c>
      <c r="AB105" s="273">
        <f t="shared" si="8"/>
        <v>1</v>
      </c>
      <c r="AC105" s="273">
        <f t="shared" si="8"/>
        <v>1</v>
      </c>
      <c r="AD105" s="273">
        <f t="shared" si="8"/>
        <v>1</v>
      </c>
      <c r="AE105" s="273">
        <f t="shared" si="8"/>
        <v>1</v>
      </c>
      <c r="AF105" s="1696"/>
      <c r="AG105" s="1592"/>
      <c r="AH105" s="1480" t="s">
        <v>27066</v>
      </c>
      <c r="AI105" s="1481" t="s">
        <v>27067</v>
      </c>
      <c r="AJ105" s="1481" t="s">
        <v>27068</v>
      </c>
      <c r="AK105" s="773" t="s">
        <v>27069</v>
      </c>
      <c r="AL105" s="773" t="s">
        <v>27070</v>
      </c>
      <c r="AM105" s="773" t="s">
        <v>27071</v>
      </c>
      <c r="AN105" s="773" t="s">
        <v>27072</v>
      </c>
      <c r="AO105" s="773" t="s">
        <v>27073</v>
      </c>
      <c r="AP105" s="773" t="s">
        <v>27074</v>
      </c>
      <c r="AQ105" s="1367" t="s">
        <v>27075</v>
      </c>
      <c r="AR105" s="1592"/>
    </row>
    <row r="106" spans="2:44">
      <c r="B106" s="1004"/>
      <c r="C106" s="803"/>
      <c r="D106" s="803"/>
      <c r="E106" s="803"/>
      <c r="F106" s="803"/>
      <c r="G106" s="803"/>
      <c r="H106" s="803"/>
      <c r="I106" s="803"/>
      <c r="J106" s="803"/>
      <c r="K106" s="804"/>
      <c r="L106" s="1592"/>
      <c r="M106" s="324" t="s">
        <v>27076</v>
      </c>
      <c r="N106" s="1592"/>
      <c r="O106" s="1633"/>
      <c r="P106" s="1592"/>
      <c r="Q106" s="1636"/>
      <c r="R106" s="271" t="str">
        <f t="shared" si="6"/>
        <v>Please complete all cells in row</v>
      </c>
      <c r="S106" s="1696"/>
      <c r="T106" s="273">
        <f t="shared" si="7"/>
        <v>1</v>
      </c>
      <c r="U106" s="1591"/>
      <c r="V106" s="1591"/>
      <c r="W106" s="273">
        <f t="shared" si="9"/>
        <v>1</v>
      </c>
      <c r="X106" s="273">
        <f t="shared" si="9"/>
        <v>1</v>
      </c>
      <c r="Y106" s="273">
        <f t="shared" si="9"/>
        <v>1</v>
      </c>
      <c r="Z106" s="273">
        <f t="shared" si="8"/>
        <v>1</v>
      </c>
      <c r="AA106" s="273">
        <f t="shared" si="8"/>
        <v>1</v>
      </c>
      <c r="AB106" s="273">
        <f t="shared" si="8"/>
        <v>1</v>
      </c>
      <c r="AC106" s="273">
        <f t="shared" si="8"/>
        <v>1</v>
      </c>
      <c r="AD106" s="273">
        <f t="shared" si="8"/>
        <v>1</v>
      </c>
      <c r="AE106" s="273">
        <f t="shared" si="8"/>
        <v>1</v>
      </c>
      <c r="AF106" s="1696"/>
      <c r="AG106" s="1592"/>
      <c r="AH106" s="1480" t="s">
        <v>27077</v>
      </c>
      <c r="AI106" s="1481" t="s">
        <v>27078</v>
      </c>
      <c r="AJ106" s="1481" t="s">
        <v>27079</v>
      </c>
      <c r="AK106" s="773" t="s">
        <v>27080</v>
      </c>
      <c r="AL106" s="773" t="s">
        <v>27081</v>
      </c>
      <c r="AM106" s="773" t="s">
        <v>27082</v>
      </c>
      <c r="AN106" s="773" t="s">
        <v>27083</v>
      </c>
      <c r="AO106" s="773" t="s">
        <v>27084</v>
      </c>
      <c r="AP106" s="773" t="s">
        <v>27085</v>
      </c>
      <c r="AQ106" s="1367" t="s">
        <v>27086</v>
      </c>
      <c r="AR106" s="1592"/>
    </row>
    <row r="107" spans="2:44">
      <c r="B107" s="1004"/>
      <c r="C107" s="803"/>
      <c r="D107" s="803"/>
      <c r="E107" s="803"/>
      <c r="F107" s="803"/>
      <c r="G107" s="803"/>
      <c r="H107" s="803"/>
      <c r="I107" s="803"/>
      <c r="J107" s="803"/>
      <c r="K107" s="804"/>
      <c r="L107" s="1592"/>
      <c r="M107" s="324" t="s">
        <v>27087</v>
      </c>
      <c r="N107" s="1592"/>
      <c r="O107" s="1633"/>
      <c r="P107" s="1592"/>
      <c r="Q107" s="1636"/>
      <c r="R107" s="271" t="str">
        <f t="shared" si="6"/>
        <v>Please complete all cells in row</v>
      </c>
      <c r="S107" s="1696"/>
      <c r="T107" s="273">
        <f t="shared" si="7"/>
        <v>1</v>
      </c>
      <c r="U107" s="1591"/>
      <c r="V107" s="1591"/>
      <c r="W107" s="273">
        <f t="shared" si="9"/>
        <v>1</v>
      </c>
      <c r="X107" s="273">
        <f t="shared" si="9"/>
        <v>1</v>
      </c>
      <c r="Y107" s="273">
        <f t="shared" si="9"/>
        <v>1</v>
      </c>
      <c r="Z107" s="273">
        <f t="shared" si="8"/>
        <v>1</v>
      </c>
      <c r="AA107" s="273">
        <f t="shared" si="8"/>
        <v>1</v>
      </c>
      <c r="AB107" s="273">
        <f t="shared" si="8"/>
        <v>1</v>
      </c>
      <c r="AC107" s="273">
        <f t="shared" si="8"/>
        <v>1</v>
      </c>
      <c r="AD107" s="273">
        <f t="shared" si="8"/>
        <v>1</v>
      </c>
      <c r="AE107" s="273">
        <f t="shared" si="8"/>
        <v>1</v>
      </c>
      <c r="AF107" s="1696"/>
      <c r="AG107" s="1592"/>
      <c r="AH107" s="1480" t="s">
        <v>27088</v>
      </c>
      <c r="AI107" s="1481" t="s">
        <v>27089</v>
      </c>
      <c r="AJ107" s="1481" t="s">
        <v>27090</v>
      </c>
      <c r="AK107" s="773" t="s">
        <v>27091</v>
      </c>
      <c r="AL107" s="773" t="s">
        <v>27092</v>
      </c>
      <c r="AM107" s="773" t="s">
        <v>27093</v>
      </c>
      <c r="AN107" s="773" t="s">
        <v>27094</v>
      </c>
      <c r="AO107" s="773" t="s">
        <v>27095</v>
      </c>
      <c r="AP107" s="773" t="s">
        <v>27096</v>
      </c>
      <c r="AQ107" s="1367" t="s">
        <v>27097</v>
      </c>
      <c r="AR107" s="1592"/>
    </row>
    <row r="108" spans="2:44">
      <c r="B108" s="1004"/>
      <c r="C108" s="803"/>
      <c r="D108" s="803"/>
      <c r="E108" s="803"/>
      <c r="F108" s="803"/>
      <c r="G108" s="803"/>
      <c r="H108" s="803"/>
      <c r="I108" s="803"/>
      <c r="J108" s="803"/>
      <c r="K108" s="804"/>
      <c r="L108" s="1592"/>
      <c r="M108" s="324" t="s">
        <v>27098</v>
      </c>
      <c r="N108" s="1592"/>
      <c r="O108" s="1633"/>
      <c r="P108" s="1592"/>
      <c r="Q108" s="1636"/>
      <c r="R108" s="271" t="str">
        <f t="shared" si="6"/>
        <v>Please complete all cells in row</v>
      </c>
      <c r="S108" s="1696"/>
      <c r="T108" s="273">
        <f t="shared" si="7"/>
        <v>1</v>
      </c>
      <c r="U108" s="1591"/>
      <c r="V108" s="1591"/>
      <c r="W108" s="273">
        <f t="shared" si="9"/>
        <v>1</v>
      </c>
      <c r="X108" s="273">
        <f t="shared" si="9"/>
        <v>1</v>
      </c>
      <c r="Y108" s="273">
        <f t="shared" si="9"/>
        <v>1</v>
      </c>
      <c r="Z108" s="273">
        <f t="shared" si="8"/>
        <v>1</v>
      </c>
      <c r="AA108" s="273">
        <f t="shared" si="8"/>
        <v>1</v>
      </c>
      <c r="AB108" s="273">
        <f t="shared" si="8"/>
        <v>1</v>
      </c>
      <c r="AC108" s="273">
        <f t="shared" si="8"/>
        <v>1</v>
      </c>
      <c r="AD108" s="273">
        <f t="shared" si="8"/>
        <v>1</v>
      </c>
      <c r="AE108" s="273">
        <f t="shared" si="8"/>
        <v>1</v>
      </c>
      <c r="AF108" s="1696"/>
      <c r="AG108" s="1592"/>
      <c r="AH108" s="1480" t="s">
        <v>27099</v>
      </c>
      <c r="AI108" s="1481" t="s">
        <v>27100</v>
      </c>
      <c r="AJ108" s="1481" t="s">
        <v>27101</v>
      </c>
      <c r="AK108" s="773" t="s">
        <v>27102</v>
      </c>
      <c r="AL108" s="773" t="s">
        <v>27103</v>
      </c>
      <c r="AM108" s="773" t="s">
        <v>27104</v>
      </c>
      <c r="AN108" s="773" t="s">
        <v>27105</v>
      </c>
      <c r="AO108" s="773" t="s">
        <v>27106</v>
      </c>
      <c r="AP108" s="773" t="s">
        <v>27107</v>
      </c>
      <c r="AQ108" s="1367" t="s">
        <v>27108</v>
      </c>
      <c r="AR108" s="1592"/>
    </row>
    <row r="109" spans="2:44">
      <c r="B109" s="1004"/>
      <c r="C109" s="803"/>
      <c r="D109" s="803"/>
      <c r="E109" s="803"/>
      <c r="F109" s="803"/>
      <c r="G109" s="803"/>
      <c r="H109" s="803"/>
      <c r="I109" s="803"/>
      <c r="J109" s="803"/>
      <c r="K109" s="804"/>
      <c r="L109" s="1592"/>
      <c r="M109" s="324" t="s">
        <v>27109</v>
      </c>
      <c r="N109" s="1592"/>
      <c r="O109" s="1633"/>
      <c r="P109" s="1592"/>
      <c r="Q109" s="1636"/>
      <c r="R109" s="271" t="str">
        <f t="shared" si="6"/>
        <v>Please complete all cells in row</v>
      </c>
      <c r="S109" s="1696"/>
      <c r="T109" s="273">
        <f t="shared" si="7"/>
        <v>1</v>
      </c>
      <c r="U109" s="1591"/>
      <c r="V109" s="1591"/>
      <c r="W109" s="273">
        <f t="shared" si="9"/>
        <v>1</v>
      </c>
      <c r="X109" s="273">
        <f t="shared" si="9"/>
        <v>1</v>
      </c>
      <c r="Y109" s="273">
        <f t="shared" si="9"/>
        <v>1</v>
      </c>
      <c r="Z109" s="273">
        <f t="shared" si="8"/>
        <v>1</v>
      </c>
      <c r="AA109" s="273">
        <f t="shared" si="8"/>
        <v>1</v>
      </c>
      <c r="AB109" s="273">
        <f t="shared" si="8"/>
        <v>1</v>
      </c>
      <c r="AC109" s="273">
        <f t="shared" si="8"/>
        <v>1</v>
      </c>
      <c r="AD109" s="273">
        <f t="shared" si="8"/>
        <v>1</v>
      </c>
      <c r="AE109" s="273">
        <f t="shared" si="8"/>
        <v>1</v>
      </c>
      <c r="AF109" s="1696"/>
      <c r="AG109" s="1592"/>
      <c r="AH109" s="1480" t="s">
        <v>27110</v>
      </c>
      <c r="AI109" s="1481" t="s">
        <v>27111</v>
      </c>
      <c r="AJ109" s="1481" t="s">
        <v>27112</v>
      </c>
      <c r="AK109" s="773" t="s">
        <v>27113</v>
      </c>
      <c r="AL109" s="773" t="s">
        <v>27114</v>
      </c>
      <c r="AM109" s="773" t="s">
        <v>27115</v>
      </c>
      <c r="AN109" s="773" t="s">
        <v>27116</v>
      </c>
      <c r="AO109" s="773" t="s">
        <v>27117</v>
      </c>
      <c r="AP109" s="773" t="s">
        <v>27118</v>
      </c>
      <c r="AQ109" s="1367" t="s">
        <v>27119</v>
      </c>
      <c r="AR109" s="1592"/>
    </row>
    <row r="110" spans="2:44">
      <c r="B110" s="1004"/>
      <c r="C110" s="803"/>
      <c r="D110" s="803"/>
      <c r="E110" s="803"/>
      <c r="F110" s="803"/>
      <c r="G110" s="803"/>
      <c r="H110" s="803"/>
      <c r="I110" s="803"/>
      <c r="J110" s="803"/>
      <c r="K110" s="804"/>
      <c r="L110" s="1592"/>
      <c r="M110" s="324" t="s">
        <v>27120</v>
      </c>
      <c r="N110" s="1592"/>
      <c r="O110" s="1633"/>
      <c r="P110" s="1592"/>
      <c r="Q110" s="1636"/>
      <c r="R110" s="271" t="str">
        <f t="shared" si="6"/>
        <v>Please complete all cells in row</v>
      </c>
      <c r="S110" s="1696"/>
      <c r="T110" s="273">
        <f t="shared" si="7"/>
        <v>1</v>
      </c>
      <c r="U110" s="1591"/>
      <c r="V110" s="1591"/>
      <c r="W110" s="273">
        <f t="shared" si="9"/>
        <v>1</v>
      </c>
      <c r="X110" s="273">
        <f t="shared" si="9"/>
        <v>1</v>
      </c>
      <c r="Y110" s="273">
        <f t="shared" si="9"/>
        <v>1</v>
      </c>
      <c r="Z110" s="273">
        <f t="shared" si="8"/>
        <v>1</v>
      </c>
      <c r="AA110" s="273">
        <f t="shared" si="8"/>
        <v>1</v>
      </c>
      <c r="AB110" s="273">
        <f t="shared" si="8"/>
        <v>1</v>
      </c>
      <c r="AC110" s="273">
        <f t="shared" si="8"/>
        <v>1</v>
      </c>
      <c r="AD110" s="273">
        <f t="shared" si="8"/>
        <v>1</v>
      </c>
      <c r="AE110" s="273">
        <f t="shared" si="8"/>
        <v>1</v>
      </c>
      <c r="AF110" s="1696"/>
      <c r="AG110" s="1592"/>
      <c r="AH110" s="1480" t="s">
        <v>27121</v>
      </c>
      <c r="AI110" s="1481" t="s">
        <v>27122</v>
      </c>
      <c r="AJ110" s="1481" t="s">
        <v>27123</v>
      </c>
      <c r="AK110" s="773" t="s">
        <v>27124</v>
      </c>
      <c r="AL110" s="773" t="s">
        <v>27125</v>
      </c>
      <c r="AM110" s="773" t="s">
        <v>27126</v>
      </c>
      <c r="AN110" s="773" t="s">
        <v>27127</v>
      </c>
      <c r="AO110" s="773" t="s">
        <v>27128</v>
      </c>
      <c r="AP110" s="773" t="s">
        <v>27129</v>
      </c>
      <c r="AQ110" s="1367" t="s">
        <v>27130</v>
      </c>
      <c r="AR110" s="1592"/>
    </row>
    <row r="111" spans="2:44">
      <c r="B111" s="1004"/>
      <c r="C111" s="803"/>
      <c r="D111" s="803"/>
      <c r="E111" s="803"/>
      <c r="F111" s="803"/>
      <c r="G111" s="803"/>
      <c r="H111" s="803"/>
      <c r="I111" s="803"/>
      <c r="J111" s="803"/>
      <c r="K111" s="804"/>
      <c r="L111" s="1592"/>
      <c r="M111" s="324" t="s">
        <v>27131</v>
      </c>
      <c r="N111" s="1592"/>
      <c r="O111" s="1633"/>
      <c r="P111" s="1592"/>
      <c r="Q111" s="1636"/>
      <c r="R111" s="271" t="str">
        <f t="shared" si="6"/>
        <v>Please complete all cells in row</v>
      </c>
      <c r="S111" s="1696"/>
      <c r="T111" s="273">
        <f t="shared" si="7"/>
        <v>1</v>
      </c>
      <c r="U111" s="1591"/>
      <c r="V111" s="1591"/>
      <c r="W111" s="273">
        <f t="shared" si="9"/>
        <v>1</v>
      </c>
      <c r="X111" s="273">
        <f t="shared" si="9"/>
        <v>1</v>
      </c>
      <c r="Y111" s="273">
        <f t="shared" si="9"/>
        <v>1</v>
      </c>
      <c r="Z111" s="273">
        <f t="shared" si="8"/>
        <v>1</v>
      </c>
      <c r="AA111" s="273">
        <f t="shared" si="8"/>
        <v>1</v>
      </c>
      <c r="AB111" s="273">
        <f t="shared" si="8"/>
        <v>1</v>
      </c>
      <c r="AC111" s="273">
        <f t="shared" si="8"/>
        <v>1</v>
      </c>
      <c r="AD111" s="273">
        <f t="shared" si="8"/>
        <v>1</v>
      </c>
      <c r="AE111" s="273">
        <f t="shared" si="8"/>
        <v>1</v>
      </c>
      <c r="AF111" s="1696"/>
      <c r="AG111" s="1592"/>
      <c r="AH111" s="1480" t="s">
        <v>27132</v>
      </c>
      <c r="AI111" s="1481" t="s">
        <v>27133</v>
      </c>
      <c r="AJ111" s="1481" t="s">
        <v>27134</v>
      </c>
      <c r="AK111" s="773" t="s">
        <v>27135</v>
      </c>
      <c r="AL111" s="773" t="s">
        <v>27136</v>
      </c>
      <c r="AM111" s="773" t="s">
        <v>27137</v>
      </c>
      <c r="AN111" s="773" t="s">
        <v>27138</v>
      </c>
      <c r="AO111" s="773" t="s">
        <v>27139</v>
      </c>
      <c r="AP111" s="773" t="s">
        <v>27140</v>
      </c>
      <c r="AQ111" s="1367" t="s">
        <v>27141</v>
      </c>
      <c r="AR111" s="1592"/>
    </row>
    <row r="112" spans="2:44">
      <c r="B112" s="1004"/>
      <c r="C112" s="803"/>
      <c r="D112" s="803"/>
      <c r="E112" s="803"/>
      <c r="F112" s="803"/>
      <c r="G112" s="803"/>
      <c r="H112" s="803"/>
      <c r="I112" s="803"/>
      <c r="J112" s="803"/>
      <c r="K112" s="804"/>
      <c r="L112" s="1592"/>
      <c r="M112" s="324" t="s">
        <v>27142</v>
      </c>
      <c r="N112" s="1592"/>
      <c r="O112" s="1633"/>
      <c r="P112" s="1592"/>
      <c r="Q112" s="1636"/>
      <c r="R112" s="271" t="str">
        <f t="shared" si="6"/>
        <v>Please complete all cells in row</v>
      </c>
      <c r="S112" s="1696"/>
      <c r="T112" s="273">
        <f t="shared" si="7"/>
        <v>1</v>
      </c>
      <c r="U112" s="1591"/>
      <c r="V112" s="1591"/>
      <c r="W112" s="273">
        <f t="shared" si="9"/>
        <v>1</v>
      </c>
      <c r="X112" s="273">
        <f t="shared" si="9"/>
        <v>1</v>
      </c>
      <c r="Y112" s="273">
        <f t="shared" si="9"/>
        <v>1</v>
      </c>
      <c r="Z112" s="273">
        <f t="shared" si="8"/>
        <v>1</v>
      </c>
      <c r="AA112" s="273">
        <f t="shared" si="8"/>
        <v>1</v>
      </c>
      <c r="AB112" s="273">
        <f t="shared" si="8"/>
        <v>1</v>
      </c>
      <c r="AC112" s="273">
        <f t="shared" si="8"/>
        <v>1</v>
      </c>
      <c r="AD112" s="273">
        <f t="shared" si="8"/>
        <v>1</v>
      </c>
      <c r="AE112" s="273">
        <f t="shared" si="8"/>
        <v>1</v>
      </c>
      <c r="AF112" s="1696"/>
      <c r="AG112" s="1592"/>
      <c r="AH112" s="1480" t="s">
        <v>27143</v>
      </c>
      <c r="AI112" s="1481" t="s">
        <v>27144</v>
      </c>
      <c r="AJ112" s="1481" t="s">
        <v>27145</v>
      </c>
      <c r="AK112" s="773" t="s">
        <v>27146</v>
      </c>
      <c r="AL112" s="773" t="s">
        <v>27147</v>
      </c>
      <c r="AM112" s="773" t="s">
        <v>27148</v>
      </c>
      <c r="AN112" s="773" t="s">
        <v>27149</v>
      </c>
      <c r="AO112" s="773" t="s">
        <v>27150</v>
      </c>
      <c r="AP112" s="773" t="s">
        <v>27151</v>
      </c>
      <c r="AQ112" s="1367" t="s">
        <v>27152</v>
      </c>
      <c r="AR112" s="1592"/>
    </row>
    <row r="113" spans="2:44">
      <c r="B113" s="1004"/>
      <c r="C113" s="803"/>
      <c r="D113" s="803"/>
      <c r="E113" s="803"/>
      <c r="F113" s="803"/>
      <c r="G113" s="803"/>
      <c r="H113" s="803"/>
      <c r="I113" s="803"/>
      <c r="J113" s="803"/>
      <c r="K113" s="804"/>
      <c r="L113" s="1592"/>
      <c r="M113" s="324" t="s">
        <v>27153</v>
      </c>
      <c r="N113" s="1592"/>
      <c r="O113" s="1633"/>
      <c r="P113" s="1592"/>
      <c r="Q113" s="1636"/>
      <c r="R113" s="271" t="str">
        <f t="shared" si="6"/>
        <v>Please complete all cells in row</v>
      </c>
      <c r="S113" s="1696"/>
      <c r="T113" s="273">
        <f t="shared" si="7"/>
        <v>1</v>
      </c>
      <c r="U113" s="1591"/>
      <c r="V113" s="1591"/>
      <c r="W113" s="273">
        <f t="shared" si="9"/>
        <v>1</v>
      </c>
      <c r="X113" s="273">
        <f t="shared" si="9"/>
        <v>1</v>
      </c>
      <c r="Y113" s="273">
        <f t="shared" si="9"/>
        <v>1</v>
      </c>
      <c r="Z113" s="273">
        <f t="shared" si="8"/>
        <v>1</v>
      </c>
      <c r="AA113" s="273">
        <f t="shared" si="8"/>
        <v>1</v>
      </c>
      <c r="AB113" s="273">
        <f t="shared" si="8"/>
        <v>1</v>
      </c>
      <c r="AC113" s="273">
        <f t="shared" si="8"/>
        <v>1</v>
      </c>
      <c r="AD113" s="273">
        <f t="shared" si="8"/>
        <v>1</v>
      </c>
      <c r="AE113" s="273">
        <f t="shared" si="8"/>
        <v>1</v>
      </c>
      <c r="AF113" s="1696"/>
      <c r="AG113" s="1592"/>
      <c r="AH113" s="1480" t="s">
        <v>27154</v>
      </c>
      <c r="AI113" s="1481" t="s">
        <v>27155</v>
      </c>
      <c r="AJ113" s="1481" t="s">
        <v>27156</v>
      </c>
      <c r="AK113" s="773" t="s">
        <v>27157</v>
      </c>
      <c r="AL113" s="773" t="s">
        <v>27158</v>
      </c>
      <c r="AM113" s="773" t="s">
        <v>27159</v>
      </c>
      <c r="AN113" s="773" t="s">
        <v>27160</v>
      </c>
      <c r="AO113" s="773" t="s">
        <v>27161</v>
      </c>
      <c r="AP113" s="773" t="s">
        <v>27162</v>
      </c>
      <c r="AQ113" s="1367" t="s">
        <v>27163</v>
      </c>
      <c r="AR113" s="1592"/>
    </row>
    <row r="114" spans="2:44">
      <c r="B114" s="1004"/>
      <c r="C114" s="803"/>
      <c r="D114" s="803"/>
      <c r="E114" s="803"/>
      <c r="F114" s="803"/>
      <c r="G114" s="803"/>
      <c r="H114" s="803"/>
      <c r="I114" s="803"/>
      <c r="J114" s="803"/>
      <c r="K114" s="804"/>
      <c r="L114" s="1592"/>
      <c r="M114" s="324" t="s">
        <v>27164</v>
      </c>
      <c r="N114" s="1592"/>
      <c r="O114" s="1633"/>
      <c r="P114" s="1592"/>
      <c r="Q114" s="1636"/>
      <c r="R114" s="271" t="str">
        <f t="shared" si="6"/>
        <v>Please complete all cells in row</v>
      </c>
      <c r="S114" s="1696"/>
      <c r="T114" s="273">
        <f t="shared" si="7"/>
        <v>1</v>
      </c>
      <c r="U114" s="1591"/>
      <c r="V114" s="1591"/>
      <c r="W114" s="273">
        <f t="shared" si="9"/>
        <v>1</v>
      </c>
      <c r="X114" s="273">
        <f t="shared" si="9"/>
        <v>1</v>
      </c>
      <c r="Y114" s="273">
        <f t="shared" si="9"/>
        <v>1</v>
      </c>
      <c r="Z114" s="273">
        <f t="shared" si="8"/>
        <v>1</v>
      </c>
      <c r="AA114" s="273">
        <f t="shared" si="8"/>
        <v>1</v>
      </c>
      <c r="AB114" s="273">
        <f t="shared" si="8"/>
        <v>1</v>
      </c>
      <c r="AC114" s="273">
        <f t="shared" si="8"/>
        <v>1</v>
      </c>
      <c r="AD114" s="273">
        <f t="shared" si="8"/>
        <v>1</v>
      </c>
      <c r="AE114" s="273">
        <f t="shared" si="8"/>
        <v>1</v>
      </c>
      <c r="AF114" s="1696"/>
      <c r="AG114" s="1592"/>
      <c r="AH114" s="1480" t="s">
        <v>27165</v>
      </c>
      <c r="AI114" s="1481" t="s">
        <v>27166</v>
      </c>
      <c r="AJ114" s="1481" t="s">
        <v>27167</v>
      </c>
      <c r="AK114" s="773" t="s">
        <v>27168</v>
      </c>
      <c r="AL114" s="773" t="s">
        <v>27169</v>
      </c>
      <c r="AM114" s="773" t="s">
        <v>27170</v>
      </c>
      <c r="AN114" s="773" t="s">
        <v>27171</v>
      </c>
      <c r="AO114" s="773" t="s">
        <v>27172</v>
      </c>
      <c r="AP114" s="773" t="s">
        <v>27173</v>
      </c>
      <c r="AQ114" s="1367" t="s">
        <v>27174</v>
      </c>
      <c r="AR114" s="1592"/>
    </row>
    <row r="115" spans="2:44">
      <c r="B115" s="1004"/>
      <c r="C115" s="803"/>
      <c r="D115" s="803"/>
      <c r="E115" s="803"/>
      <c r="F115" s="803"/>
      <c r="G115" s="803"/>
      <c r="H115" s="803"/>
      <c r="I115" s="803"/>
      <c r="J115" s="803"/>
      <c r="K115" s="804"/>
      <c r="L115" s="1592"/>
      <c r="M115" s="324" t="s">
        <v>27175</v>
      </c>
      <c r="N115" s="1592"/>
      <c r="O115" s="1633"/>
      <c r="P115" s="1592"/>
      <c r="Q115" s="1636"/>
      <c r="R115" s="271" t="str">
        <f t="shared" si="6"/>
        <v>Please complete all cells in row</v>
      </c>
      <c r="S115" s="1696"/>
      <c r="T115" s="273">
        <f t="shared" si="7"/>
        <v>1</v>
      </c>
      <c r="U115" s="1591"/>
      <c r="V115" s="1591"/>
      <c r="W115" s="273">
        <f t="shared" si="9"/>
        <v>1</v>
      </c>
      <c r="X115" s="273">
        <f t="shared" si="9"/>
        <v>1</v>
      </c>
      <c r="Y115" s="273">
        <f t="shared" si="9"/>
        <v>1</v>
      </c>
      <c r="Z115" s="273">
        <f t="shared" si="8"/>
        <v>1</v>
      </c>
      <c r="AA115" s="273">
        <f t="shared" si="8"/>
        <v>1</v>
      </c>
      <c r="AB115" s="273">
        <f t="shared" si="8"/>
        <v>1</v>
      </c>
      <c r="AC115" s="273">
        <f t="shared" si="8"/>
        <v>1</v>
      </c>
      <c r="AD115" s="273">
        <f t="shared" si="8"/>
        <v>1</v>
      </c>
      <c r="AE115" s="273">
        <f t="shared" si="8"/>
        <v>1</v>
      </c>
      <c r="AF115" s="1696"/>
      <c r="AG115" s="1592"/>
      <c r="AH115" s="1480" t="s">
        <v>27176</v>
      </c>
      <c r="AI115" s="1481" t="s">
        <v>27177</v>
      </c>
      <c r="AJ115" s="1481" t="s">
        <v>27178</v>
      </c>
      <c r="AK115" s="773" t="s">
        <v>27179</v>
      </c>
      <c r="AL115" s="773" t="s">
        <v>27180</v>
      </c>
      <c r="AM115" s="773" t="s">
        <v>27181</v>
      </c>
      <c r="AN115" s="773" t="s">
        <v>27182</v>
      </c>
      <c r="AO115" s="773" t="s">
        <v>27183</v>
      </c>
      <c r="AP115" s="773" t="s">
        <v>27184</v>
      </c>
      <c r="AQ115" s="1367" t="s">
        <v>27185</v>
      </c>
      <c r="AR115" s="1592"/>
    </row>
    <row r="116" spans="2:44">
      <c r="B116" s="1004"/>
      <c r="C116" s="803"/>
      <c r="D116" s="803"/>
      <c r="E116" s="803"/>
      <c r="F116" s="803"/>
      <c r="G116" s="803"/>
      <c r="H116" s="803"/>
      <c r="I116" s="803"/>
      <c r="J116" s="803"/>
      <c r="K116" s="804"/>
      <c r="L116" s="1592"/>
      <c r="M116" s="324" t="s">
        <v>27186</v>
      </c>
      <c r="N116" s="1592"/>
      <c r="O116" s="1633"/>
      <c r="P116" s="1592"/>
      <c r="Q116" s="1636"/>
      <c r="R116" s="271" t="str">
        <f t="shared" si="6"/>
        <v>Please complete all cells in row</v>
      </c>
      <c r="S116" s="1696"/>
      <c r="T116" s="273">
        <f t="shared" si="7"/>
        <v>1</v>
      </c>
      <c r="U116" s="1591"/>
      <c r="V116" s="1591"/>
      <c r="W116" s="273">
        <f t="shared" si="9"/>
        <v>1</v>
      </c>
      <c r="X116" s="273">
        <f t="shared" si="9"/>
        <v>1</v>
      </c>
      <c r="Y116" s="273">
        <f t="shared" si="9"/>
        <v>1</v>
      </c>
      <c r="Z116" s="273">
        <f t="shared" si="8"/>
        <v>1</v>
      </c>
      <c r="AA116" s="273">
        <f t="shared" si="8"/>
        <v>1</v>
      </c>
      <c r="AB116" s="273">
        <f t="shared" si="8"/>
        <v>1</v>
      </c>
      <c r="AC116" s="273">
        <f t="shared" si="8"/>
        <v>1</v>
      </c>
      <c r="AD116" s="273">
        <f t="shared" si="8"/>
        <v>1</v>
      </c>
      <c r="AE116" s="273">
        <f t="shared" si="8"/>
        <v>1</v>
      </c>
      <c r="AF116" s="1696"/>
      <c r="AG116" s="1592"/>
      <c r="AH116" s="1480" t="s">
        <v>27187</v>
      </c>
      <c r="AI116" s="1481" t="s">
        <v>27188</v>
      </c>
      <c r="AJ116" s="1481" t="s">
        <v>27189</v>
      </c>
      <c r="AK116" s="773" t="s">
        <v>27190</v>
      </c>
      <c r="AL116" s="773" t="s">
        <v>27191</v>
      </c>
      <c r="AM116" s="773" t="s">
        <v>27192</v>
      </c>
      <c r="AN116" s="773" t="s">
        <v>27193</v>
      </c>
      <c r="AO116" s="773" t="s">
        <v>27194</v>
      </c>
      <c r="AP116" s="773" t="s">
        <v>27195</v>
      </c>
      <c r="AQ116" s="1367" t="s">
        <v>27196</v>
      </c>
      <c r="AR116" s="1592"/>
    </row>
    <row r="117" spans="2:44">
      <c r="B117" s="1004"/>
      <c r="C117" s="803"/>
      <c r="D117" s="803"/>
      <c r="E117" s="803"/>
      <c r="F117" s="803"/>
      <c r="G117" s="803"/>
      <c r="H117" s="803"/>
      <c r="I117" s="803"/>
      <c r="J117" s="803"/>
      <c r="K117" s="804"/>
      <c r="L117" s="1592"/>
      <c r="M117" s="324" t="s">
        <v>27197</v>
      </c>
      <c r="N117" s="1592"/>
      <c r="O117" s="1633"/>
      <c r="P117" s="1592"/>
      <c r="Q117" s="1636"/>
      <c r="R117" s="271" t="str">
        <f t="shared" si="6"/>
        <v>Please complete all cells in row</v>
      </c>
      <c r="S117" s="1696"/>
      <c r="T117" s="273">
        <f t="shared" si="7"/>
        <v>1</v>
      </c>
      <c r="U117" s="1591"/>
      <c r="V117" s="1591"/>
      <c r="W117" s="273">
        <f t="shared" si="9"/>
        <v>1</v>
      </c>
      <c r="X117" s="273">
        <f t="shared" si="9"/>
        <v>1</v>
      </c>
      <c r="Y117" s="273">
        <f t="shared" si="9"/>
        <v>1</v>
      </c>
      <c r="Z117" s="273">
        <f t="shared" si="8"/>
        <v>1</v>
      </c>
      <c r="AA117" s="273">
        <f t="shared" si="8"/>
        <v>1</v>
      </c>
      <c r="AB117" s="273">
        <f t="shared" si="8"/>
        <v>1</v>
      </c>
      <c r="AC117" s="273">
        <f t="shared" si="8"/>
        <v>1</v>
      </c>
      <c r="AD117" s="273">
        <f t="shared" si="8"/>
        <v>1</v>
      </c>
      <c r="AE117" s="273">
        <f t="shared" si="8"/>
        <v>1</v>
      </c>
      <c r="AF117" s="1696"/>
      <c r="AG117" s="1592"/>
      <c r="AH117" s="1480" t="s">
        <v>27198</v>
      </c>
      <c r="AI117" s="1481" t="s">
        <v>27199</v>
      </c>
      <c r="AJ117" s="1481" t="s">
        <v>27200</v>
      </c>
      <c r="AK117" s="773" t="s">
        <v>27201</v>
      </c>
      <c r="AL117" s="773" t="s">
        <v>27202</v>
      </c>
      <c r="AM117" s="773" t="s">
        <v>27203</v>
      </c>
      <c r="AN117" s="773" t="s">
        <v>27204</v>
      </c>
      <c r="AO117" s="773" t="s">
        <v>27205</v>
      </c>
      <c r="AP117" s="773" t="s">
        <v>27206</v>
      </c>
      <c r="AQ117" s="1367" t="s">
        <v>27207</v>
      </c>
      <c r="AR117" s="1592"/>
    </row>
    <row r="118" spans="2:44">
      <c r="B118" s="1004"/>
      <c r="C118" s="803"/>
      <c r="D118" s="803"/>
      <c r="E118" s="803"/>
      <c r="F118" s="803"/>
      <c r="G118" s="803"/>
      <c r="H118" s="803"/>
      <c r="I118" s="803"/>
      <c r="J118" s="803"/>
      <c r="K118" s="804"/>
      <c r="L118" s="1592"/>
      <c r="M118" s="324" t="s">
        <v>27208</v>
      </c>
      <c r="N118" s="1592"/>
      <c r="O118" s="1633"/>
      <c r="P118" s="1592"/>
      <c r="Q118" s="1636"/>
      <c r="R118" s="271" t="str">
        <f t="shared" si="6"/>
        <v>Please complete all cells in row</v>
      </c>
      <c r="S118" s="1696"/>
      <c r="T118" s="273">
        <f t="shared" si="7"/>
        <v>1</v>
      </c>
      <c r="U118" s="1591"/>
      <c r="V118" s="1591"/>
      <c r="W118" s="273">
        <f t="shared" si="9"/>
        <v>1</v>
      </c>
      <c r="X118" s="273">
        <f t="shared" si="9"/>
        <v>1</v>
      </c>
      <c r="Y118" s="273">
        <f t="shared" si="9"/>
        <v>1</v>
      </c>
      <c r="Z118" s="273">
        <f t="shared" si="8"/>
        <v>1</v>
      </c>
      <c r="AA118" s="273">
        <f t="shared" si="8"/>
        <v>1</v>
      </c>
      <c r="AB118" s="273">
        <f t="shared" si="8"/>
        <v>1</v>
      </c>
      <c r="AC118" s="273">
        <f t="shared" si="8"/>
        <v>1</v>
      </c>
      <c r="AD118" s="273">
        <f t="shared" si="8"/>
        <v>1</v>
      </c>
      <c r="AE118" s="273">
        <f t="shared" si="8"/>
        <v>1</v>
      </c>
      <c r="AF118" s="1696"/>
      <c r="AG118" s="1592"/>
      <c r="AH118" s="1480" t="s">
        <v>27209</v>
      </c>
      <c r="AI118" s="1481" t="s">
        <v>27210</v>
      </c>
      <c r="AJ118" s="1481" t="s">
        <v>27211</v>
      </c>
      <c r="AK118" s="773" t="s">
        <v>27212</v>
      </c>
      <c r="AL118" s="773" t="s">
        <v>27213</v>
      </c>
      <c r="AM118" s="773" t="s">
        <v>27214</v>
      </c>
      <c r="AN118" s="773" t="s">
        <v>27215</v>
      </c>
      <c r="AO118" s="773" t="s">
        <v>27216</v>
      </c>
      <c r="AP118" s="773" t="s">
        <v>27217</v>
      </c>
      <c r="AQ118" s="1367" t="s">
        <v>27218</v>
      </c>
      <c r="AR118" s="1592"/>
    </row>
    <row r="119" spans="2:44">
      <c r="B119" s="1004"/>
      <c r="C119" s="803"/>
      <c r="D119" s="803"/>
      <c r="E119" s="803"/>
      <c r="F119" s="803"/>
      <c r="G119" s="803"/>
      <c r="H119" s="803"/>
      <c r="I119" s="803"/>
      <c r="J119" s="803"/>
      <c r="K119" s="804"/>
      <c r="L119" s="1592"/>
      <c r="M119" s="324" t="s">
        <v>27219</v>
      </c>
      <c r="N119" s="1592"/>
      <c r="O119" s="1633"/>
      <c r="P119" s="1592"/>
      <c r="Q119" s="1636"/>
      <c r="R119" s="271" t="str">
        <f t="shared" si="6"/>
        <v>Please complete all cells in row</v>
      </c>
      <c r="S119" s="1696"/>
      <c r="T119" s="273">
        <f t="shared" si="7"/>
        <v>1</v>
      </c>
      <c r="U119" s="1591"/>
      <c r="V119" s="1591"/>
      <c r="W119" s="273">
        <f t="shared" si="9"/>
        <v>1</v>
      </c>
      <c r="X119" s="273">
        <f t="shared" si="9"/>
        <v>1</v>
      </c>
      <c r="Y119" s="273">
        <f t="shared" si="9"/>
        <v>1</v>
      </c>
      <c r="Z119" s="273">
        <f t="shared" si="8"/>
        <v>1</v>
      </c>
      <c r="AA119" s="273">
        <f t="shared" si="8"/>
        <v>1</v>
      </c>
      <c r="AB119" s="273">
        <f t="shared" si="8"/>
        <v>1</v>
      </c>
      <c r="AC119" s="273">
        <f t="shared" si="8"/>
        <v>1</v>
      </c>
      <c r="AD119" s="273">
        <f t="shared" si="8"/>
        <v>1</v>
      </c>
      <c r="AE119" s="273">
        <f t="shared" si="8"/>
        <v>1</v>
      </c>
      <c r="AF119" s="1696"/>
      <c r="AG119" s="1592"/>
      <c r="AH119" s="1480" t="s">
        <v>27220</v>
      </c>
      <c r="AI119" s="1481" t="s">
        <v>27221</v>
      </c>
      <c r="AJ119" s="1481" t="s">
        <v>27222</v>
      </c>
      <c r="AK119" s="773" t="s">
        <v>27223</v>
      </c>
      <c r="AL119" s="773" t="s">
        <v>27224</v>
      </c>
      <c r="AM119" s="773" t="s">
        <v>27225</v>
      </c>
      <c r="AN119" s="773" t="s">
        <v>27226</v>
      </c>
      <c r="AO119" s="773" t="s">
        <v>27227</v>
      </c>
      <c r="AP119" s="773" t="s">
        <v>27228</v>
      </c>
      <c r="AQ119" s="1367" t="s">
        <v>27229</v>
      </c>
      <c r="AR119" s="1592"/>
    </row>
    <row r="120" spans="2:44">
      <c r="B120" s="1004"/>
      <c r="C120" s="803"/>
      <c r="D120" s="803"/>
      <c r="E120" s="803"/>
      <c r="F120" s="803"/>
      <c r="G120" s="803"/>
      <c r="H120" s="803"/>
      <c r="I120" s="803"/>
      <c r="J120" s="803"/>
      <c r="K120" s="804"/>
      <c r="L120" s="1592"/>
      <c r="M120" s="324" t="s">
        <v>27230</v>
      </c>
      <c r="N120" s="1592"/>
      <c r="O120" s="1633"/>
      <c r="P120" s="1592"/>
      <c r="Q120" s="1636"/>
      <c r="R120" s="271" t="str">
        <f t="shared" si="6"/>
        <v>Please complete all cells in row</v>
      </c>
      <c r="S120" s="1696"/>
      <c r="T120" s="273">
        <f t="shared" si="7"/>
        <v>1</v>
      </c>
      <c r="U120" s="1591"/>
      <c r="V120" s="1591"/>
      <c r="W120" s="273">
        <f t="shared" si="9"/>
        <v>1</v>
      </c>
      <c r="X120" s="273">
        <f t="shared" si="9"/>
        <v>1</v>
      </c>
      <c r="Y120" s="273">
        <f t="shared" si="9"/>
        <v>1</v>
      </c>
      <c r="Z120" s="273">
        <f t="shared" si="8"/>
        <v>1</v>
      </c>
      <c r="AA120" s="273">
        <f t="shared" si="8"/>
        <v>1</v>
      </c>
      <c r="AB120" s="273">
        <f t="shared" si="8"/>
        <v>1</v>
      </c>
      <c r="AC120" s="273">
        <f t="shared" si="8"/>
        <v>1</v>
      </c>
      <c r="AD120" s="273">
        <f t="shared" si="8"/>
        <v>1</v>
      </c>
      <c r="AE120" s="273">
        <f t="shared" si="8"/>
        <v>1</v>
      </c>
      <c r="AF120" s="1696"/>
      <c r="AG120" s="1592"/>
      <c r="AH120" s="1480" t="s">
        <v>27231</v>
      </c>
      <c r="AI120" s="1481" t="s">
        <v>27232</v>
      </c>
      <c r="AJ120" s="1481" t="s">
        <v>27233</v>
      </c>
      <c r="AK120" s="773" t="s">
        <v>27234</v>
      </c>
      <c r="AL120" s="773" t="s">
        <v>27235</v>
      </c>
      <c r="AM120" s="773" t="s">
        <v>27236</v>
      </c>
      <c r="AN120" s="773" t="s">
        <v>27237</v>
      </c>
      <c r="AO120" s="773" t="s">
        <v>27238</v>
      </c>
      <c r="AP120" s="773" t="s">
        <v>27239</v>
      </c>
      <c r="AQ120" s="1367" t="s">
        <v>27240</v>
      </c>
      <c r="AR120" s="1592"/>
    </row>
    <row r="121" spans="2:44">
      <c r="B121" s="1004"/>
      <c r="C121" s="803"/>
      <c r="D121" s="803"/>
      <c r="E121" s="803"/>
      <c r="F121" s="803"/>
      <c r="G121" s="803"/>
      <c r="H121" s="803"/>
      <c r="I121" s="803"/>
      <c r="J121" s="803"/>
      <c r="K121" s="804"/>
      <c r="L121" s="1592"/>
      <c r="M121" s="324" t="s">
        <v>27241</v>
      </c>
      <c r="N121" s="1592"/>
      <c r="O121" s="1633"/>
      <c r="P121" s="1592"/>
      <c r="Q121" s="1636"/>
      <c r="R121" s="271" t="str">
        <f t="shared" si="6"/>
        <v>Please complete all cells in row</v>
      </c>
      <c r="S121" s="1696"/>
      <c r="T121" s="273">
        <f t="shared" si="7"/>
        <v>1</v>
      </c>
      <c r="U121" s="1591"/>
      <c r="V121" s="1591"/>
      <c r="W121" s="273">
        <f t="shared" si="9"/>
        <v>1</v>
      </c>
      <c r="X121" s="273">
        <f t="shared" si="9"/>
        <v>1</v>
      </c>
      <c r="Y121" s="273">
        <f t="shared" si="9"/>
        <v>1</v>
      </c>
      <c r="Z121" s="273">
        <f t="shared" si="8"/>
        <v>1</v>
      </c>
      <c r="AA121" s="273">
        <f t="shared" si="8"/>
        <v>1</v>
      </c>
      <c r="AB121" s="273">
        <f t="shared" si="8"/>
        <v>1</v>
      </c>
      <c r="AC121" s="273">
        <f t="shared" si="8"/>
        <v>1</v>
      </c>
      <c r="AD121" s="273">
        <f t="shared" si="8"/>
        <v>1</v>
      </c>
      <c r="AE121" s="273">
        <f t="shared" si="8"/>
        <v>1</v>
      </c>
      <c r="AF121" s="1696"/>
      <c r="AG121" s="1592"/>
      <c r="AH121" s="1480" t="s">
        <v>27242</v>
      </c>
      <c r="AI121" s="1481" t="s">
        <v>27243</v>
      </c>
      <c r="AJ121" s="1481" t="s">
        <v>27244</v>
      </c>
      <c r="AK121" s="773" t="s">
        <v>27245</v>
      </c>
      <c r="AL121" s="773" t="s">
        <v>27246</v>
      </c>
      <c r="AM121" s="773" t="s">
        <v>27247</v>
      </c>
      <c r="AN121" s="773" t="s">
        <v>27248</v>
      </c>
      <c r="AO121" s="773" t="s">
        <v>27249</v>
      </c>
      <c r="AP121" s="773" t="s">
        <v>27250</v>
      </c>
      <c r="AQ121" s="1367" t="s">
        <v>27251</v>
      </c>
      <c r="AR121" s="1592"/>
    </row>
    <row r="122" spans="2:44">
      <c r="B122" s="1004"/>
      <c r="C122" s="803"/>
      <c r="D122" s="803"/>
      <c r="E122" s="803"/>
      <c r="F122" s="803"/>
      <c r="G122" s="803"/>
      <c r="H122" s="803"/>
      <c r="I122" s="803"/>
      <c r="J122" s="803"/>
      <c r="K122" s="804"/>
      <c r="L122" s="1592"/>
      <c r="M122" s="324" t="s">
        <v>27252</v>
      </c>
      <c r="N122" s="1592"/>
      <c r="O122" s="1633"/>
      <c r="P122" s="1592"/>
      <c r="Q122" s="1636"/>
      <c r="R122" s="271" t="str">
        <f t="shared" si="6"/>
        <v>Please complete all cells in row</v>
      </c>
      <c r="S122" s="1696"/>
      <c r="T122" s="273">
        <f t="shared" si="7"/>
        <v>1</v>
      </c>
      <c r="U122" s="1591"/>
      <c r="V122" s="1591"/>
      <c r="W122" s="273">
        <f t="shared" si="9"/>
        <v>1</v>
      </c>
      <c r="X122" s="273">
        <f t="shared" si="9"/>
        <v>1</v>
      </c>
      <c r="Y122" s="273">
        <f t="shared" si="9"/>
        <v>1</v>
      </c>
      <c r="Z122" s="273">
        <f t="shared" si="8"/>
        <v>1</v>
      </c>
      <c r="AA122" s="273">
        <f t="shared" si="8"/>
        <v>1</v>
      </c>
      <c r="AB122" s="273">
        <f t="shared" si="8"/>
        <v>1</v>
      </c>
      <c r="AC122" s="273">
        <f t="shared" si="8"/>
        <v>1</v>
      </c>
      <c r="AD122" s="273">
        <f t="shared" si="8"/>
        <v>1</v>
      </c>
      <c r="AE122" s="273">
        <f t="shared" si="8"/>
        <v>1</v>
      </c>
      <c r="AF122" s="1696"/>
      <c r="AG122" s="1592"/>
      <c r="AH122" s="1480" t="s">
        <v>27253</v>
      </c>
      <c r="AI122" s="1481" t="s">
        <v>27254</v>
      </c>
      <c r="AJ122" s="1481" t="s">
        <v>27255</v>
      </c>
      <c r="AK122" s="773" t="s">
        <v>27256</v>
      </c>
      <c r="AL122" s="773" t="s">
        <v>27257</v>
      </c>
      <c r="AM122" s="773" t="s">
        <v>27258</v>
      </c>
      <c r="AN122" s="773" t="s">
        <v>27259</v>
      </c>
      <c r="AO122" s="773" t="s">
        <v>27260</v>
      </c>
      <c r="AP122" s="773" t="s">
        <v>27261</v>
      </c>
      <c r="AQ122" s="1367" t="s">
        <v>27262</v>
      </c>
      <c r="AR122" s="1592"/>
    </row>
    <row r="123" spans="2:44">
      <c r="B123" s="1004"/>
      <c r="C123" s="803"/>
      <c r="D123" s="803"/>
      <c r="E123" s="803"/>
      <c r="F123" s="803"/>
      <c r="G123" s="803"/>
      <c r="H123" s="803"/>
      <c r="I123" s="803"/>
      <c r="J123" s="803"/>
      <c r="K123" s="804"/>
      <c r="L123" s="1592"/>
      <c r="M123" s="324" t="s">
        <v>27263</v>
      </c>
      <c r="N123" s="1592"/>
      <c r="O123" s="1633"/>
      <c r="P123" s="1592"/>
      <c r="Q123" s="1636"/>
      <c r="R123" s="271" t="str">
        <f t="shared" si="6"/>
        <v>Please complete all cells in row</v>
      </c>
      <c r="S123" s="1696"/>
      <c r="T123" s="273">
        <f t="shared" si="7"/>
        <v>1</v>
      </c>
      <c r="U123" s="1591"/>
      <c r="V123" s="1591"/>
      <c r="W123" s="273">
        <f t="shared" si="9"/>
        <v>1</v>
      </c>
      <c r="X123" s="273">
        <f t="shared" si="9"/>
        <v>1</v>
      </c>
      <c r="Y123" s="273">
        <f t="shared" si="9"/>
        <v>1</v>
      </c>
      <c r="Z123" s="273">
        <f t="shared" si="8"/>
        <v>1</v>
      </c>
      <c r="AA123" s="273">
        <f t="shared" si="8"/>
        <v>1</v>
      </c>
      <c r="AB123" s="273">
        <f t="shared" si="8"/>
        <v>1</v>
      </c>
      <c r="AC123" s="273">
        <f t="shared" si="8"/>
        <v>1</v>
      </c>
      <c r="AD123" s="273">
        <f t="shared" si="8"/>
        <v>1</v>
      </c>
      <c r="AE123" s="273">
        <f t="shared" si="8"/>
        <v>1</v>
      </c>
      <c r="AF123" s="1696"/>
      <c r="AG123" s="1592"/>
      <c r="AH123" s="1480" t="s">
        <v>27264</v>
      </c>
      <c r="AI123" s="1481" t="s">
        <v>27265</v>
      </c>
      <c r="AJ123" s="1481" t="s">
        <v>27266</v>
      </c>
      <c r="AK123" s="773" t="s">
        <v>27267</v>
      </c>
      <c r="AL123" s="773" t="s">
        <v>27268</v>
      </c>
      <c r="AM123" s="773" t="s">
        <v>27269</v>
      </c>
      <c r="AN123" s="773" t="s">
        <v>27270</v>
      </c>
      <c r="AO123" s="773" t="s">
        <v>27271</v>
      </c>
      <c r="AP123" s="773" t="s">
        <v>27272</v>
      </c>
      <c r="AQ123" s="1367" t="s">
        <v>27273</v>
      </c>
      <c r="AR123" s="1592"/>
    </row>
    <row r="124" spans="2:44">
      <c r="B124" s="1004"/>
      <c r="C124" s="803"/>
      <c r="D124" s="803"/>
      <c r="E124" s="803"/>
      <c r="F124" s="803"/>
      <c r="G124" s="803"/>
      <c r="H124" s="803"/>
      <c r="I124" s="803"/>
      <c r="J124" s="803"/>
      <c r="K124" s="804"/>
      <c r="L124" s="1592"/>
      <c r="M124" s="324" t="s">
        <v>27274</v>
      </c>
      <c r="N124" s="1592"/>
      <c r="O124" s="1633"/>
      <c r="P124" s="1592"/>
      <c r="Q124" s="1636"/>
      <c r="R124" s="271" t="str">
        <f t="shared" si="6"/>
        <v>Please complete all cells in row</v>
      </c>
      <c r="S124" s="1696"/>
      <c r="T124" s="273">
        <f t="shared" si="7"/>
        <v>1</v>
      </c>
      <c r="U124" s="1591"/>
      <c r="V124" s="1591"/>
      <c r="W124" s="273">
        <f t="shared" si="9"/>
        <v>1</v>
      </c>
      <c r="X124" s="273">
        <f t="shared" si="9"/>
        <v>1</v>
      </c>
      <c r="Y124" s="273">
        <f t="shared" si="9"/>
        <v>1</v>
      </c>
      <c r="Z124" s="273">
        <f t="shared" si="8"/>
        <v>1</v>
      </c>
      <c r="AA124" s="273">
        <f t="shared" si="8"/>
        <v>1</v>
      </c>
      <c r="AB124" s="273">
        <f t="shared" si="8"/>
        <v>1</v>
      </c>
      <c r="AC124" s="273">
        <f t="shared" si="8"/>
        <v>1</v>
      </c>
      <c r="AD124" s="273">
        <f t="shared" si="8"/>
        <v>1</v>
      </c>
      <c r="AE124" s="273">
        <f t="shared" si="8"/>
        <v>1</v>
      </c>
      <c r="AF124" s="1696"/>
      <c r="AG124" s="1592"/>
      <c r="AH124" s="1480" t="s">
        <v>27275</v>
      </c>
      <c r="AI124" s="1481" t="s">
        <v>27276</v>
      </c>
      <c r="AJ124" s="1481" t="s">
        <v>27277</v>
      </c>
      <c r="AK124" s="773" t="s">
        <v>27278</v>
      </c>
      <c r="AL124" s="773" t="s">
        <v>27279</v>
      </c>
      <c r="AM124" s="773" t="s">
        <v>27280</v>
      </c>
      <c r="AN124" s="773" t="s">
        <v>27281</v>
      </c>
      <c r="AO124" s="773" t="s">
        <v>27282</v>
      </c>
      <c r="AP124" s="773" t="s">
        <v>27283</v>
      </c>
      <c r="AQ124" s="1367" t="s">
        <v>27284</v>
      </c>
      <c r="AR124" s="1592"/>
    </row>
    <row r="125" spans="2:44">
      <c r="B125" s="1004"/>
      <c r="C125" s="803"/>
      <c r="D125" s="803"/>
      <c r="E125" s="803"/>
      <c r="F125" s="803"/>
      <c r="G125" s="803"/>
      <c r="H125" s="803"/>
      <c r="I125" s="803"/>
      <c r="J125" s="803"/>
      <c r="K125" s="804"/>
      <c r="L125" s="1592"/>
      <c r="M125" s="324" t="s">
        <v>27285</v>
      </c>
      <c r="N125" s="1592"/>
      <c r="O125" s="1633"/>
      <c r="P125" s="1592"/>
      <c r="Q125" s="1636"/>
      <c r="R125" s="271" t="str">
        <f t="shared" si="6"/>
        <v>Please complete all cells in row</v>
      </c>
      <c r="S125" s="1696"/>
      <c r="T125" s="273">
        <f t="shared" si="7"/>
        <v>1</v>
      </c>
      <c r="U125" s="1591"/>
      <c r="V125" s="1591"/>
      <c r="W125" s="273">
        <f t="shared" si="9"/>
        <v>1</v>
      </c>
      <c r="X125" s="273">
        <f t="shared" si="9"/>
        <v>1</v>
      </c>
      <c r="Y125" s="273">
        <f t="shared" si="9"/>
        <v>1</v>
      </c>
      <c r="Z125" s="273">
        <f t="shared" si="8"/>
        <v>1</v>
      </c>
      <c r="AA125" s="273">
        <f t="shared" si="8"/>
        <v>1</v>
      </c>
      <c r="AB125" s="273">
        <f t="shared" si="8"/>
        <v>1</v>
      </c>
      <c r="AC125" s="273">
        <f t="shared" si="8"/>
        <v>1</v>
      </c>
      <c r="AD125" s="273">
        <f t="shared" si="8"/>
        <v>1</v>
      </c>
      <c r="AE125" s="273">
        <f t="shared" si="8"/>
        <v>1</v>
      </c>
      <c r="AF125" s="1696"/>
      <c r="AG125" s="1592"/>
      <c r="AH125" s="1480" t="s">
        <v>27286</v>
      </c>
      <c r="AI125" s="1481" t="s">
        <v>27287</v>
      </c>
      <c r="AJ125" s="1481" t="s">
        <v>27288</v>
      </c>
      <c r="AK125" s="773" t="s">
        <v>27289</v>
      </c>
      <c r="AL125" s="773" t="s">
        <v>27290</v>
      </c>
      <c r="AM125" s="773" t="s">
        <v>27291</v>
      </c>
      <c r="AN125" s="773" t="s">
        <v>27292</v>
      </c>
      <c r="AO125" s="773" t="s">
        <v>27293</v>
      </c>
      <c r="AP125" s="773" t="s">
        <v>27294</v>
      </c>
      <c r="AQ125" s="1367" t="s">
        <v>27295</v>
      </c>
      <c r="AR125" s="1592"/>
    </row>
    <row r="126" spans="2:44">
      <c r="B126" s="1004"/>
      <c r="C126" s="803"/>
      <c r="D126" s="803"/>
      <c r="E126" s="803"/>
      <c r="F126" s="803"/>
      <c r="G126" s="803"/>
      <c r="H126" s="803"/>
      <c r="I126" s="803"/>
      <c r="J126" s="803"/>
      <c r="K126" s="804"/>
      <c r="L126" s="1592"/>
      <c r="M126" s="324" t="s">
        <v>27296</v>
      </c>
      <c r="N126" s="1592"/>
      <c r="O126" s="1633"/>
      <c r="P126" s="1592"/>
      <c r="Q126" s="1636"/>
      <c r="R126" s="271" t="str">
        <f t="shared" si="6"/>
        <v>Please complete all cells in row</v>
      </c>
      <c r="S126" s="1696"/>
      <c r="T126" s="273">
        <f t="shared" si="7"/>
        <v>1</v>
      </c>
      <c r="U126" s="1591"/>
      <c r="V126" s="1591"/>
      <c r="W126" s="273">
        <f t="shared" si="9"/>
        <v>1</v>
      </c>
      <c r="X126" s="273">
        <f t="shared" si="9"/>
        <v>1</v>
      </c>
      <c r="Y126" s="273">
        <f t="shared" si="9"/>
        <v>1</v>
      </c>
      <c r="Z126" s="273">
        <f t="shared" si="8"/>
        <v>1</v>
      </c>
      <c r="AA126" s="273">
        <f t="shared" si="8"/>
        <v>1</v>
      </c>
      <c r="AB126" s="273">
        <f t="shared" si="8"/>
        <v>1</v>
      </c>
      <c r="AC126" s="273">
        <f t="shared" si="8"/>
        <v>1</v>
      </c>
      <c r="AD126" s="273">
        <f t="shared" si="8"/>
        <v>1</v>
      </c>
      <c r="AE126" s="273">
        <f t="shared" si="8"/>
        <v>1</v>
      </c>
      <c r="AF126" s="1696"/>
      <c r="AG126" s="1592"/>
      <c r="AH126" s="1480" t="s">
        <v>27297</v>
      </c>
      <c r="AI126" s="1481" t="s">
        <v>27298</v>
      </c>
      <c r="AJ126" s="1481" t="s">
        <v>27299</v>
      </c>
      <c r="AK126" s="773" t="s">
        <v>27300</v>
      </c>
      <c r="AL126" s="773" t="s">
        <v>27301</v>
      </c>
      <c r="AM126" s="773" t="s">
        <v>27302</v>
      </c>
      <c r="AN126" s="773" t="s">
        <v>27303</v>
      </c>
      <c r="AO126" s="773" t="s">
        <v>27304</v>
      </c>
      <c r="AP126" s="773" t="s">
        <v>27305</v>
      </c>
      <c r="AQ126" s="1367" t="s">
        <v>27306</v>
      </c>
      <c r="AR126" s="1592"/>
    </row>
    <row r="127" spans="2:44">
      <c r="B127" s="1004"/>
      <c r="C127" s="803"/>
      <c r="D127" s="803"/>
      <c r="E127" s="803"/>
      <c r="F127" s="803"/>
      <c r="G127" s="803"/>
      <c r="H127" s="803"/>
      <c r="I127" s="803"/>
      <c r="J127" s="803"/>
      <c r="K127" s="804"/>
      <c r="L127" s="1592"/>
      <c r="M127" s="324" t="s">
        <v>27307</v>
      </c>
      <c r="N127" s="1592"/>
      <c r="O127" s="1633"/>
      <c r="P127" s="1592"/>
      <c r="Q127" s="1636"/>
      <c r="R127" s="271" t="str">
        <f t="shared" si="6"/>
        <v>Please complete all cells in row</v>
      </c>
      <c r="S127" s="1696"/>
      <c r="T127" s="273">
        <f t="shared" si="7"/>
        <v>1</v>
      </c>
      <c r="U127" s="1591"/>
      <c r="V127" s="1591"/>
      <c r="W127" s="273">
        <f t="shared" si="9"/>
        <v>1</v>
      </c>
      <c r="X127" s="273">
        <f t="shared" si="9"/>
        <v>1</v>
      </c>
      <c r="Y127" s="273">
        <f t="shared" si="9"/>
        <v>1</v>
      </c>
      <c r="Z127" s="273">
        <f t="shared" si="8"/>
        <v>1</v>
      </c>
      <c r="AA127" s="273">
        <f t="shared" si="8"/>
        <v>1</v>
      </c>
      <c r="AB127" s="273">
        <f t="shared" si="8"/>
        <v>1</v>
      </c>
      <c r="AC127" s="273">
        <f t="shared" si="8"/>
        <v>1</v>
      </c>
      <c r="AD127" s="273">
        <f t="shared" si="8"/>
        <v>1</v>
      </c>
      <c r="AE127" s="273">
        <f t="shared" si="8"/>
        <v>1</v>
      </c>
      <c r="AF127" s="1696"/>
      <c r="AG127" s="1592"/>
      <c r="AH127" s="1480" t="s">
        <v>27308</v>
      </c>
      <c r="AI127" s="1481" t="s">
        <v>27309</v>
      </c>
      <c r="AJ127" s="1481" t="s">
        <v>27310</v>
      </c>
      <c r="AK127" s="773" t="s">
        <v>27311</v>
      </c>
      <c r="AL127" s="773" t="s">
        <v>27312</v>
      </c>
      <c r="AM127" s="773" t="s">
        <v>27313</v>
      </c>
      <c r="AN127" s="773" t="s">
        <v>27314</v>
      </c>
      <c r="AO127" s="773" t="s">
        <v>27315</v>
      </c>
      <c r="AP127" s="773" t="s">
        <v>27316</v>
      </c>
      <c r="AQ127" s="1367" t="s">
        <v>27317</v>
      </c>
      <c r="AR127" s="1592"/>
    </row>
    <row r="128" spans="2:44">
      <c r="B128" s="1004"/>
      <c r="C128" s="803"/>
      <c r="D128" s="803"/>
      <c r="E128" s="803"/>
      <c r="F128" s="803"/>
      <c r="G128" s="803"/>
      <c r="H128" s="803"/>
      <c r="I128" s="803"/>
      <c r="J128" s="803"/>
      <c r="K128" s="804"/>
      <c r="L128" s="1592"/>
      <c r="M128" s="324" t="s">
        <v>27318</v>
      </c>
      <c r="N128" s="1592"/>
      <c r="O128" s="1633"/>
      <c r="P128" s="1592"/>
      <c r="Q128" s="1636"/>
      <c r="R128" s="271" t="str">
        <f t="shared" si="6"/>
        <v>Please complete all cells in row</v>
      </c>
      <c r="S128" s="1696"/>
      <c r="T128" s="273">
        <f t="shared" si="7"/>
        <v>1</v>
      </c>
      <c r="U128" s="1591"/>
      <c r="V128" s="1591"/>
      <c r="W128" s="273">
        <f t="shared" si="9"/>
        <v>1</v>
      </c>
      <c r="X128" s="273">
        <f t="shared" si="9"/>
        <v>1</v>
      </c>
      <c r="Y128" s="273">
        <f t="shared" si="9"/>
        <v>1</v>
      </c>
      <c r="Z128" s="273">
        <f t="shared" si="8"/>
        <v>1</v>
      </c>
      <c r="AA128" s="273">
        <f t="shared" si="8"/>
        <v>1</v>
      </c>
      <c r="AB128" s="273">
        <f t="shared" si="8"/>
        <v>1</v>
      </c>
      <c r="AC128" s="273">
        <f t="shared" si="8"/>
        <v>1</v>
      </c>
      <c r="AD128" s="273">
        <f t="shared" si="8"/>
        <v>1</v>
      </c>
      <c r="AE128" s="273">
        <f t="shared" si="8"/>
        <v>1</v>
      </c>
      <c r="AF128" s="1696"/>
      <c r="AG128" s="1592"/>
      <c r="AH128" s="1480" t="s">
        <v>27319</v>
      </c>
      <c r="AI128" s="1481" t="s">
        <v>27320</v>
      </c>
      <c r="AJ128" s="1481" t="s">
        <v>27321</v>
      </c>
      <c r="AK128" s="773" t="s">
        <v>27322</v>
      </c>
      <c r="AL128" s="773" t="s">
        <v>27323</v>
      </c>
      <c r="AM128" s="773" t="s">
        <v>27324</v>
      </c>
      <c r="AN128" s="773" t="s">
        <v>27325</v>
      </c>
      <c r="AO128" s="773" t="s">
        <v>27326</v>
      </c>
      <c r="AP128" s="773" t="s">
        <v>27327</v>
      </c>
      <c r="AQ128" s="1367" t="s">
        <v>27328</v>
      </c>
      <c r="AR128" s="1592"/>
    </row>
    <row r="129" spans="2:44">
      <c r="B129" s="1004"/>
      <c r="C129" s="803"/>
      <c r="D129" s="803"/>
      <c r="E129" s="803"/>
      <c r="F129" s="803"/>
      <c r="G129" s="803"/>
      <c r="H129" s="803"/>
      <c r="I129" s="803"/>
      <c r="J129" s="803"/>
      <c r="K129" s="804"/>
      <c r="L129" s="1592"/>
      <c r="M129" s="324" t="s">
        <v>27329</v>
      </c>
      <c r="N129" s="1592"/>
      <c r="O129" s="1633"/>
      <c r="P129" s="1592"/>
      <c r="Q129" s="1636"/>
      <c r="R129" s="271" t="str">
        <f t="shared" si="6"/>
        <v>Please complete all cells in row</v>
      </c>
      <c r="S129" s="1696"/>
      <c r="T129" s="273">
        <f t="shared" si="7"/>
        <v>1</v>
      </c>
      <c r="U129" s="1591"/>
      <c r="V129" s="1591"/>
      <c r="W129" s="273">
        <f t="shared" si="9"/>
        <v>1</v>
      </c>
      <c r="X129" s="273">
        <f t="shared" si="9"/>
        <v>1</v>
      </c>
      <c r="Y129" s="273">
        <f t="shared" si="9"/>
        <v>1</v>
      </c>
      <c r="Z129" s="273">
        <f t="shared" si="8"/>
        <v>1</v>
      </c>
      <c r="AA129" s="273">
        <f t="shared" si="8"/>
        <v>1</v>
      </c>
      <c r="AB129" s="273">
        <f t="shared" si="8"/>
        <v>1</v>
      </c>
      <c r="AC129" s="273">
        <f t="shared" si="8"/>
        <v>1</v>
      </c>
      <c r="AD129" s="273">
        <f t="shared" si="8"/>
        <v>1</v>
      </c>
      <c r="AE129" s="273">
        <f t="shared" si="8"/>
        <v>1</v>
      </c>
      <c r="AF129" s="1696"/>
      <c r="AG129" s="1592"/>
      <c r="AH129" s="1480" t="s">
        <v>27330</v>
      </c>
      <c r="AI129" s="1481" t="s">
        <v>27331</v>
      </c>
      <c r="AJ129" s="1481" t="s">
        <v>27332</v>
      </c>
      <c r="AK129" s="773" t="s">
        <v>27333</v>
      </c>
      <c r="AL129" s="773" t="s">
        <v>27334</v>
      </c>
      <c r="AM129" s="773" t="s">
        <v>27335</v>
      </c>
      <c r="AN129" s="773" t="s">
        <v>27336</v>
      </c>
      <c r="AO129" s="773" t="s">
        <v>27337</v>
      </c>
      <c r="AP129" s="773" t="s">
        <v>27338</v>
      </c>
      <c r="AQ129" s="1367" t="s">
        <v>27339</v>
      </c>
      <c r="AR129" s="1592"/>
    </row>
    <row r="130" spans="2:44">
      <c r="B130" s="1004"/>
      <c r="C130" s="803"/>
      <c r="D130" s="803"/>
      <c r="E130" s="803"/>
      <c r="F130" s="803"/>
      <c r="G130" s="803"/>
      <c r="H130" s="803"/>
      <c r="I130" s="803"/>
      <c r="J130" s="803"/>
      <c r="K130" s="804"/>
      <c r="L130" s="1592"/>
      <c r="M130" s="324" t="s">
        <v>27340</v>
      </c>
      <c r="N130" s="1592"/>
      <c r="O130" s="1633"/>
      <c r="P130" s="1592"/>
      <c r="Q130" s="1636"/>
      <c r="R130" s="271" t="str">
        <f t="shared" si="6"/>
        <v>Please complete all cells in row</v>
      </c>
      <c r="S130" s="1696"/>
      <c r="T130" s="273">
        <f t="shared" si="7"/>
        <v>1</v>
      </c>
      <c r="U130" s="1591"/>
      <c r="V130" s="1591"/>
      <c r="W130" s="273">
        <f t="shared" si="9"/>
        <v>1</v>
      </c>
      <c r="X130" s="273">
        <f t="shared" si="9"/>
        <v>1</v>
      </c>
      <c r="Y130" s="273">
        <f t="shared" si="9"/>
        <v>1</v>
      </c>
      <c r="Z130" s="273">
        <f t="shared" si="8"/>
        <v>1</v>
      </c>
      <c r="AA130" s="273">
        <f t="shared" si="8"/>
        <v>1</v>
      </c>
      <c r="AB130" s="273">
        <f t="shared" si="8"/>
        <v>1</v>
      </c>
      <c r="AC130" s="273">
        <f t="shared" si="8"/>
        <v>1</v>
      </c>
      <c r="AD130" s="273">
        <f t="shared" si="8"/>
        <v>1</v>
      </c>
      <c r="AE130" s="273">
        <f t="shared" si="8"/>
        <v>1</v>
      </c>
      <c r="AF130" s="1696"/>
      <c r="AG130" s="1592"/>
      <c r="AH130" s="1480" t="s">
        <v>27341</v>
      </c>
      <c r="AI130" s="1481" t="s">
        <v>27342</v>
      </c>
      <c r="AJ130" s="1481" t="s">
        <v>27343</v>
      </c>
      <c r="AK130" s="773" t="s">
        <v>27344</v>
      </c>
      <c r="AL130" s="773" t="s">
        <v>27345</v>
      </c>
      <c r="AM130" s="773" t="s">
        <v>27346</v>
      </c>
      <c r="AN130" s="773" t="s">
        <v>27347</v>
      </c>
      <c r="AO130" s="773" t="s">
        <v>27348</v>
      </c>
      <c r="AP130" s="773" t="s">
        <v>27349</v>
      </c>
      <c r="AQ130" s="1367" t="s">
        <v>27350</v>
      </c>
      <c r="AR130" s="1592"/>
    </row>
    <row r="131" spans="2:44">
      <c r="B131" s="1004"/>
      <c r="C131" s="803"/>
      <c r="D131" s="803"/>
      <c r="E131" s="803"/>
      <c r="F131" s="803"/>
      <c r="G131" s="803"/>
      <c r="H131" s="803"/>
      <c r="I131" s="803"/>
      <c r="J131" s="803"/>
      <c r="K131" s="804"/>
      <c r="L131" s="1592"/>
      <c r="M131" s="324" t="s">
        <v>27351</v>
      </c>
      <c r="N131" s="1592"/>
      <c r="O131" s="1633"/>
      <c r="P131" s="1592"/>
      <c r="Q131" s="1636"/>
      <c r="R131" s="271" t="str">
        <f t="shared" si="6"/>
        <v>Please complete all cells in row</v>
      </c>
      <c r="S131" s="1696"/>
      <c r="T131" s="273">
        <f t="shared" si="7"/>
        <v>1</v>
      </c>
      <c r="U131" s="1591"/>
      <c r="V131" s="1591"/>
      <c r="W131" s="273">
        <f t="shared" si="9"/>
        <v>1</v>
      </c>
      <c r="X131" s="273">
        <f t="shared" si="9"/>
        <v>1</v>
      </c>
      <c r="Y131" s="273">
        <f t="shared" si="9"/>
        <v>1</v>
      </c>
      <c r="Z131" s="273">
        <f t="shared" si="8"/>
        <v>1</v>
      </c>
      <c r="AA131" s="273">
        <f t="shared" si="8"/>
        <v>1</v>
      </c>
      <c r="AB131" s="273">
        <f t="shared" si="8"/>
        <v>1</v>
      </c>
      <c r="AC131" s="273">
        <f t="shared" si="8"/>
        <v>1</v>
      </c>
      <c r="AD131" s="273">
        <f t="shared" si="8"/>
        <v>1</v>
      </c>
      <c r="AE131" s="273">
        <f t="shared" si="8"/>
        <v>1</v>
      </c>
      <c r="AF131" s="1696"/>
      <c r="AG131" s="1592"/>
      <c r="AH131" s="1480" t="s">
        <v>27352</v>
      </c>
      <c r="AI131" s="1481" t="s">
        <v>27353</v>
      </c>
      <c r="AJ131" s="1481" t="s">
        <v>27354</v>
      </c>
      <c r="AK131" s="773" t="s">
        <v>27355</v>
      </c>
      <c r="AL131" s="773" t="s">
        <v>27356</v>
      </c>
      <c r="AM131" s="773" t="s">
        <v>27357</v>
      </c>
      <c r="AN131" s="773" t="s">
        <v>27358</v>
      </c>
      <c r="AO131" s="773" t="s">
        <v>27359</v>
      </c>
      <c r="AP131" s="773" t="s">
        <v>27360</v>
      </c>
      <c r="AQ131" s="1367" t="s">
        <v>27361</v>
      </c>
      <c r="AR131" s="1592"/>
    </row>
    <row r="132" spans="2:44">
      <c r="B132" s="1004"/>
      <c r="C132" s="803"/>
      <c r="D132" s="803"/>
      <c r="E132" s="803"/>
      <c r="F132" s="803"/>
      <c r="G132" s="803"/>
      <c r="H132" s="803"/>
      <c r="I132" s="803"/>
      <c r="J132" s="803"/>
      <c r="K132" s="804"/>
      <c r="L132" s="1592"/>
      <c r="M132" s="324" t="s">
        <v>27362</v>
      </c>
      <c r="N132" s="1592"/>
      <c r="O132" s="1633"/>
      <c r="P132" s="1592"/>
      <c r="Q132" s="1636"/>
      <c r="R132" s="271" t="str">
        <f t="shared" si="6"/>
        <v>Please complete all cells in row</v>
      </c>
      <c r="S132" s="1696"/>
      <c r="T132" s="273">
        <f t="shared" si="7"/>
        <v>1</v>
      </c>
      <c r="U132" s="1591"/>
      <c r="V132" s="1591"/>
      <c r="W132" s="273">
        <f t="shared" si="9"/>
        <v>1</v>
      </c>
      <c r="X132" s="273">
        <f t="shared" si="9"/>
        <v>1</v>
      </c>
      <c r="Y132" s="273">
        <f t="shared" si="9"/>
        <v>1</v>
      </c>
      <c r="Z132" s="273">
        <f t="shared" si="9"/>
        <v>1</v>
      </c>
      <c r="AA132" s="273">
        <f t="shared" si="9"/>
        <v>1</v>
      </c>
      <c r="AB132" s="273">
        <f t="shared" si="9"/>
        <v>1</v>
      </c>
      <c r="AC132" s="273">
        <f t="shared" si="9"/>
        <v>1</v>
      </c>
      <c r="AD132" s="273">
        <f t="shared" si="9"/>
        <v>1</v>
      </c>
      <c r="AE132" s="273">
        <f t="shared" si="9"/>
        <v>1</v>
      </c>
      <c r="AF132" s="1696"/>
      <c r="AG132" s="1592"/>
      <c r="AH132" s="1480" t="s">
        <v>27363</v>
      </c>
      <c r="AI132" s="1481" t="s">
        <v>27364</v>
      </c>
      <c r="AJ132" s="1481" t="s">
        <v>27365</v>
      </c>
      <c r="AK132" s="773" t="s">
        <v>27366</v>
      </c>
      <c r="AL132" s="773" t="s">
        <v>27367</v>
      </c>
      <c r="AM132" s="773" t="s">
        <v>27368</v>
      </c>
      <c r="AN132" s="773" t="s">
        <v>27369</v>
      </c>
      <c r="AO132" s="773" t="s">
        <v>27370</v>
      </c>
      <c r="AP132" s="773" t="s">
        <v>27371</v>
      </c>
      <c r="AQ132" s="1367" t="s">
        <v>27372</v>
      </c>
      <c r="AR132" s="1592"/>
    </row>
    <row r="133" spans="2:44">
      <c r="B133" s="1004"/>
      <c r="C133" s="803"/>
      <c r="D133" s="803"/>
      <c r="E133" s="803"/>
      <c r="F133" s="803"/>
      <c r="G133" s="803"/>
      <c r="H133" s="803"/>
      <c r="I133" s="803"/>
      <c r="J133" s="803"/>
      <c r="K133" s="804"/>
      <c r="L133" s="1592"/>
      <c r="M133" s="324" t="s">
        <v>27373</v>
      </c>
      <c r="N133" s="1592"/>
      <c r="O133" s="1633"/>
      <c r="P133" s="1592"/>
      <c r="Q133" s="1636"/>
      <c r="R133" s="271" t="str">
        <f t="shared" si="6"/>
        <v>Please complete all cells in row</v>
      </c>
      <c r="S133" s="1696"/>
      <c r="T133" s="273">
        <f t="shared" si="7"/>
        <v>1</v>
      </c>
      <c r="U133" s="1591"/>
      <c r="V133" s="1591"/>
      <c r="W133" s="273">
        <f t="shared" ref="W133:AE160" si="10" xml:space="preserve"> IF( ISNUMBER(C133 ), 0, 1 )</f>
        <v>1</v>
      </c>
      <c r="X133" s="273">
        <f t="shared" si="10"/>
        <v>1</v>
      </c>
      <c r="Y133" s="273">
        <f t="shared" si="10"/>
        <v>1</v>
      </c>
      <c r="Z133" s="273">
        <f t="shared" si="10"/>
        <v>1</v>
      </c>
      <c r="AA133" s="273">
        <f t="shared" si="10"/>
        <v>1</v>
      </c>
      <c r="AB133" s="273">
        <f t="shared" si="10"/>
        <v>1</v>
      </c>
      <c r="AC133" s="273">
        <f t="shared" si="10"/>
        <v>1</v>
      </c>
      <c r="AD133" s="273">
        <f t="shared" si="10"/>
        <v>1</v>
      </c>
      <c r="AE133" s="273">
        <f t="shared" si="10"/>
        <v>1</v>
      </c>
      <c r="AF133" s="1696"/>
      <c r="AG133" s="1592"/>
      <c r="AH133" s="1480" t="s">
        <v>27374</v>
      </c>
      <c r="AI133" s="1481" t="s">
        <v>27375</v>
      </c>
      <c r="AJ133" s="1481" t="s">
        <v>27376</v>
      </c>
      <c r="AK133" s="773" t="s">
        <v>27377</v>
      </c>
      <c r="AL133" s="773" t="s">
        <v>27378</v>
      </c>
      <c r="AM133" s="773" t="s">
        <v>27379</v>
      </c>
      <c r="AN133" s="773" t="s">
        <v>27380</v>
      </c>
      <c r="AO133" s="773" t="s">
        <v>27381</v>
      </c>
      <c r="AP133" s="773" t="s">
        <v>27382</v>
      </c>
      <c r="AQ133" s="1367" t="s">
        <v>27383</v>
      </c>
      <c r="AR133" s="1592"/>
    </row>
    <row r="134" spans="2:44">
      <c r="B134" s="1004"/>
      <c r="C134" s="803"/>
      <c r="D134" s="803"/>
      <c r="E134" s="803"/>
      <c r="F134" s="803"/>
      <c r="G134" s="803"/>
      <c r="H134" s="803"/>
      <c r="I134" s="803"/>
      <c r="J134" s="803"/>
      <c r="K134" s="804"/>
      <c r="L134" s="1592"/>
      <c r="M134" s="324" t="s">
        <v>27384</v>
      </c>
      <c r="N134" s="1592"/>
      <c r="O134" s="1633"/>
      <c r="P134" s="1592"/>
      <c r="Q134" s="1636"/>
      <c r="R134" s="271" t="str">
        <f t="shared" si="6"/>
        <v>Please complete all cells in row</v>
      </c>
      <c r="S134" s="1696"/>
      <c r="T134" s="273">
        <f t="shared" si="7"/>
        <v>1</v>
      </c>
      <c r="U134" s="1591"/>
      <c r="V134" s="1591"/>
      <c r="W134" s="273">
        <f t="shared" si="10"/>
        <v>1</v>
      </c>
      <c r="X134" s="273">
        <f t="shared" si="10"/>
        <v>1</v>
      </c>
      <c r="Y134" s="273">
        <f t="shared" si="10"/>
        <v>1</v>
      </c>
      <c r="Z134" s="273">
        <f t="shared" si="10"/>
        <v>1</v>
      </c>
      <c r="AA134" s="273">
        <f t="shared" si="10"/>
        <v>1</v>
      </c>
      <c r="AB134" s="273">
        <f t="shared" si="10"/>
        <v>1</v>
      </c>
      <c r="AC134" s="273">
        <f t="shared" si="10"/>
        <v>1</v>
      </c>
      <c r="AD134" s="273">
        <f t="shared" si="10"/>
        <v>1</v>
      </c>
      <c r="AE134" s="273">
        <f t="shared" si="10"/>
        <v>1</v>
      </c>
      <c r="AF134" s="1696"/>
      <c r="AG134" s="1592"/>
      <c r="AH134" s="1480" t="s">
        <v>27385</v>
      </c>
      <c r="AI134" s="1481" t="s">
        <v>27386</v>
      </c>
      <c r="AJ134" s="1481" t="s">
        <v>27387</v>
      </c>
      <c r="AK134" s="773" t="s">
        <v>27388</v>
      </c>
      <c r="AL134" s="773" t="s">
        <v>27389</v>
      </c>
      <c r="AM134" s="773" t="s">
        <v>27390</v>
      </c>
      <c r="AN134" s="773" t="s">
        <v>27391</v>
      </c>
      <c r="AO134" s="773" t="s">
        <v>27392</v>
      </c>
      <c r="AP134" s="773" t="s">
        <v>27393</v>
      </c>
      <c r="AQ134" s="1367" t="s">
        <v>27394</v>
      </c>
      <c r="AR134" s="1592"/>
    </row>
    <row r="135" spans="2:44">
      <c r="B135" s="1004"/>
      <c r="C135" s="803"/>
      <c r="D135" s="803"/>
      <c r="E135" s="803"/>
      <c r="F135" s="803"/>
      <c r="G135" s="803"/>
      <c r="H135" s="803"/>
      <c r="I135" s="803"/>
      <c r="J135" s="803"/>
      <c r="K135" s="804"/>
      <c r="L135" s="1592"/>
      <c r="M135" s="324" t="s">
        <v>27395</v>
      </c>
      <c r="N135" s="1592"/>
      <c r="O135" s="1633"/>
      <c r="P135" s="1592"/>
      <c r="Q135" s="1636"/>
      <c r="R135" s="271" t="str">
        <f t="shared" si="6"/>
        <v>Please complete all cells in row</v>
      </c>
      <c r="S135" s="1696"/>
      <c r="T135" s="273">
        <f t="shared" si="7"/>
        <v>1</v>
      </c>
      <c r="U135" s="1591"/>
      <c r="V135" s="1591"/>
      <c r="W135" s="273">
        <f t="shared" si="10"/>
        <v>1</v>
      </c>
      <c r="X135" s="273">
        <f t="shared" si="10"/>
        <v>1</v>
      </c>
      <c r="Y135" s="273">
        <f t="shared" si="10"/>
        <v>1</v>
      </c>
      <c r="Z135" s="273">
        <f t="shared" si="10"/>
        <v>1</v>
      </c>
      <c r="AA135" s="273">
        <f t="shared" si="10"/>
        <v>1</v>
      </c>
      <c r="AB135" s="273">
        <f t="shared" si="10"/>
        <v>1</v>
      </c>
      <c r="AC135" s="273">
        <f t="shared" si="10"/>
        <v>1</v>
      </c>
      <c r="AD135" s="273">
        <f t="shared" si="10"/>
        <v>1</v>
      </c>
      <c r="AE135" s="273">
        <f t="shared" si="10"/>
        <v>1</v>
      </c>
      <c r="AF135" s="1696"/>
      <c r="AG135" s="1592"/>
      <c r="AH135" s="1480" t="s">
        <v>27396</v>
      </c>
      <c r="AI135" s="1481" t="s">
        <v>27397</v>
      </c>
      <c r="AJ135" s="1481" t="s">
        <v>27398</v>
      </c>
      <c r="AK135" s="773" t="s">
        <v>27399</v>
      </c>
      <c r="AL135" s="773" t="s">
        <v>27400</v>
      </c>
      <c r="AM135" s="773" t="s">
        <v>27401</v>
      </c>
      <c r="AN135" s="773" t="s">
        <v>27402</v>
      </c>
      <c r="AO135" s="773" t="s">
        <v>27403</v>
      </c>
      <c r="AP135" s="773" t="s">
        <v>27404</v>
      </c>
      <c r="AQ135" s="1367" t="s">
        <v>27405</v>
      </c>
      <c r="AR135" s="1592"/>
    </row>
    <row r="136" spans="2:44">
      <c r="B136" s="1004"/>
      <c r="C136" s="803"/>
      <c r="D136" s="803"/>
      <c r="E136" s="803"/>
      <c r="F136" s="803"/>
      <c r="G136" s="803"/>
      <c r="H136" s="803"/>
      <c r="I136" s="803"/>
      <c r="J136" s="803"/>
      <c r="K136" s="804"/>
      <c r="L136" s="1592"/>
      <c r="M136" s="324" t="s">
        <v>27406</v>
      </c>
      <c r="N136" s="1592"/>
      <c r="O136" s="1633"/>
      <c r="P136" s="1592"/>
      <c r="Q136" s="1636"/>
      <c r="R136" s="271" t="str">
        <f t="shared" si="6"/>
        <v>Please complete all cells in row</v>
      </c>
      <c r="S136" s="1696"/>
      <c r="T136" s="273">
        <f t="shared" si="7"/>
        <v>1</v>
      </c>
      <c r="U136" s="1591"/>
      <c r="V136" s="1591"/>
      <c r="W136" s="273">
        <f t="shared" si="10"/>
        <v>1</v>
      </c>
      <c r="X136" s="273">
        <f t="shared" si="10"/>
        <v>1</v>
      </c>
      <c r="Y136" s="273">
        <f t="shared" si="10"/>
        <v>1</v>
      </c>
      <c r="Z136" s="273">
        <f t="shared" si="10"/>
        <v>1</v>
      </c>
      <c r="AA136" s="273">
        <f t="shared" si="10"/>
        <v>1</v>
      </c>
      <c r="AB136" s="273">
        <f t="shared" si="10"/>
        <v>1</v>
      </c>
      <c r="AC136" s="273">
        <f t="shared" si="10"/>
        <v>1</v>
      </c>
      <c r="AD136" s="273">
        <f t="shared" si="10"/>
        <v>1</v>
      </c>
      <c r="AE136" s="273">
        <f t="shared" si="10"/>
        <v>1</v>
      </c>
      <c r="AF136" s="1696"/>
      <c r="AG136" s="1592"/>
      <c r="AH136" s="1480" t="s">
        <v>27407</v>
      </c>
      <c r="AI136" s="1481" t="s">
        <v>27408</v>
      </c>
      <c r="AJ136" s="1481" t="s">
        <v>27409</v>
      </c>
      <c r="AK136" s="773" t="s">
        <v>27410</v>
      </c>
      <c r="AL136" s="773" t="s">
        <v>27411</v>
      </c>
      <c r="AM136" s="773" t="s">
        <v>27412</v>
      </c>
      <c r="AN136" s="773" t="s">
        <v>27413</v>
      </c>
      <c r="AO136" s="773" t="s">
        <v>27414</v>
      </c>
      <c r="AP136" s="773" t="s">
        <v>27415</v>
      </c>
      <c r="AQ136" s="1367" t="s">
        <v>27416</v>
      </c>
      <c r="AR136" s="1592"/>
    </row>
    <row r="137" spans="2:44">
      <c r="B137" s="1004"/>
      <c r="C137" s="803"/>
      <c r="D137" s="803"/>
      <c r="E137" s="803"/>
      <c r="F137" s="803"/>
      <c r="G137" s="803"/>
      <c r="H137" s="803"/>
      <c r="I137" s="803"/>
      <c r="J137" s="803"/>
      <c r="K137" s="804"/>
      <c r="L137" s="1592"/>
      <c r="M137" s="324" t="s">
        <v>27417</v>
      </c>
      <c r="N137" s="1592"/>
      <c r="O137" s="1633"/>
      <c r="P137" s="1592"/>
      <c r="Q137" s="1636"/>
      <c r="R137" s="271" t="str">
        <f t="shared" si="6"/>
        <v>Please complete all cells in row</v>
      </c>
      <c r="S137" s="1696"/>
      <c r="T137" s="273">
        <f t="shared" si="7"/>
        <v>1</v>
      </c>
      <c r="U137" s="1591"/>
      <c r="V137" s="1591"/>
      <c r="W137" s="273">
        <f t="shared" si="10"/>
        <v>1</v>
      </c>
      <c r="X137" s="273">
        <f t="shared" si="10"/>
        <v>1</v>
      </c>
      <c r="Y137" s="273">
        <f t="shared" si="10"/>
        <v>1</v>
      </c>
      <c r="Z137" s="273">
        <f t="shared" si="10"/>
        <v>1</v>
      </c>
      <c r="AA137" s="273">
        <f t="shared" si="10"/>
        <v>1</v>
      </c>
      <c r="AB137" s="273">
        <f t="shared" si="10"/>
        <v>1</v>
      </c>
      <c r="AC137" s="273">
        <f t="shared" si="10"/>
        <v>1</v>
      </c>
      <c r="AD137" s="273">
        <f t="shared" si="10"/>
        <v>1</v>
      </c>
      <c r="AE137" s="273">
        <f t="shared" si="10"/>
        <v>1</v>
      </c>
      <c r="AF137" s="1696"/>
      <c r="AG137" s="1592"/>
      <c r="AH137" s="1480" t="s">
        <v>27418</v>
      </c>
      <c r="AI137" s="1481" t="s">
        <v>27419</v>
      </c>
      <c r="AJ137" s="1481" t="s">
        <v>27420</v>
      </c>
      <c r="AK137" s="773" t="s">
        <v>27421</v>
      </c>
      <c r="AL137" s="773" t="s">
        <v>27422</v>
      </c>
      <c r="AM137" s="773" t="s">
        <v>27423</v>
      </c>
      <c r="AN137" s="773" t="s">
        <v>27424</v>
      </c>
      <c r="AO137" s="773" t="s">
        <v>27425</v>
      </c>
      <c r="AP137" s="773" t="s">
        <v>27426</v>
      </c>
      <c r="AQ137" s="1367" t="s">
        <v>27427</v>
      </c>
      <c r="AR137" s="1592"/>
    </row>
    <row r="138" spans="2:44">
      <c r="B138" s="1004"/>
      <c r="C138" s="803"/>
      <c r="D138" s="803"/>
      <c r="E138" s="803"/>
      <c r="F138" s="803"/>
      <c r="G138" s="803"/>
      <c r="H138" s="803"/>
      <c r="I138" s="803"/>
      <c r="J138" s="803"/>
      <c r="K138" s="804"/>
      <c r="L138" s="1592"/>
      <c r="M138" s="324" t="s">
        <v>27428</v>
      </c>
      <c r="N138" s="1592"/>
      <c r="O138" s="1633"/>
      <c r="P138" s="1592"/>
      <c r="Q138" s="1636"/>
      <c r="R138" s="271" t="str">
        <f t="shared" si="6"/>
        <v>Please complete all cells in row</v>
      </c>
      <c r="S138" s="1696"/>
      <c r="T138" s="273">
        <f t="shared" si="7"/>
        <v>1</v>
      </c>
      <c r="U138" s="1591"/>
      <c r="V138" s="1591"/>
      <c r="W138" s="273">
        <f t="shared" si="10"/>
        <v>1</v>
      </c>
      <c r="X138" s="273">
        <f t="shared" si="10"/>
        <v>1</v>
      </c>
      <c r="Y138" s="273">
        <f t="shared" si="10"/>
        <v>1</v>
      </c>
      <c r="Z138" s="273">
        <f t="shared" si="10"/>
        <v>1</v>
      </c>
      <c r="AA138" s="273">
        <f t="shared" si="10"/>
        <v>1</v>
      </c>
      <c r="AB138" s="273">
        <f t="shared" si="10"/>
        <v>1</v>
      </c>
      <c r="AC138" s="273">
        <f t="shared" si="10"/>
        <v>1</v>
      </c>
      <c r="AD138" s="273">
        <f t="shared" si="10"/>
        <v>1</v>
      </c>
      <c r="AE138" s="273">
        <f t="shared" si="10"/>
        <v>1</v>
      </c>
      <c r="AF138" s="1696"/>
      <c r="AG138" s="1592"/>
      <c r="AH138" s="1480" t="s">
        <v>27429</v>
      </c>
      <c r="AI138" s="1481" t="s">
        <v>27430</v>
      </c>
      <c r="AJ138" s="1481" t="s">
        <v>27431</v>
      </c>
      <c r="AK138" s="773" t="s">
        <v>27432</v>
      </c>
      <c r="AL138" s="773" t="s">
        <v>27433</v>
      </c>
      <c r="AM138" s="773" t="s">
        <v>27434</v>
      </c>
      <c r="AN138" s="773" t="s">
        <v>27435</v>
      </c>
      <c r="AO138" s="773" t="s">
        <v>27436</v>
      </c>
      <c r="AP138" s="773" t="s">
        <v>27437</v>
      </c>
      <c r="AQ138" s="1367" t="s">
        <v>27438</v>
      </c>
      <c r="AR138" s="1592"/>
    </row>
    <row r="139" spans="2:44">
      <c r="B139" s="1004"/>
      <c r="C139" s="803"/>
      <c r="D139" s="803"/>
      <c r="E139" s="803"/>
      <c r="F139" s="803"/>
      <c r="G139" s="803"/>
      <c r="H139" s="803"/>
      <c r="I139" s="803"/>
      <c r="J139" s="803"/>
      <c r="K139" s="804"/>
      <c r="L139" s="1592"/>
      <c r="M139" s="324" t="s">
        <v>27439</v>
      </c>
      <c r="N139" s="1592"/>
      <c r="O139" s="1633"/>
      <c r="P139" s="1592"/>
      <c r="Q139" s="1636"/>
      <c r="R139" s="271" t="str">
        <f t="shared" si="6"/>
        <v>Please complete all cells in row</v>
      </c>
      <c r="S139" s="1696"/>
      <c r="T139" s="273">
        <f t="shared" si="7"/>
        <v>1</v>
      </c>
      <c r="U139" s="1591"/>
      <c r="V139" s="1591"/>
      <c r="W139" s="273">
        <f t="shared" si="10"/>
        <v>1</v>
      </c>
      <c r="X139" s="273">
        <f t="shared" si="10"/>
        <v>1</v>
      </c>
      <c r="Y139" s="273">
        <f t="shared" si="10"/>
        <v>1</v>
      </c>
      <c r="Z139" s="273">
        <f t="shared" si="10"/>
        <v>1</v>
      </c>
      <c r="AA139" s="273">
        <f t="shared" si="10"/>
        <v>1</v>
      </c>
      <c r="AB139" s="273">
        <f t="shared" si="10"/>
        <v>1</v>
      </c>
      <c r="AC139" s="273">
        <f t="shared" si="10"/>
        <v>1</v>
      </c>
      <c r="AD139" s="273">
        <f t="shared" si="10"/>
        <v>1</v>
      </c>
      <c r="AE139" s="273">
        <f t="shared" si="10"/>
        <v>1</v>
      </c>
      <c r="AF139" s="1696"/>
      <c r="AG139" s="1592"/>
      <c r="AH139" s="1480" t="s">
        <v>27440</v>
      </c>
      <c r="AI139" s="1481" t="s">
        <v>27441</v>
      </c>
      <c r="AJ139" s="1481" t="s">
        <v>27442</v>
      </c>
      <c r="AK139" s="773" t="s">
        <v>27443</v>
      </c>
      <c r="AL139" s="773" t="s">
        <v>27444</v>
      </c>
      <c r="AM139" s="773" t="s">
        <v>27445</v>
      </c>
      <c r="AN139" s="773" t="s">
        <v>27446</v>
      </c>
      <c r="AO139" s="773" t="s">
        <v>27447</v>
      </c>
      <c r="AP139" s="773" t="s">
        <v>27448</v>
      </c>
      <c r="AQ139" s="1367" t="s">
        <v>27449</v>
      </c>
      <c r="AR139" s="1592"/>
    </row>
    <row r="140" spans="2:44">
      <c r="B140" s="1004"/>
      <c r="C140" s="803"/>
      <c r="D140" s="803"/>
      <c r="E140" s="803"/>
      <c r="F140" s="803"/>
      <c r="G140" s="803"/>
      <c r="H140" s="803"/>
      <c r="I140" s="803"/>
      <c r="J140" s="803"/>
      <c r="K140" s="804"/>
      <c r="L140" s="1592"/>
      <c r="M140" s="324" t="s">
        <v>27450</v>
      </c>
      <c r="N140" s="1592"/>
      <c r="O140" s="1633"/>
      <c r="P140" s="1592"/>
      <c r="Q140" s="1636"/>
      <c r="R140" s="271" t="str">
        <f t="shared" ref="R140:R160" si="11">IF( SUM( T140:X140 ) = 0, 0, $T$4 )</f>
        <v>Please complete all cells in row</v>
      </c>
      <c r="S140" s="1696"/>
      <c r="T140" s="273">
        <f t="shared" ref="T140:T160" si="12" xml:space="preserve"> IF( ISTEXT(B140 ), 0, 1 )</f>
        <v>1</v>
      </c>
      <c r="U140" s="1591"/>
      <c r="V140" s="1591"/>
      <c r="W140" s="273">
        <f t="shared" si="10"/>
        <v>1</v>
      </c>
      <c r="X140" s="273">
        <f t="shared" si="10"/>
        <v>1</v>
      </c>
      <c r="Y140" s="273">
        <f t="shared" si="10"/>
        <v>1</v>
      </c>
      <c r="Z140" s="273">
        <f t="shared" si="10"/>
        <v>1</v>
      </c>
      <c r="AA140" s="273">
        <f t="shared" si="10"/>
        <v>1</v>
      </c>
      <c r="AB140" s="273">
        <f t="shared" si="10"/>
        <v>1</v>
      </c>
      <c r="AC140" s="273">
        <f t="shared" si="10"/>
        <v>1</v>
      </c>
      <c r="AD140" s="273">
        <f t="shared" si="10"/>
        <v>1</v>
      </c>
      <c r="AE140" s="273">
        <f t="shared" si="10"/>
        <v>1</v>
      </c>
      <c r="AF140" s="1696"/>
      <c r="AG140" s="1592"/>
      <c r="AH140" s="1480" t="s">
        <v>27451</v>
      </c>
      <c r="AI140" s="1481" t="s">
        <v>27452</v>
      </c>
      <c r="AJ140" s="1481" t="s">
        <v>27453</v>
      </c>
      <c r="AK140" s="773" t="s">
        <v>27454</v>
      </c>
      <c r="AL140" s="773" t="s">
        <v>27455</v>
      </c>
      <c r="AM140" s="773" t="s">
        <v>27456</v>
      </c>
      <c r="AN140" s="773" t="s">
        <v>27457</v>
      </c>
      <c r="AO140" s="773" t="s">
        <v>27458</v>
      </c>
      <c r="AP140" s="773" t="s">
        <v>27459</v>
      </c>
      <c r="AQ140" s="1367" t="s">
        <v>27460</v>
      </c>
      <c r="AR140" s="1592"/>
    </row>
    <row r="141" spans="2:44">
      <c r="B141" s="1004"/>
      <c r="C141" s="803"/>
      <c r="D141" s="803"/>
      <c r="E141" s="803"/>
      <c r="F141" s="803"/>
      <c r="G141" s="803"/>
      <c r="H141" s="803"/>
      <c r="I141" s="803"/>
      <c r="J141" s="803"/>
      <c r="K141" s="804"/>
      <c r="L141" s="1592"/>
      <c r="M141" s="324" t="s">
        <v>27461</v>
      </c>
      <c r="N141" s="1592"/>
      <c r="O141" s="1633"/>
      <c r="P141" s="1592"/>
      <c r="Q141" s="1636"/>
      <c r="R141" s="271" t="str">
        <f t="shared" si="11"/>
        <v>Please complete all cells in row</v>
      </c>
      <c r="S141" s="1696"/>
      <c r="T141" s="273">
        <f t="shared" si="12"/>
        <v>1</v>
      </c>
      <c r="U141" s="1591"/>
      <c r="V141" s="1591"/>
      <c r="W141" s="273">
        <f t="shared" si="10"/>
        <v>1</v>
      </c>
      <c r="X141" s="273">
        <f t="shared" si="10"/>
        <v>1</v>
      </c>
      <c r="Y141" s="273">
        <f t="shared" si="10"/>
        <v>1</v>
      </c>
      <c r="Z141" s="273">
        <f t="shared" si="10"/>
        <v>1</v>
      </c>
      <c r="AA141" s="273">
        <f t="shared" si="10"/>
        <v>1</v>
      </c>
      <c r="AB141" s="273">
        <f t="shared" si="10"/>
        <v>1</v>
      </c>
      <c r="AC141" s="273">
        <f t="shared" si="10"/>
        <v>1</v>
      </c>
      <c r="AD141" s="273">
        <f t="shared" si="10"/>
        <v>1</v>
      </c>
      <c r="AE141" s="273">
        <f t="shared" si="10"/>
        <v>1</v>
      </c>
      <c r="AF141" s="1696"/>
      <c r="AG141" s="1592"/>
      <c r="AH141" s="1480" t="s">
        <v>27462</v>
      </c>
      <c r="AI141" s="1481" t="s">
        <v>27463</v>
      </c>
      <c r="AJ141" s="1481" t="s">
        <v>27464</v>
      </c>
      <c r="AK141" s="773" t="s">
        <v>27465</v>
      </c>
      <c r="AL141" s="773" t="s">
        <v>27466</v>
      </c>
      <c r="AM141" s="773" t="s">
        <v>27467</v>
      </c>
      <c r="AN141" s="773" t="s">
        <v>27468</v>
      </c>
      <c r="AO141" s="773" t="s">
        <v>27469</v>
      </c>
      <c r="AP141" s="773" t="s">
        <v>27470</v>
      </c>
      <c r="AQ141" s="1367" t="s">
        <v>27471</v>
      </c>
      <c r="AR141" s="1592"/>
    </row>
    <row r="142" spans="2:44">
      <c r="B142" s="1004"/>
      <c r="C142" s="803"/>
      <c r="D142" s="803"/>
      <c r="E142" s="803"/>
      <c r="F142" s="803"/>
      <c r="G142" s="803"/>
      <c r="H142" s="803"/>
      <c r="I142" s="803"/>
      <c r="J142" s="803"/>
      <c r="K142" s="804"/>
      <c r="L142" s="1592"/>
      <c r="M142" s="324" t="s">
        <v>27472</v>
      </c>
      <c r="N142" s="1592"/>
      <c r="O142" s="1633"/>
      <c r="P142" s="1592"/>
      <c r="Q142" s="1636"/>
      <c r="R142" s="271" t="str">
        <f t="shared" si="11"/>
        <v>Please complete all cells in row</v>
      </c>
      <c r="S142" s="1696"/>
      <c r="T142" s="273">
        <f t="shared" si="12"/>
        <v>1</v>
      </c>
      <c r="U142" s="1591"/>
      <c r="V142" s="1591"/>
      <c r="W142" s="273">
        <f t="shared" si="10"/>
        <v>1</v>
      </c>
      <c r="X142" s="273">
        <f t="shared" si="10"/>
        <v>1</v>
      </c>
      <c r="Y142" s="273">
        <f t="shared" si="10"/>
        <v>1</v>
      </c>
      <c r="Z142" s="273">
        <f t="shared" si="10"/>
        <v>1</v>
      </c>
      <c r="AA142" s="273">
        <f t="shared" si="10"/>
        <v>1</v>
      </c>
      <c r="AB142" s="273">
        <f t="shared" si="10"/>
        <v>1</v>
      </c>
      <c r="AC142" s="273">
        <f t="shared" si="10"/>
        <v>1</v>
      </c>
      <c r="AD142" s="273">
        <f t="shared" si="10"/>
        <v>1</v>
      </c>
      <c r="AE142" s="273">
        <f t="shared" si="10"/>
        <v>1</v>
      </c>
      <c r="AF142" s="1696"/>
      <c r="AG142" s="1592"/>
      <c r="AH142" s="1480" t="s">
        <v>27473</v>
      </c>
      <c r="AI142" s="1481" t="s">
        <v>27474</v>
      </c>
      <c r="AJ142" s="1481" t="s">
        <v>27475</v>
      </c>
      <c r="AK142" s="773" t="s">
        <v>27476</v>
      </c>
      <c r="AL142" s="773" t="s">
        <v>27477</v>
      </c>
      <c r="AM142" s="773" t="s">
        <v>27478</v>
      </c>
      <c r="AN142" s="773" t="s">
        <v>27479</v>
      </c>
      <c r="AO142" s="773" t="s">
        <v>27480</v>
      </c>
      <c r="AP142" s="773" t="s">
        <v>27481</v>
      </c>
      <c r="AQ142" s="1367" t="s">
        <v>27482</v>
      </c>
      <c r="AR142" s="1592"/>
    </row>
    <row r="143" spans="2:44">
      <c r="B143" s="1004"/>
      <c r="C143" s="803"/>
      <c r="D143" s="803"/>
      <c r="E143" s="803"/>
      <c r="F143" s="803"/>
      <c r="G143" s="803"/>
      <c r="H143" s="803"/>
      <c r="I143" s="803"/>
      <c r="J143" s="803"/>
      <c r="K143" s="804"/>
      <c r="L143" s="1592"/>
      <c r="M143" s="324" t="s">
        <v>27483</v>
      </c>
      <c r="N143" s="1592"/>
      <c r="O143" s="1633"/>
      <c r="P143" s="1592"/>
      <c r="Q143" s="1636"/>
      <c r="R143" s="271" t="str">
        <f t="shared" si="11"/>
        <v>Please complete all cells in row</v>
      </c>
      <c r="S143" s="1696"/>
      <c r="T143" s="273">
        <f t="shared" si="12"/>
        <v>1</v>
      </c>
      <c r="U143" s="1591"/>
      <c r="V143" s="1591"/>
      <c r="W143" s="273">
        <f t="shared" si="10"/>
        <v>1</v>
      </c>
      <c r="X143" s="273">
        <f t="shared" si="10"/>
        <v>1</v>
      </c>
      <c r="Y143" s="273">
        <f t="shared" si="10"/>
        <v>1</v>
      </c>
      <c r="Z143" s="273">
        <f t="shared" si="10"/>
        <v>1</v>
      </c>
      <c r="AA143" s="273">
        <f t="shared" si="10"/>
        <v>1</v>
      </c>
      <c r="AB143" s="273">
        <f t="shared" si="10"/>
        <v>1</v>
      </c>
      <c r="AC143" s="273">
        <f t="shared" si="10"/>
        <v>1</v>
      </c>
      <c r="AD143" s="273">
        <f t="shared" si="10"/>
        <v>1</v>
      </c>
      <c r="AE143" s="273">
        <f t="shared" si="10"/>
        <v>1</v>
      </c>
      <c r="AF143" s="1696"/>
      <c r="AG143" s="1592"/>
      <c r="AH143" s="1480" t="s">
        <v>27484</v>
      </c>
      <c r="AI143" s="1481" t="s">
        <v>27485</v>
      </c>
      <c r="AJ143" s="1481" t="s">
        <v>27486</v>
      </c>
      <c r="AK143" s="773" t="s">
        <v>27487</v>
      </c>
      <c r="AL143" s="773" t="s">
        <v>27488</v>
      </c>
      <c r="AM143" s="773" t="s">
        <v>27489</v>
      </c>
      <c r="AN143" s="773" t="s">
        <v>27490</v>
      </c>
      <c r="AO143" s="773" t="s">
        <v>27491</v>
      </c>
      <c r="AP143" s="773" t="s">
        <v>27492</v>
      </c>
      <c r="AQ143" s="1367" t="s">
        <v>27493</v>
      </c>
      <c r="AR143" s="1592"/>
    </row>
    <row r="144" spans="2:44">
      <c r="B144" s="1004"/>
      <c r="C144" s="803"/>
      <c r="D144" s="803"/>
      <c r="E144" s="803"/>
      <c r="F144" s="803"/>
      <c r="G144" s="803"/>
      <c r="H144" s="803"/>
      <c r="I144" s="803"/>
      <c r="J144" s="803"/>
      <c r="K144" s="804"/>
      <c r="L144" s="1592"/>
      <c r="M144" s="324" t="s">
        <v>27494</v>
      </c>
      <c r="N144" s="1592"/>
      <c r="O144" s="1633"/>
      <c r="P144" s="1592"/>
      <c r="Q144" s="1636"/>
      <c r="R144" s="271" t="str">
        <f t="shared" si="11"/>
        <v>Please complete all cells in row</v>
      </c>
      <c r="S144" s="1696"/>
      <c r="T144" s="273">
        <f t="shared" si="12"/>
        <v>1</v>
      </c>
      <c r="U144" s="1591"/>
      <c r="V144" s="1591"/>
      <c r="W144" s="273">
        <f t="shared" si="10"/>
        <v>1</v>
      </c>
      <c r="X144" s="273">
        <f t="shared" si="10"/>
        <v>1</v>
      </c>
      <c r="Y144" s="273">
        <f t="shared" si="10"/>
        <v>1</v>
      </c>
      <c r="Z144" s="273">
        <f t="shared" si="10"/>
        <v>1</v>
      </c>
      <c r="AA144" s="273">
        <f t="shared" si="10"/>
        <v>1</v>
      </c>
      <c r="AB144" s="273">
        <f t="shared" si="10"/>
        <v>1</v>
      </c>
      <c r="AC144" s="273">
        <f t="shared" si="10"/>
        <v>1</v>
      </c>
      <c r="AD144" s="273">
        <f t="shared" si="10"/>
        <v>1</v>
      </c>
      <c r="AE144" s="273">
        <f t="shared" si="10"/>
        <v>1</v>
      </c>
      <c r="AF144" s="1696"/>
      <c r="AG144" s="1592"/>
      <c r="AH144" s="1480" t="s">
        <v>27495</v>
      </c>
      <c r="AI144" s="1481" t="s">
        <v>27496</v>
      </c>
      <c r="AJ144" s="1481" t="s">
        <v>27497</v>
      </c>
      <c r="AK144" s="773" t="s">
        <v>27498</v>
      </c>
      <c r="AL144" s="773" t="s">
        <v>27499</v>
      </c>
      <c r="AM144" s="773" t="s">
        <v>27500</v>
      </c>
      <c r="AN144" s="773" t="s">
        <v>27501</v>
      </c>
      <c r="AO144" s="773" t="s">
        <v>27502</v>
      </c>
      <c r="AP144" s="773" t="s">
        <v>27503</v>
      </c>
      <c r="AQ144" s="1367" t="s">
        <v>27504</v>
      </c>
      <c r="AR144" s="1592"/>
    </row>
    <row r="145" spans="2:44">
      <c r="B145" s="1004"/>
      <c r="C145" s="803"/>
      <c r="D145" s="803"/>
      <c r="E145" s="803"/>
      <c r="F145" s="803"/>
      <c r="G145" s="803"/>
      <c r="H145" s="803"/>
      <c r="I145" s="803"/>
      <c r="J145" s="803"/>
      <c r="K145" s="804"/>
      <c r="L145" s="1592"/>
      <c r="M145" s="324" t="s">
        <v>27505</v>
      </c>
      <c r="N145" s="1592"/>
      <c r="O145" s="1633"/>
      <c r="P145" s="1592"/>
      <c r="Q145" s="1636"/>
      <c r="R145" s="271" t="str">
        <f t="shared" si="11"/>
        <v>Please complete all cells in row</v>
      </c>
      <c r="S145" s="1696"/>
      <c r="T145" s="273">
        <f t="shared" si="12"/>
        <v>1</v>
      </c>
      <c r="U145" s="1591"/>
      <c r="V145" s="1591"/>
      <c r="W145" s="273">
        <f t="shared" si="10"/>
        <v>1</v>
      </c>
      <c r="X145" s="273">
        <f t="shared" si="10"/>
        <v>1</v>
      </c>
      <c r="Y145" s="273">
        <f t="shared" si="10"/>
        <v>1</v>
      </c>
      <c r="Z145" s="273">
        <f t="shared" si="10"/>
        <v>1</v>
      </c>
      <c r="AA145" s="273">
        <f t="shared" si="10"/>
        <v>1</v>
      </c>
      <c r="AB145" s="273">
        <f t="shared" si="10"/>
        <v>1</v>
      </c>
      <c r="AC145" s="273">
        <f t="shared" si="10"/>
        <v>1</v>
      </c>
      <c r="AD145" s="273">
        <f t="shared" si="10"/>
        <v>1</v>
      </c>
      <c r="AE145" s="273">
        <f t="shared" si="10"/>
        <v>1</v>
      </c>
      <c r="AF145" s="1696"/>
      <c r="AG145" s="1592"/>
      <c r="AH145" s="1480" t="s">
        <v>27506</v>
      </c>
      <c r="AI145" s="1481" t="s">
        <v>27507</v>
      </c>
      <c r="AJ145" s="1481" t="s">
        <v>27508</v>
      </c>
      <c r="AK145" s="773" t="s">
        <v>27509</v>
      </c>
      <c r="AL145" s="773" t="s">
        <v>27510</v>
      </c>
      <c r="AM145" s="773" t="s">
        <v>27511</v>
      </c>
      <c r="AN145" s="773" t="s">
        <v>27512</v>
      </c>
      <c r="AO145" s="773" t="s">
        <v>27513</v>
      </c>
      <c r="AP145" s="773" t="s">
        <v>27514</v>
      </c>
      <c r="AQ145" s="1367" t="s">
        <v>27515</v>
      </c>
      <c r="AR145" s="1592"/>
    </row>
    <row r="146" spans="2:44">
      <c r="B146" s="1004"/>
      <c r="C146" s="803"/>
      <c r="D146" s="803"/>
      <c r="E146" s="803"/>
      <c r="F146" s="803"/>
      <c r="G146" s="803"/>
      <c r="H146" s="803"/>
      <c r="I146" s="803"/>
      <c r="J146" s="803"/>
      <c r="K146" s="804"/>
      <c r="L146" s="1592"/>
      <c r="M146" s="324" t="s">
        <v>27516</v>
      </c>
      <c r="N146" s="1592"/>
      <c r="O146" s="1633"/>
      <c r="P146" s="1592"/>
      <c r="Q146" s="1636"/>
      <c r="R146" s="271" t="str">
        <f t="shared" si="11"/>
        <v>Please complete all cells in row</v>
      </c>
      <c r="S146" s="1696"/>
      <c r="T146" s="273">
        <f t="shared" si="12"/>
        <v>1</v>
      </c>
      <c r="U146" s="1591"/>
      <c r="V146" s="1591"/>
      <c r="W146" s="273">
        <f t="shared" si="10"/>
        <v>1</v>
      </c>
      <c r="X146" s="273">
        <f t="shared" si="10"/>
        <v>1</v>
      </c>
      <c r="Y146" s="273">
        <f t="shared" si="10"/>
        <v>1</v>
      </c>
      <c r="Z146" s="273">
        <f t="shared" si="10"/>
        <v>1</v>
      </c>
      <c r="AA146" s="273">
        <f t="shared" si="10"/>
        <v>1</v>
      </c>
      <c r="AB146" s="273">
        <f t="shared" si="10"/>
        <v>1</v>
      </c>
      <c r="AC146" s="273">
        <f t="shared" si="10"/>
        <v>1</v>
      </c>
      <c r="AD146" s="273">
        <f t="shared" si="10"/>
        <v>1</v>
      </c>
      <c r="AE146" s="273">
        <f t="shared" si="10"/>
        <v>1</v>
      </c>
      <c r="AF146" s="1696"/>
      <c r="AG146" s="1592"/>
      <c r="AH146" s="1480" t="s">
        <v>27517</v>
      </c>
      <c r="AI146" s="1481" t="s">
        <v>27518</v>
      </c>
      <c r="AJ146" s="1481" t="s">
        <v>27519</v>
      </c>
      <c r="AK146" s="773" t="s">
        <v>27520</v>
      </c>
      <c r="AL146" s="773" t="s">
        <v>27521</v>
      </c>
      <c r="AM146" s="773" t="s">
        <v>27522</v>
      </c>
      <c r="AN146" s="773" t="s">
        <v>27523</v>
      </c>
      <c r="AO146" s="773" t="s">
        <v>27524</v>
      </c>
      <c r="AP146" s="773" t="s">
        <v>27525</v>
      </c>
      <c r="AQ146" s="1367" t="s">
        <v>27526</v>
      </c>
      <c r="AR146" s="1592"/>
    </row>
    <row r="147" spans="2:44">
      <c r="B147" s="1004"/>
      <c r="C147" s="803"/>
      <c r="D147" s="803"/>
      <c r="E147" s="803"/>
      <c r="F147" s="803"/>
      <c r="G147" s="803"/>
      <c r="H147" s="803"/>
      <c r="I147" s="803"/>
      <c r="J147" s="803"/>
      <c r="K147" s="804"/>
      <c r="L147" s="1592"/>
      <c r="M147" s="324" t="s">
        <v>27527</v>
      </c>
      <c r="N147" s="1592"/>
      <c r="O147" s="1633"/>
      <c r="P147" s="1592"/>
      <c r="Q147" s="1636"/>
      <c r="R147" s="271" t="str">
        <f t="shared" si="11"/>
        <v>Please complete all cells in row</v>
      </c>
      <c r="S147" s="1696"/>
      <c r="T147" s="273">
        <f t="shared" si="12"/>
        <v>1</v>
      </c>
      <c r="U147" s="1591"/>
      <c r="V147" s="1591"/>
      <c r="W147" s="273">
        <f t="shared" si="10"/>
        <v>1</v>
      </c>
      <c r="X147" s="273">
        <f t="shared" si="10"/>
        <v>1</v>
      </c>
      <c r="Y147" s="273">
        <f t="shared" si="10"/>
        <v>1</v>
      </c>
      <c r="Z147" s="273">
        <f t="shared" si="10"/>
        <v>1</v>
      </c>
      <c r="AA147" s="273">
        <f t="shared" si="10"/>
        <v>1</v>
      </c>
      <c r="AB147" s="273">
        <f t="shared" si="10"/>
        <v>1</v>
      </c>
      <c r="AC147" s="273">
        <f t="shared" si="10"/>
        <v>1</v>
      </c>
      <c r="AD147" s="273">
        <f t="shared" si="10"/>
        <v>1</v>
      </c>
      <c r="AE147" s="273">
        <f t="shared" si="10"/>
        <v>1</v>
      </c>
      <c r="AF147" s="1696"/>
      <c r="AG147" s="1592"/>
      <c r="AH147" s="1480" t="s">
        <v>27528</v>
      </c>
      <c r="AI147" s="1481" t="s">
        <v>27529</v>
      </c>
      <c r="AJ147" s="1481" t="s">
        <v>27530</v>
      </c>
      <c r="AK147" s="773" t="s">
        <v>27531</v>
      </c>
      <c r="AL147" s="773" t="s">
        <v>27532</v>
      </c>
      <c r="AM147" s="773" t="s">
        <v>27533</v>
      </c>
      <c r="AN147" s="773" t="s">
        <v>27534</v>
      </c>
      <c r="AO147" s="773" t="s">
        <v>27535</v>
      </c>
      <c r="AP147" s="773" t="s">
        <v>27536</v>
      </c>
      <c r="AQ147" s="1367" t="s">
        <v>27537</v>
      </c>
      <c r="AR147" s="1592"/>
    </row>
    <row r="148" spans="2:44">
      <c r="B148" s="1004"/>
      <c r="C148" s="803"/>
      <c r="D148" s="803"/>
      <c r="E148" s="803"/>
      <c r="F148" s="803"/>
      <c r="G148" s="803"/>
      <c r="H148" s="803"/>
      <c r="I148" s="803"/>
      <c r="J148" s="803"/>
      <c r="K148" s="804"/>
      <c r="L148" s="1592"/>
      <c r="M148" s="324" t="s">
        <v>27538</v>
      </c>
      <c r="N148" s="1592"/>
      <c r="O148" s="1633"/>
      <c r="P148" s="1592"/>
      <c r="Q148" s="1636"/>
      <c r="R148" s="271" t="str">
        <f t="shared" si="11"/>
        <v>Please complete all cells in row</v>
      </c>
      <c r="S148" s="1696"/>
      <c r="T148" s="273">
        <f t="shared" si="12"/>
        <v>1</v>
      </c>
      <c r="U148" s="1591"/>
      <c r="V148" s="1591"/>
      <c r="W148" s="273">
        <f t="shared" si="10"/>
        <v>1</v>
      </c>
      <c r="X148" s="273">
        <f t="shared" si="10"/>
        <v>1</v>
      </c>
      <c r="Y148" s="273">
        <f t="shared" si="10"/>
        <v>1</v>
      </c>
      <c r="Z148" s="273">
        <f t="shared" si="10"/>
        <v>1</v>
      </c>
      <c r="AA148" s="273">
        <f t="shared" si="10"/>
        <v>1</v>
      </c>
      <c r="AB148" s="273">
        <f t="shared" si="10"/>
        <v>1</v>
      </c>
      <c r="AC148" s="273">
        <f t="shared" si="10"/>
        <v>1</v>
      </c>
      <c r="AD148" s="273">
        <f t="shared" si="10"/>
        <v>1</v>
      </c>
      <c r="AE148" s="273">
        <f t="shared" si="10"/>
        <v>1</v>
      </c>
      <c r="AF148" s="1696"/>
      <c r="AG148" s="1592"/>
      <c r="AH148" s="1480" t="s">
        <v>27539</v>
      </c>
      <c r="AI148" s="1481" t="s">
        <v>27540</v>
      </c>
      <c r="AJ148" s="1481" t="s">
        <v>27541</v>
      </c>
      <c r="AK148" s="773" t="s">
        <v>27542</v>
      </c>
      <c r="AL148" s="773" t="s">
        <v>27543</v>
      </c>
      <c r="AM148" s="773" t="s">
        <v>27544</v>
      </c>
      <c r="AN148" s="773" t="s">
        <v>27545</v>
      </c>
      <c r="AO148" s="773" t="s">
        <v>27546</v>
      </c>
      <c r="AP148" s="773" t="s">
        <v>27547</v>
      </c>
      <c r="AQ148" s="1367" t="s">
        <v>27548</v>
      </c>
      <c r="AR148" s="1592"/>
    </row>
    <row r="149" spans="2:44">
      <c r="B149" s="1004"/>
      <c r="C149" s="803"/>
      <c r="D149" s="803"/>
      <c r="E149" s="803"/>
      <c r="F149" s="803"/>
      <c r="G149" s="803"/>
      <c r="H149" s="803"/>
      <c r="I149" s="803"/>
      <c r="J149" s="803"/>
      <c r="K149" s="804"/>
      <c r="L149" s="1592"/>
      <c r="M149" s="324" t="s">
        <v>27549</v>
      </c>
      <c r="N149" s="1592"/>
      <c r="O149" s="1633"/>
      <c r="P149" s="1592"/>
      <c r="Q149" s="1636"/>
      <c r="R149" s="271" t="str">
        <f t="shared" si="11"/>
        <v>Please complete all cells in row</v>
      </c>
      <c r="S149" s="1696"/>
      <c r="T149" s="273">
        <f t="shared" si="12"/>
        <v>1</v>
      </c>
      <c r="U149" s="1591"/>
      <c r="V149" s="1591"/>
      <c r="W149" s="273">
        <f t="shared" si="10"/>
        <v>1</v>
      </c>
      <c r="X149" s="273">
        <f t="shared" si="10"/>
        <v>1</v>
      </c>
      <c r="Y149" s="273">
        <f t="shared" si="10"/>
        <v>1</v>
      </c>
      <c r="Z149" s="273">
        <f t="shared" si="10"/>
        <v>1</v>
      </c>
      <c r="AA149" s="273">
        <f t="shared" si="10"/>
        <v>1</v>
      </c>
      <c r="AB149" s="273">
        <f t="shared" si="10"/>
        <v>1</v>
      </c>
      <c r="AC149" s="273">
        <f t="shared" si="10"/>
        <v>1</v>
      </c>
      <c r="AD149" s="273">
        <f t="shared" si="10"/>
        <v>1</v>
      </c>
      <c r="AE149" s="273">
        <f t="shared" si="10"/>
        <v>1</v>
      </c>
      <c r="AF149" s="1696"/>
      <c r="AG149" s="1592"/>
      <c r="AH149" s="1480" t="s">
        <v>27550</v>
      </c>
      <c r="AI149" s="1481" t="s">
        <v>27551</v>
      </c>
      <c r="AJ149" s="1481" t="s">
        <v>27552</v>
      </c>
      <c r="AK149" s="773" t="s">
        <v>27553</v>
      </c>
      <c r="AL149" s="773" t="s">
        <v>27554</v>
      </c>
      <c r="AM149" s="773" t="s">
        <v>27555</v>
      </c>
      <c r="AN149" s="773" t="s">
        <v>27556</v>
      </c>
      <c r="AO149" s="773" t="s">
        <v>27557</v>
      </c>
      <c r="AP149" s="773" t="s">
        <v>27558</v>
      </c>
      <c r="AQ149" s="1367" t="s">
        <v>27559</v>
      </c>
      <c r="AR149" s="1592"/>
    </row>
    <row r="150" spans="2:44">
      <c r="B150" s="1004"/>
      <c r="C150" s="803"/>
      <c r="D150" s="803"/>
      <c r="E150" s="803"/>
      <c r="F150" s="803"/>
      <c r="G150" s="803"/>
      <c r="H150" s="803"/>
      <c r="I150" s="803"/>
      <c r="J150" s="803"/>
      <c r="K150" s="804"/>
      <c r="L150" s="1592"/>
      <c r="M150" s="324" t="s">
        <v>27560</v>
      </c>
      <c r="N150" s="1592"/>
      <c r="O150" s="1633"/>
      <c r="P150" s="1592"/>
      <c r="Q150" s="1636"/>
      <c r="R150" s="271" t="str">
        <f t="shared" si="11"/>
        <v>Please complete all cells in row</v>
      </c>
      <c r="S150" s="1696"/>
      <c r="T150" s="273">
        <f t="shared" si="12"/>
        <v>1</v>
      </c>
      <c r="U150" s="1591"/>
      <c r="V150" s="1591"/>
      <c r="W150" s="273">
        <f t="shared" si="10"/>
        <v>1</v>
      </c>
      <c r="X150" s="273">
        <f t="shared" si="10"/>
        <v>1</v>
      </c>
      <c r="Y150" s="273">
        <f t="shared" si="10"/>
        <v>1</v>
      </c>
      <c r="Z150" s="273">
        <f t="shared" si="10"/>
        <v>1</v>
      </c>
      <c r="AA150" s="273">
        <f t="shared" si="10"/>
        <v>1</v>
      </c>
      <c r="AB150" s="273">
        <f t="shared" si="10"/>
        <v>1</v>
      </c>
      <c r="AC150" s="273">
        <f t="shared" si="10"/>
        <v>1</v>
      </c>
      <c r="AD150" s="273">
        <f t="shared" si="10"/>
        <v>1</v>
      </c>
      <c r="AE150" s="273">
        <f t="shared" si="10"/>
        <v>1</v>
      </c>
      <c r="AF150" s="1696"/>
      <c r="AG150" s="1592"/>
      <c r="AH150" s="1480" t="s">
        <v>27561</v>
      </c>
      <c r="AI150" s="1481" t="s">
        <v>27562</v>
      </c>
      <c r="AJ150" s="1481" t="s">
        <v>27563</v>
      </c>
      <c r="AK150" s="773" t="s">
        <v>27564</v>
      </c>
      <c r="AL150" s="773" t="s">
        <v>27565</v>
      </c>
      <c r="AM150" s="773" t="s">
        <v>27566</v>
      </c>
      <c r="AN150" s="773" t="s">
        <v>27567</v>
      </c>
      <c r="AO150" s="773" t="s">
        <v>27568</v>
      </c>
      <c r="AP150" s="773" t="s">
        <v>27569</v>
      </c>
      <c r="AQ150" s="1367" t="s">
        <v>27570</v>
      </c>
      <c r="AR150" s="1592"/>
    </row>
    <row r="151" spans="2:44">
      <c r="B151" s="1004"/>
      <c r="C151" s="803"/>
      <c r="D151" s="803"/>
      <c r="E151" s="803"/>
      <c r="F151" s="803"/>
      <c r="G151" s="803"/>
      <c r="H151" s="803"/>
      <c r="I151" s="803"/>
      <c r="J151" s="803"/>
      <c r="K151" s="804"/>
      <c r="L151" s="1592"/>
      <c r="M151" s="324" t="s">
        <v>27571</v>
      </c>
      <c r="N151" s="1592"/>
      <c r="O151" s="1633"/>
      <c r="P151" s="1592"/>
      <c r="Q151" s="1636"/>
      <c r="R151" s="271" t="str">
        <f t="shared" si="11"/>
        <v>Please complete all cells in row</v>
      </c>
      <c r="S151" s="1696"/>
      <c r="T151" s="273">
        <f t="shared" si="12"/>
        <v>1</v>
      </c>
      <c r="U151" s="1591"/>
      <c r="V151" s="1591"/>
      <c r="W151" s="273">
        <f t="shared" si="10"/>
        <v>1</v>
      </c>
      <c r="X151" s="273">
        <f t="shared" si="10"/>
        <v>1</v>
      </c>
      <c r="Y151" s="273">
        <f t="shared" si="10"/>
        <v>1</v>
      </c>
      <c r="Z151" s="273">
        <f t="shared" si="10"/>
        <v>1</v>
      </c>
      <c r="AA151" s="273">
        <f t="shared" si="10"/>
        <v>1</v>
      </c>
      <c r="AB151" s="273">
        <f t="shared" si="10"/>
        <v>1</v>
      </c>
      <c r="AC151" s="273">
        <f t="shared" si="10"/>
        <v>1</v>
      </c>
      <c r="AD151" s="273">
        <f t="shared" si="10"/>
        <v>1</v>
      </c>
      <c r="AE151" s="273">
        <f t="shared" si="10"/>
        <v>1</v>
      </c>
      <c r="AF151" s="1696"/>
      <c r="AG151" s="1592"/>
      <c r="AH151" s="1480" t="s">
        <v>27572</v>
      </c>
      <c r="AI151" s="1481" t="s">
        <v>27573</v>
      </c>
      <c r="AJ151" s="1481" t="s">
        <v>27574</v>
      </c>
      <c r="AK151" s="773" t="s">
        <v>27575</v>
      </c>
      <c r="AL151" s="773" t="s">
        <v>27576</v>
      </c>
      <c r="AM151" s="773" t="s">
        <v>27577</v>
      </c>
      <c r="AN151" s="773" t="s">
        <v>27578</v>
      </c>
      <c r="AO151" s="773" t="s">
        <v>27579</v>
      </c>
      <c r="AP151" s="773" t="s">
        <v>27580</v>
      </c>
      <c r="AQ151" s="1367" t="s">
        <v>27581</v>
      </c>
      <c r="AR151" s="1592"/>
    </row>
    <row r="152" spans="2:44">
      <c r="B152" s="1004"/>
      <c r="C152" s="803"/>
      <c r="D152" s="803"/>
      <c r="E152" s="803"/>
      <c r="F152" s="803"/>
      <c r="G152" s="803"/>
      <c r="H152" s="803"/>
      <c r="I152" s="803"/>
      <c r="J152" s="803"/>
      <c r="K152" s="804"/>
      <c r="L152" s="1592"/>
      <c r="M152" s="324" t="s">
        <v>27582</v>
      </c>
      <c r="N152" s="1592"/>
      <c r="O152" s="1633"/>
      <c r="P152" s="1592"/>
      <c r="Q152" s="1636"/>
      <c r="R152" s="271" t="str">
        <f t="shared" si="11"/>
        <v>Please complete all cells in row</v>
      </c>
      <c r="S152" s="1696"/>
      <c r="T152" s="273">
        <f t="shared" si="12"/>
        <v>1</v>
      </c>
      <c r="U152" s="1591"/>
      <c r="V152" s="1591"/>
      <c r="W152" s="273">
        <f t="shared" si="10"/>
        <v>1</v>
      </c>
      <c r="X152" s="273">
        <f t="shared" si="10"/>
        <v>1</v>
      </c>
      <c r="Y152" s="273">
        <f t="shared" si="10"/>
        <v>1</v>
      </c>
      <c r="Z152" s="273">
        <f t="shared" si="10"/>
        <v>1</v>
      </c>
      <c r="AA152" s="273">
        <f t="shared" si="10"/>
        <v>1</v>
      </c>
      <c r="AB152" s="273">
        <f t="shared" si="10"/>
        <v>1</v>
      </c>
      <c r="AC152" s="273">
        <f t="shared" si="10"/>
        <v>1</v>
      </c>
      <c r="AD152" s="273">
        <f t="shared" si="10"/>
        <v>1</v>
      </c>
      <c r="AE152" s="273">
        <f t="shared" si="10"/>
        <v>1</v>
      </c>
      <c r="AF152" s="1696"/>
      <c r="AG152" s="1592"/>
      <c r="AH152" s="1480" t="s">
        <v>27583</v>
      </c>
      <c r="AI152" s="1481" t="s">
        <v>27584</v>
      </c>
      <c r="AJ152" s="1481" t="s">
        <v>27585</v>
      </c>
      <c r="AK152" s="773" t="s">
        <v>27586</v>
      </c>
      <c r="AL152" s="773" t="s">
        <v>27587</v>
      </c>
      <c r="AM152" s="773" t="s">
        <v>27588</v>
      </c>
      <c r="AN152" s="773" t="s">
        <v>27589</v>
      </c>
      <c r="AO152" s="773" t="s">
        <v>27590</v>
      </c>
      <c r="AP152" s="773" t="s">
        <v>27591</v>
      </c>
      <c r="AQ152" s="1367" t="s">
        <v>27592</v>
      </c>
      <c r="AR152" s="1592"/>
    </row>
    <row r="153" spans="2:44">
      <c r="B153" s="1004"/>
      <c r="C153" s="803"/>
      <c r="D153" s="803"/>
      <c r="E153" s="803"/>
      <c r="F153" s="803"/>
      <c r="G153" s="803"/>
      <c r="H153" s="803"/>
      <c r="I153" s="803"/>
      <c r="J153" s="803"/>
      <c r="K153" s="804"/>
      <c r="L153" s="1592"/>
      <c r="M153" s="324" t="s">
        <v>27593</v>
      </c>
      <c r="N153" s="1592"/>
      <c r="O153" s="1633"/>
      <c r="P153" s="1592"/>
      <c r="Q153" s="1636"/>
      <c r="R153" s="271" t="str">
        <f t="shared" si="11"/>
        <v>Please complete all cells in row</v>
      </c>
      <c r="S153" s="1696"/>
      <c r="T153" s="273">
        <f t="shared" si="12"/>
        <v>1</v>
      </c>
      <c r="U153" s="1591"/>
      <c r="V153" s="1591"/>
      <c r="W153" s="273">
        <f t="shared" si="10"/>
        <v>1</v>
      </c>
      <c r="X153" s="273">
        <f t="shared" si="10"/>
        <v>1</v>
      </c>
      <c r="Y153" s="273">
        <f t="shared" si="10"/>
        <v>1</v>
      </c>
      <c r="Z153" s="273">
        <f t="shared" si="10"/>
        <v>1</v>
      </c>
      <c r="AA153" s="273">
        <f t="shared" si="10"/>
        <v>1</v>
      </c>
      <c r="AB153" s="273">
        <f t="shared" si="10"/>
        <v>1</v>
      </c>
      <c r="AC153" s="273">
        <f t="shared" si="10"/>
        <v>1</v>
      </c>
      <c r="AD153" s="273">
        <f t="shared" si="10"/>
        <v>1</v>
      </c>
      <c r="AE153" s="273">
        <f t="shared" si="10"/>
        <v>1</v>
      </c>
      <c r="AF153" s="1696"/>
      <c r="AG153" s="1592"/>
      <c r="AH153" s="1480" t="s">
        <v>27594</v>
      </c>
      <c r="AI153" s="1481" t="s">
        <v>27595</v>
      </c>
      <c r="AJ153" s="1481" t="s">
        <v>27596</v>
      </c>
      <c r="AK153" s="773" t="s">
        <v>27597</v>
      </c>
      <c r="AL153" s="773" t="s">
        <v>27598</v>
      </c>
      <c r="AM153" s="773" t="s">
        <v>27599</v>
      </c>
      <c r="AN153" s="773" t="s">
        <v>27600</v>
      </c>
      <c r="AO153" s="773" t="s">
        <v>27601</v>
      </c>
      <c r="AP153" s="773" t="s">
        <v>27602</v>
      </c>
      <c r="AQ153" s="1367" t="s">
        <v>27603</v>
      </c>
      <c r="AR153" s="1592"/>
    </row>
    <row r="154" spans="2:44">
      <c r="B154" s="1004"/>
      <c r="C154" s="803"/>
      <c r="D154" s="803"/>
      <c r="E154" s="803"/>
      <c r="F154" s="803"/>
      <c r="G154" s="803"/>
      <c r="H154" s="803"/>
      <c r="I154" s="803"/>
      <c r="J154" s="803"/>
      <c r="K154" s="804"/>
      <c r="L154" s="1592"/>
      <c r="M154" s="324" t="s">
        <v>27604</v>
      </c>
      <c r="N154" s="1592"/>
      <c r="O154" s="1633"/>
      <c r="P154" s="1592"/>
      <c r="Q154" s="1636"/>
      <c r="R154" s="271" t="str">
        <f t="shared" si="11"/>
        <v>Please complete all cells in row</v>
      </c>
      <c r="S154" s="1696"/>
      <c r="T154" s="273">
        <f t="shared" si="12"/>
        <v>1</v>
      </c>
      <c r="U154" s="1591"/>
      <c r="V154" s="1591"/>
      <c r="W154" s="273">
        <f t="shared" si="10"/>
        <v>1</v>
      </c>
      <c r="X154" s="273">
        <f t="shared" si="10"/>
        <v>1</v>
      </c>
      <c r="Y154" s="273">
        <f t="shared" si="10"/>
        <v>1</v>
      </c>
      <c r="Z154" s="273">
        <f t="shared" si="10"/>
        <v>1</v>
      </c>
      <c r="AA154" s="273">
        <f t="shared" si="10"/>
        <v>1</v>
      </c>
      <c r="AB154" s="273">
        <f t="shared" si="10"/>
        <v>1</v>
      </c>
      <c r="AC154" s="273">
        <f t="shared" si="10"/>
        <v>1</v>
      </c>
      <c r="AD154" s="273">
        <f t="shared" si="10"/>
        <v>1</v>
      </c>
      <c r="AE154" s="273">
        <f t="shared" si="10"/>
        <v>1</v>
      </c>
      <c r="AF154" s="1696"/>
      <c r="AG154" s="1592"/>
      <c r="AH154" s="1480" t="s">
        <v>27605</v>
      </c>
      <c r="AI154" s="1481" t="s">
        <v>27606</v>
      </c>
      <c r="AJ154" s="1481" t="s">
        <v>27607</v>
      </c>
      <c r="AK154" s="773" t="s">
        <v>27608</v>
      </c>
      <c r="AL154" s="773" t="s">
        <v>27609</v>
      </c>
      <c r="AM154" s="773" t="s">
        <v>27610</v>
      </c>
      <c r="AN154" s="773" t="s">
        <v>27611</v>
      </c>
      <c r="AO154" s="773" t="s">
        <v>27612</v>
      </c>
      <c r="AP154" s="773" t="s">
        <v>27613</v>
      </c>
      <c r="AQ154" s="1367" t="s">
        <v>27614</v>
      </c>
      <c r="AR154" s="1592"/>
    </row>
    <row r="155" spans="2:44">
      <c r="B155" s="1004"/>
      <c r="C155" s="803"/>
      <c r="D155" s="803"/>
      <c r="E155" s="803"/>
      <c r="F155" s="803"/>
      <c r="G155" s="803"/>
      <c r="H155" s="803"/>
      <c r="I155" s="803"/>
      <c r="J155" s="803"/>
      <c r="K155" s="804"/>
      <c r="L155" s="1592"/>
      <c r="M155" s="324" t="s">
        <v>27615</v>
      </c>
      <c r="N155" s="1592"/>
      <c r="O155" s="1633"/>
      <c r="P155" s="1592"/>
      <c r="Q155" s="1636"/>
      <c r="R155" s="271" t="str">
        <f t="shared" si="11"/>
        <v>Please complete all cells in row</v>
      </c>
      <c r="S155" s="1696"/>
      <c r="T155" s="273">
        <f t="shared" si="12"/>
        <v>1</v>
      </c>
      <c r="U155" s="1591"/>
      <c r="V155" s="1591"/>
      <c r="W155" s="273">
        <f t="shared" si="10"/>
        <v>1</v>
      </c>
      <c r="X155" s="273">
        <f t="shared" si="10"/>
        <v>1</v>
      </c>
      <c r="Y155" s="273">
        <f t="shared" si="10"/>
        <v>1</v>
      </c>
      <c r="Z155" s="273">
        <f t="shared" si="10"/>
        <v>1</v>
      </c>
      <c r="AA155" s="273">
        <f t="shared" si="10"/>
        <v>1</v>
      </c>
      <c r="AB155" s="273">
        <f t="shared" si="10"/>
        <v>1</v>
      </c>
      <c r="AC155" s="273">
        <f t="shared" si="10"/>
        <v>1</v>
      </c>
      <c r="AD155" s="273">
        <f t="shared" si="10"/>
        <v>1</v>
      </c>
      <c r="AE155" s="273">
        <f t="shared" si="10"/>
        <v>1</v>
      </c>
      <c r="AF155" s="1696"/>
      <c r="AG155" s="1592"/>
      <c r="AH155" s="1480" t="s">
        <v>27616</v>
      </c>
      <c r="AI155" s="1481" t="s">
        <v>27617</v>
      </c>
      <c r="AJ155" s="1481" t="s">
        <v>27618</v>
      </c>
      <c r="AK155" s="773" t="s">
        <v>27619</v>
      </c>
      <c r="AL155" s="773" t="s">
        <v>27620</v>
      </c>
      <c r="AM155" s="773" t="s">
        <v>27621</v>
      </c>
      <c r="AN155" s="773" t="s">
        <v>27622</v>
      </c>
      <c r="AO155" s="773" t="s">
        <v>27623</v>
      </c>
      <c r="AP155" s="773" t="s">
        <v>27624</v>
      </c>
      <c r="AQ155" s="1367" t="s">
        <v>27625</v>
      </c>
      <c r="AR155" s="1592"/>
    </row>
    <row r="156" spans="2:44">
      <c r="B156" s="1004"/>
      <c r="C156" s="803"/>
      <c r="D156" s="803"/>
      <c r="E156" s="803"/>
      <c r="F156" s="803"/>
      <c r="G156" s="803"/>
      <c r="H156" s="803"/>
      <c r="I156" s="803"/>
      <c r="J156" s="803"/>
      <c r="K156" s="804"/>
      <c r="L156" s="1592"/>
      <c r="M156" s="324" t="s">
        <v>27626</v>
      </c>
      <c r="N156" s="1592"/>
      <c r="O156" s="1633"/>
      <c r="P156" s="1592"/>
      <c r="Q156" s="1636"/>
      <c r="R156" s="271" t="str">
        <f t="shared" si="11"/>
        <v>Please complete all cells in row</v>
      </c>
      <c r="S156" s="1696"/>
      <c r="T156" s="273">
        <f t="shared" si="12"/>
        <v>1</v>
      </c>
      <c r="U156" s="1591"/>
      <c r="V156" s="1591"/>
      <c r="W156" s="273">
        <f t="shared" si="10"/>
        <v>1</v>
      </c>
      <c r="X156" s="273">
        <f t="shared" si="10"/>
        <v>1</v>
      </c>
      <c r="Y156" s="273">
        <f t="shared" si="10"/>
        <v>1</v>
      </c>
      <c r="Z156" s="273">
        <f t="shared" si="10"/>
        <v>1</v>
      </c>
      <c r="AA156" s="273">
        <f t="shared" si="10"/>
        <v>1</v>
      </c>
      <c r="AB156" s="273">
        <f t="shared" si="10"/>
        <v>1</v>
      </c>
      <c r="AC156" s="273">
        <f t="shared" si="10"/>
        <v>1</v>
      </c>
      <c r="AD156" s="273">
        <f t="shared" si="10"/>
        <v>1</v>
      </c>
      <c r="AE156" s="273">
        <f t="shared" si="10"/>
        <v>1</v>
      </c>
      <c r="AF156" s="1696"/>
      <c r="AG156" s="1592"/>
      <c r="AH156" s="1480" t="s">
        <v>27627</v>
      </c>
      <c r="AI156" s="1481" t="s">
        <v>27628</v>
      </c>
      <c r="AJ156" s="1481" t="s">
        <v>27629</v>
      </c>
      <c r="AK156" s="773" t="s">
        <v>27630</v>
      </c>
      <c r="AL156" s="773" t="s">
        <v>27631</v>
      </c>
      <c r="AM156" s="773" t="s">
        <v>27632</v>
      </c>
      <c r="AN156" s="773" t="s">
        <v>27633</v>
      </c>
      <c r="AO156" s="773" t="s">
        <v>27634</v>
      </c>
      <c r="AP156" s="773" t="s">
        <v>27635</v>
      </c>
      <c r="AQ156" s="1367" t="s">
        <v>27636</v>
      </c>
      <c r="AR156" s="1592"/>
    </row>
    <row r="157" spans="2:44">
      <c r="B157" s="1004"/>
      <c r="C157" s="803"/>
      <c r="D157" s="803"/>
      <c r="E157" s="803"/>
      <c r="F157" s="803"/>
      <c r="G157" s="803"/>
      <c r="H157" s="803"/>
      <c r="I157" s="803"/>
      <c r="J157" s="803"/>
      <c r="K157" s="804"/>
      <c r="L157" s="1592"/>
      <c r="M157" s="324" t="s">
        <v>27637</v>
      </c>
      <c r="N157" s="1592"/>
      <c r="O157" s="1633"/>
      <c r="P157" s="1592"/>
      <c r="Q157" s="1636"/>
      <c r="R157" s="271" t="str">
        <f t="shared" si="11"/>
        <v>Please complete all cells in row</v>
      </c>
      <c r="S157" s="1696"/>
      <c r="T157" s="273">
        <f t="shared" si="12"/>
        <v>1</v>
      </c>
      <c r="U157" s="1591"/>
      <c r="V157" s="1591"/>
      <c r="W157" s="273">
        <f t="shared" si="10"/>
        <v>1</v>
      </c>
      <c r="X157" s="273">
        <f t="shared" si="10"/>
        <v>1</v>
      </c>
      <c r="Y157" s="273">
        <f t="shared" si="10"/>
        <v>1</v>
      </c>
      <c r="Z157" s="273">
        <f t="shared" si="10"/>
        <v>1</v>
      </c>
      <c r="AA157" s="273">
        <f t="shared" si="10"/>
        <v>1</v>
      </c>
      <c r="AB157" s="273">
        <f t="shared" si="10"/>
        <v>1</v>
      </c>
      <c r="AC157" s="273">
        <f t="shared" si="10"/>
        <v>1</v>
      </c>
      <c r="AD157" s="273">
        <f t="shared" si="10"/>
        <v>1</v>
      </c>
      <c r="AE157" s="273">
        <f t="shared" si="10"/>
        <v>1</v>
      </c>
      <c r="AF157" s="1696"/>
      <c r="AG157" s="1592"/>
      <c r="AH157" s="1480" t="s">
        <v>27638</v>
      </c>
      <c r="AI157" s="1481" t="s">
        <v>27639</v>
      </c>
      <c r="AJ157" s="1481" t="s">
        <v>27640</v>
      </c>
      <c r="AK157" s="773" t="s">
        <v>27641</v>
      </c>
      <c r="AL157" s="773" t="s">
        <v>27642</v>
      </c>
      <c r="AM157" s="773" t="s">
        <v>27643</v>
      </c>
      <c r="AN157" s="773" t="s">
        <v>27644</v>
      </c>
      <c r="AO157" s="773" t="s">
        <v>27645</v>
      </c>
      <c r="AP157" s="773" t="s">
        <v>27646</v>
      </c>
      <c r="AQ157" s="1367" t="s">
        <v>27647</v>
      </c>
      <c r="AR157" s="1592"/>
    </row>
    <row r="158" spans="2:44">
      <c r="B158" s="1004"/>
      <c r="C158" s="803"/>
      <c r="D158" s="803"/>
      <c r="E158" s="803"/>
      <c r="F158" s="803"/>
      <c r="G158" s="803"/>
      <c r="H158" s="803"/>
      <c r="I158" s="803"/>
      <c r="J158" s="803"/>
      <c r="K158" s="804"/>
      <c r="L158" s="1592"/>
      <c r="M158" s="324" t="s">
        <v>27648</v>
      </c>
      <c r="N158" s="1592"/>
      <c r="O158" s="1633"/>
      <c r="P158" s="1592"/>
      <c r="Q158" s="1636"/>
      <c r="R158" s="271" t="str">
        <f t="shared" si="11"/>
        <v>Please complete all cells in row</v>
      </c>
      <c r="S158" s="1696"/>
      <c r="T158" s="273">
        <f t="shared" si="12"/>
        <v>1</v>
      </c>
      <c r="U158" s="1591"/>
      <c r="V158" s="1591"/>
      <c r="W158" s="273">
        <f t="shared" si="10"/>
        <v>1</v>
      </c>
      <c r="X158" s="273">
        <f t="shared" si="10"/>
        <v>1</v>
      </c>
      <c r="Y158" s="273">
        <f t="shared" si="10"/>
        <v>1</v>
      </c>
      <c r="Z158" s="273">
        <f t="shared" si="10"/>
        <v>1</v>
      </c>
      <c r="AA158" s="273">
        <f t="shared" si="10"/>
        <v>1</v>
      </c>
      <c r="AB158" s="273">
        <f t="shared" si="10"/>
        <v>1</v>
      </c>
      <c r="AC158" s="273">
        <f t="shared" si="10"/>
        <v>1</v>
      </c>
      <c r="AD158" s="273">
        <f t="shared" si="10"/>
        <v>1</v>
      </c>
      <c r="AE158" s="273">
        <f t="shared" si="10"/>
        <v>1</v>
      </c>
      <c r="AF158" s="1696"/>
      <c r="AG158" s="1592"/>
      <c r="AH158" s="1480" t="s">
        <v>27649</v>
      </c>
      <c r="AI158" s="1481" t="s">
        <v>27650</v>
      </c>
      <c r="AJ158" s="1481" t="s">
        <v>27651</v>
      </c>
      <c r="AK158" s="773" t="s">
        <v>27652</v>
      </c>
      <c r="AL158" s="773" t="s">
        <v>27653</v>
      </c>
      <c r="AM158" s="773" t="s">
        <v>27654</v>
      </c>
      <c r="AN158" s="773" t="s">
        <v>27655</v>
      </c>
      <c r="AO158" s="773" t="s">
        <v>27656</v>
      </c>
      <c r="AP158" s="773" t="s">
        <v>27657</v>
      </c>
      <c r="AQ158" s="1367" t="s">
        <v>27658</v>
      </c>
      <c r="AR158" s="1592"/>
    </row>
    <row r="159" spans="2:44">
      <c r="B159" s="1004"/>
      <c r="C159" s="803"/>
      <c r="D159" s="803"/>
      <c r="E159" s="803"/>
      <c r="F159" s="803"/>
      <c r="G159" s="803"/>
      <c r="H159" s="803"/>
      <c r="I159" s="803"/>
      <c r="J159" s="803"/>
      <c r="K159" s="804"/>
      <c r="L159" s="1592"/>
      <c r="M159" s="324" t="s">
        <v>27659</v>
      </c>
      <c r="N159" s="1592"/>
      <c r="O159" s="1633"/>
      <c r="P159" s="1592"/>
      <c r="Q159" s="1636"/>
      <c r="R159" s="271" t="str">
        <f t="shared" si="11"/>
        <v>Please complete all cells in row</v>
      </c>
      <c r="S159" s="1696"/>
      <c r="T159" s="273">
        <f t="shared" si="12"/>
        <v>1</v>
      </c>
      <c r="U159" s="1591"/>
      <c r="V159" s="1591"/>
      <c r="W159" s="273">
        <f t="shared" si="10"/>
        <v>1</v>
      </c>
      <c r="X159" s="273">
        <f t="shared" si="10"/>
        <v>1</v>
      </c>
      <c r="Y159" s="273">
        <f t="shared" si="10"/>
        <v>1</v>
      </c>
      <c r="Z159" s="273">
        <f t="shared" si="10"/>
        <v>1</v>
      </c>
      <c r="AA159" s="273">
        <f t="shared" si="10"/>
        <v>1</v>
      </c>
      <c r="AB159" s="273">
        <f t="shared" si="10"/>
        <v>1</v>
      </c>
      <c r="AC159" s="273">
        <f t="shared" si="10"/>
        <v>1</v>
      </c>
      <c r="AD159" s="273">
        <f t="shared" si="10"/>
        <v>1</v>
      </c>
      <c r="AE159" s="273">
        <f t="shared" si="10"/>
        <v>1</v>
      </c>
      <c r="AF159" s="1696"/>
      <c r="AG159" s="1592"/>
      <c r="AH159" s="1480" t="s">
        <v>27660</v>
      </c>
      <c r="AI159" s="1481" t="s">
        <v>27661</v>
      </c>
      <c r="AJ159" s="1481" t="s">
        <v>27662</v>
      </c>
      <c r="AK159" s="773" t="s">
        <v>27663</v>
      </c>
      <c r="AL159" s="773" t="s">
        <v>27664</v>
      </c>
      <c r="AM159" s="773" t="s">
        <v>27665</v>
      </c>
      <c r="AN159" s="773" t="s">
        <v>27666</v>
      </c>
      <c r="AO159" s="773" t="s">
        <v>27667</v>
      </c>
      <c r="AP159" s="773" t="s">
        <v>27668</v>
      </c>
      <c r="AQ159" s="1367" t="s">
        <v>27669</v>
      </c>
      <c r="AR159" s="1592"/>
    </row>
    <row r="160" spans="2:44" ht="15.75" thickBot="1">
      <c r="B160" s="1586"/>
      <c r="C160" s="827"/>
      <c r="D160" s="827"/>
      <c r="E160" s="827"/>
      <c r="F160" s="827"/>
      <c r="G160" s="827"/>
      <c r="H160" s="827"/>
      <c r="I160" s="827"/>
      <c r="J160" s="827"/>
      <c r="K160" s="985"/>
      <c r="L160" s="1592"/>
      <c r="M160" s="325" t="s">
        <v>27670</v>
      </c>
      <c r="N160" s="1592"/>
      <c r="O160" s="1634"/>
      <c r="P160" s="1592"/>
      <c r="Q160" s="1636"/>
      <c r="R160" s="271" t="str">
        <f t="shared" si="11"/>
        <v>Please complete all cells in row</v>
      </c>
      <c r="S160" s="1696"/>
      <c r="T160" s="273">
        <f t="shared" si="12"/>
        <v>1</v>
      </c>
      <c r="U160" s="1591"/>
      <c r="V160" s="1591"/>
      <c r="W160" s="273">
        <f t="shared" si="10"/>
        <v>1</v>
      </c>
      <c r="X160" s="273">
        <f t="shared" si="10"/>
        <v>1</v>
      </c>
      <c r="Y160" s="273">
        <f t="shared" si="10"/>
        <v>1</v>
      </c>
      <c r="Z160" s="273">
        <f t="shared" si="10"/>
        <v>1</v>
      </c>
      <c r="AA160" s="273">
        <f t="shared" si="10"/>
        <v>1</v>
      </c>
      <c r="AB160" s="273">
        <f t="shared" si="10"/>
        <v>1</v>
      </c>
      <c r="AC160" s="273">
        <f t="shared" si="10"/>
        <v>1</v>
      </c>
      <c r="AD160" s="273">
        <f t="shared" si="10"/>
        <v>1</v>
      </c>
      <c r="AE160" s="273">
        <f t="shared" si="10"/>
        <v>1</v>
      </c>
      <c r="AF160" s="1696"/>
      <c r="AG160" s="1592"/>
      <c r="AH160" s="1482" t="s">
        <v>27671</v>
      </c>
      <c r="AI160" s="1483" t="s">
        <v>27672</v>
      </c>
      <c r="AJ160" s="1483" t="s">
        <v>27673</v>
      </c>
      <c r="AK160" s="799" t="s">
        <v>27674</v>
      </c>
      <c r="AL160" s="799" t="s">
        <v>27675</v>
      </c>
      <c r="AM160" s="799" t="s">
        <v>27676</v>
      </c>
      <c r="AN160" s="799" t="s">
        <v>27677</v>
      </c>
      <c r="AO160" s="799" t="s">
        <v>27678</v>
      </c>
      <c r="AP160" s="799" t="s">
        <v>27679</v>
      </c>
      <c r="AQ160" s="1368" t="s">
        <v>27680</v>
      </c>
      <c r="AR160" s="1592"/>
    </row>
    <row r="161" spans="2:44" ht="15" customHeight="1" thickBot="1">
      <c r="B161" s="19"/>
      <c r="C161" s="8"/>
      <c r="D161" s="8"/>
      <c r="E161" s="8"/>
      <c r="F161" s="8"/>
      <c r="G161" s="8"/>
      <c r="H161" s="8"/>
      <c r="I161" s="8"/>
      <c r="J161" s="8"/>
      <c r="K161" s="8"/>
      <c r="L161" s="1592"/>
      <c r="M161" s="7"/>
      <c r="N161" s="1592"/>
      <c r="O161" s="1592"/>
      <c r="P161" s="1592"/>
      <c r="Q161" s="1636"/>
      <c r="R161" s="1592"/>
      <c r="S161" s="1696"/>
      <c r="T161" s="1592"/>
      <c r="U161" s="1592"/>
      <c r="V161" s="1592"/>
      <c r="W161" s="1592"/>
      <c r="X161" s="1592"/>
      <c r="Y161" s="1592"/>
      <c r="Z161" s="1592"/>
      <c r="AA161" s="1592"/>
      <c r="AB161" s="1592"/>
      <c r="AC161" s="1592"/>
      <c r="AD161" s="1592"/>
      <c r="AE161" s="1592"/>
      <c r="AF161" s="1696"/>
      <c r="AG161" s="1592"/>
      <c r="AH161" s="19"/>
      <c r="AI161" s="8"/>
      <c r="AJ161" s="8"/>
      <c r="AK161" s="8"/>
      <c r="AL161" s="8"/>
      <c r="AM161" s="8"/>
      <c r="AN161" s="8"/>
      <c r="AO161" s="8"/>
      <c r="AP161" s="8"/>
      <c r="AQ161" s="8"/>
      <c r="AR161" s="1592"/>
    </row>
    <row r="162" spans="2:44" ht="20.25" customHeight="1" thickBot="1">
      <c r="B162" s="316" t="s">
        <v>27681</v>
      </c>
      <c r="C162" s="8"/>
      <c r="D162" s="8"/>
      <c r="E162" s="8"/>
      <c r="F162" s="8"/>
      <c r="G162" s="8"/>
      <c r="H162" s="8"/>
      <c r="I162" s="8"/>
      <c r="J162" s="8"/>
      <c r="K162" s="8"/>
      <c r="L162" s="1592"/>
      <c r="M162" s="7"/>
      <c r="N162" s="1592"/>
      <c r="O162" s="1592"/>
      <c r="P162" s="1592"/>
      <c r="Q162" s="1636"/>
      <c r="R162" s="1592"/>
      <c r="S162" s="1696"/>
      <c r="T162" s="1592"/>
      <c r="U162" s="1592"/>
      <c r="V162" s="1592"/>
      <c r="W162" s="1592"/>
      <c r="X162" s="1592"/>
      <c r="Y162" s="1592"/>
      <c r="Z162" s="1592"/>
      <c r="AA162" s="1592"/>
      <c r="AB162" s="1592"/>
      <c r="AC162" s="1592"/>
      <c r="AD162" s="1592"/>
      <c r="AE162" s="1592"/>
      <c r="AF162" s="1696"/>
      <c r="AG162" s="1592"/>
      <c r="AH162" s="328" t="s">
        <v>27681</v>
      </c>
      <c r="AI162" s="8"/>
      <c r="AJ162" s="8"/>
      <c r="AK162" s="8"/>
      <c r="AL162" s="8"/>
      <c r="AM162" s="8"/>
      <c r="AN162" s="8"/>
      <c r="AO162" s="8"/>
      <c r="AP162" s="8"/>
      <c r="AQ162" s="8"/>
      <c r="AR162" s="1592"/>
    </row>
    <row r="163" spans="2:44" ht="15.75" thickBot="1">
      <c r="B163" s="1866" t="s">
        <v>27681</v>
      </c>
      <c r="C163" s="409">
        <f>IFERROR(SUM(C11:C160), 0)</f>
        <v>0</v>
      </c>
      <c r="D163" s="409">
        <f t="shared" ref="D163:J163" si="13">IFERROR(SUM(D11:D160), 0)</f>
        <v>0</v>
      </c>
      <c r="E163" s="409">
        <f t="shared" si="13"/>
        <v>0</v>
      </c>
      <c r="F163" s="409">
        <f t="shared" si="13"/>
        <v>0</v>
      </c>
      <c r="G163" s="409">
        <f t="shared" si="13"/>
        <v>0</v>
      </c>
      <c r="H163" s="409">
        <f t="shared" si="13"/>
        <v>0</v>
      </c>
      <c r="I163" s="409">
        <f t="shared" si="13"/>
        <v>0</v>
      </c>
      <c r="J163" s="409">
        <f t="shared" si="13"/>
        <v>0</v>
      </c>
      <c r="K163" s="405">
        <f>IFERROR(SUM(K11:K160), 0)</f>
        <v>0</v>
      </c>
      <c r="L163" s="1592"/>
      <c r="M163" s="488" t="s">
        <v>27682</v>
      </c>
      <c r="N163" s="1592"/>
      <c r="O163" s="1637"/>
      <c r="P163" s="1592"/>
      <c r="Q163" s="1636"/>
      <c r="R163" s="1592"/>
      <c r="S163" s="1696"/>
      <c r="T163" s="1592"/>
      <c r="U163" s="1592"/>
      <c r="V163" s="1592"/>
      <c r="W163" s="1592"/>
      <c r="X163" s="1592"/>
      <c r="Y163" s="1592"/>
      <c r="Z163" s="1592"/>
      <c r="AA163" s="1592"/>
      <c r="AB163" s="1592"/>
      <c r="AC163" s="1592"/>
      <c r="AD163" s="1592"/>
      <c r="AE163" s="1592"/>
      <c r="AF163" s="1696"/>
      <c r="AG163" s="1592"/>
      <c r="AH163" s="1866" t="s">
        <v>27681</v>
      </c>
      <c r="AI163" s="1484" t="s">
        <v>27683</v>
      </c>
      <c r="AJ163" s="1484" t="s">
        <v>27684</v>
      </c>
      <c r="AK163" s="1484" t="s">
        <v>27685</v>
      </c>
      <c r="AL163" s="1484" t="s">
        <v>27686</v>
      </c>
      <c r="AM163" s="1484" t="s">
        <v>27687</v>
      </c>
      <c r="AN163" s="1484" t="s">
        <v>27688</v>
      </c>
      <c r="AO163" s="1369" t="s">
        <v>27689</v>
      </c>
      <c r="AP163" s="1369" t="s">
        <v>27690</v>
      </c>
      <c r="AQ163" s="1455" t="s">
        <v>27691</v>
      </c>
      <c r="AR163" s="1592"/>
    </row>
  </sheetData>
  <sheetProtection algorithmName="SHA-512" hashValue="HdtCRStG1hySwje1Ac6q02asc1QlRHe0n9vwAFu0aHvmYgwz1qAt1oZJt6zVh5JuQ+32RwPsRLlAmN6yspwHmA==" saltValue="ZkCr4SHrXh0TaBdPYf6mWA==" spinCount="100000" sheet="1" objects="1" scenarios="1"/>
  <mergeCells count="19">
    <mergeCell ref="B3:O3"/>
    <mergeCell ref="T3:AE3"/>
    <mergeCell ref="AH3:AQ3"/>
    <mergeCell ref="AJ5:AJ6"/>
    <mergeCell ref="B5:B6"/>
    <mergeCell ref="C5:C6"/>
    <mergeCell ref="D5:D6"/>
    <mergeCell ref="E5:F5"/>
    <mergeCell ref="G5:H5"/>
    <mergeCell ref="I5:J5"/>
    <mergeCell ref="K5:K6"/>
    <mergeCell ref="M5:M8"/>
    <mergeCell ref="O5:O8"/>
    <mergeCell ref="AH5:AH6"/>
    <mergeCell ref="AI5:AI6"/>
    <mergeCell ref="AK5:AL5"/>
    <mergeCell ref="AM5:AN5"/>
    <mergeCell ref="AO5:AP5"/>
    <mergeCell ref="AQ5:AQ6"/>
  </mergeCells>
  <conditionalFormatting sqref="R11:R160">
    <cfRule type="cellIs" dxfId="0" priority="1" operator="equal">
      <formula>0</formula>
    </cfRule>
  </conditionalFormatting>
  <dataValidations count="1">
    <dataValidation type="custom" allowBlank="1" showErrorMessage="1" errorTitle="Input Error" error="Please enter a numeric value." sqref="C11:K160" xr:uid="{00000000-0002-0000-4500-000000000000}">
      <formula1>ISNUMBER(C11)</formula1>
    </dataValidation>
  </dataValidations>
  <pageMargins left="0.7" right="0.7" top="0.75" bottom="0.75" header="0.3" footer="0.3"/>
  <pageSetup paperSize="8" scale="75" fitToHeight="0" orientation="portrait" r:id="rId1"/>
  <headerFooter>
    <oddHeader>&amp;L&amp;F&amp;CSheet: &amp;A&amp;ROFFICIAL</oddHeader>
    <oddFooter>&amp;LPrinted on: &amp;D at &amp;T&amp;CPage &amp;P of &amp;N&amp;ROfwat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AE53"/>
  <sheetViews>
    <sheetView showFormulas="1" showGridLines="0" topLeftCell="C1" zoomScaleNormal="100" zoomScaleSheetLayoutView="100" workbookViewId="0">
      <pane ySplit="6" topLeftCell="A49" activePane="bottomLeft" state="frozen"/>
      <selection pane="bottomLeft" activeCell="G52" sqref="G52"/>
    </sheetView>
  </sheetViews>
  <sheetFormatPr defaultColWidth="9.125" defaultRowHeight="15"/>
  <cols>
    <col min="1" max="1" width="1.625" style="264" customWidth="1"/>
    <col min="2" max="2" width="14.125" style="264" customWidth="1"/>
    <col min="3" max="3" width="22.375" style="264" customWidth="1"/>
    <col min="4" max="4" width="6.625" style="264" customWidth="1"/>
    <col min="5" max="5" width="5.625" style="264" customWidth="1"/>
    <col min="6" max="9" width="12.5" style="264" customWidth="1"/>
    <col min="10" max="10" width="12.5" style="5" customWidth="1"/>
    <col min="11" max="11" width="1.625" style="264" customWidth="1"/>
    <col min="12" max="12" width="9" style="264" customWidth="1"/>
    <col min="13" max="13" width="1.625" style="264" customWidth="1"/>
    <col min="14" max="14" width="33.625" style="264" customWidth="1"/>
    <col min="15" max="16" width="1.625" style="264" customWidth="1"/>
    <col min="17" max="17" width="25.125" style="264" customWidth="1"/>
    <col min="18" max="18" width="1.625" style="268" customWidth="1"/>
    <col min="19" max="21" width="8.125" style="268" hidden="1" customWidth="1"/>
    <col min="22" max="22" width="1.625" style="268" hidden="1" customWidth="1"/>
    <col min="23" max="23" width="1.625" style="264" customWidth="1"/>
    <col min="24" max="24" width="14.125" style="264" customWidth="1"/>
    <col min="25" max="25" width="22.375" style="264" customWidth="1"/>
    <col min="26" max="30" width="12.5" style="264" customWidth="1"/>
    <col min="31" max="31" width="1.625" style="264" customWidth="1"/>
    <col min="32" max="16384" width="9.125" style="264"/>
  </cols>
  <sheetData>
    <row r="1" spans="2:31" s="176" customFormat="1" ht="30" customHeight="1">
      <c r="B1" s="1958" t="s">
        <v>656</v>
      </c>
      <c r="C1" s="1958"/>
      <c r="D1" s="1958"/>
      <c r="E1" s="1958"/>
      <c r="F1" s="1958"/>
      <c r="G1" s="1958"/>
      <c r="H1" s="1958"/>
      <c r="I1" s="1958"/>
      <c r="J1" s="175"/>
      <c r="P1" s="299"/>
      <c r="R1" s="1635"/>
      <c r="S1" s="1627"/>
      <c r="T1" s="1627"/>
      <c r="U1" s="1627"/>
      <c r="V1" s="1635"/>
      <c r="X1" s="1958" t="s">
        <v>656</v>
      </c>
      <c r="Y1" s="1958"/>
      <c r="Z1" s="1958"/>
      <c r="AA1" s="1958"/>
      <c r="AB1" s="1958"/>
      <c r="AC1" s="1958"/>
      <c r="AD1" s="175"/>
    </row>
    <row r="2" spans="2:31" s="176" customFormat="1" ht="30" customHeight="1">
      <c r="B2" s="1958" t="str">
        <f>Validation!B4</f>
        <v>Anglian Water</v>
      </c>
      <c r="C2" s="1958"/>
      <c r="D2" s="1958"/>
      <c r="E2" s="1958"/>
      <c r="F2" s="1958"/>
      <c r="G2" s="1958"/>
      <c r="H2" s="1958"/>
      <c r="I2" s="1958"/>
      <c r="J2" s="175"/>
      <c r="P2" s="299"/>
      <c r="R2" s="1635"/>
      <c r="S2" s="1627"/>
      <c r="T2" s="1627"/>
      <c r="U2" s="1627"/>
      <c r="V2" s="1635"/>
      <c r="X2" s="1958" t="str">
        <f>Validation!B4</f>
        <v>Anglian Water</v>
      </c>
      <c r="Y2" s="1958"/>
      <c r="Z2" s="1958"/>
      <c r="AA2" s="1958"/>
      <c r="AB2" s="1958"/>
      <c r="AC2" s="1958"/>
      <c r="AD2" s="175"/>
    </row>
    <row r="3" spans="2:31" s="99" customFormat="1" ht="45" customHeight="1">
      <c r="B3" s="1959" t="s">
        <v>657</v>
      </c>
      <c r="C3" s="1960"/>
      <c r="D3" s="1960"/>
      <c r="E3" s="1960"/>
      <c r="F3" s="1960"/>
      <c r="G3" s="1960"/>
      <c r="H3" s="1960"/>
      <c r="I3" s="1960"/>
      <c r="J3" s="1960"/>
      <c r="K3" s="1960"/>
      <c r="L3" s="1960"/>
      <c r="M3" s="1960"/>
      <c r="N3" s="1960"/>
      <c r="P3" s="235"/>
      <c r="Q3" s="362" t="s">
        <v>798</v>
      </c>
      <c r="R3" s="1635"/>
      <c r="S3" s="1627"/>
      <c r="T3" s="1627"/>
      <c r="U3" s="1627"/>
      <c r="V3" s="1635"/>
      <c r="X3" s="1961" t="s">
        <v>657</v>
      </c>
      <c r="Y3" s="1962"/>
      <c r="Z3" s="1962"/>
      <c r="AA3" s="1962"/>
      <c r="AB3" s="1962"/>
      <c r="AC3" s="1962"/>
      <c r="AD3" s="1963"/>
    </row>
    <row r="4" spans="2:31" ht="18" customHeight="1" thickBot="1">
      <c r="B4" s="180"/>
      <c r="C4" s="180"/>
      <c r="D4" s="180"/>
      <c r="E4" s="180"/>
      <c r="F4" s="1988"/>
      <c r="G4" s="1988"/>
      <c r="H4" s="1988"/>
      <c r="I4" s="1988"/>
      <c r="J4" s="199"/>
      <c r="K4" s="1592"/>
      <c r="L4" s="1592"/>
      <c r="M4" s="1592"/>
      <c r="N4" s="1592"/>
      <c r="O4" s="1592"/>
      <c r="P4" s="1631"/>
      <c r="Q4" s="1592"/>
      <c r="R4" s="1635"/>
      <c r="S4" s="1957" t="s">
        <v>799</v>
      </c>
      <c r="T4" s="1957"/>
      <c r="U4" s="1957"/>
      <c r="V4" s="1635"/>
      <c r="W4" s="1592"/>
      <c r="X4" s="180"/>
      <c r="Y4" s="180"/>
      <c r="Z4" s="1988"/>
      <c r="AA4" s="1988"/>
      <c r="AB4" s="1988"/>
      <c r="AC4" s="1988"/>
      <c r="AD4" s="199"/>
      <c r="AE4" s="1592"/>
    </row>
    <row r="5" spans="2:31" ht="21" customHeight="1">
      <c r="B5" s="1973" t="s">
        <v>800</v>
      </c>
      <c r="C5" s="1974"/>
      <c r="D5" s="1977" t="s">
        <v>801</v>
      </c>
      <c r="E5" s="1977" t="s">
        <v>802</v>
      </c>
      <c r="F5" s="1974" t="s">
        <v>803</v>
      </c>
      <c r="G5" s="1974" t="s">
        <v>804</v>
      </c>
      <c r="H5" s="1974"/>
      <c r="I5" s="1974"/>
      <c r="J5" s="1964" t="s">
        <v>805</v>
      </c>
      <c r="K5" s="1592"/>
      <c r="L5" s="1942" t="s">
        <v>806</v>
      </c>
      <c r="M5" s="1592"/>
      <c r="N5" s="1942" t="s">
        <v>807</v>
      </c>
      <c r="O5" s="1592"/>
      <c r="P5" s="1631"/>
      <c r="Q5" s="1592"/>
      <c r="R5" s="1635"/>
      <c r="S5" s="267" t="s">
        <v>808</v>
      </c>
      <c r="T5" s="270"/>
      <c r="U5" s="270"/>
      <c r="V5" s="1635"/>
      <c r="W5" s="1592"/>
      <c r="X5" s="1979" t="s">
        <v>800</v>
      </c>
      <c r="Y5" s="1980"/>
      <c r="Z5" s="1983" t="s">
        <v>803</v>
      </c>
      <c r="AA5" s="1985" t="s">
        <v>804</v>
      </c>
      <c r="AB5" s="1986"/>
      <c r="AC5" s="1987"/>
      <c r="AD5" s="1951" t="s">
        <v>805</v>
      </c>
      <c r="AE5" s="1592"/>
    </row>
    <row r="6" spans="2:31" ht="56.25" customHeight="1" thickBot="1">
      <c r="B6" s="1975"/>
      <c r="C6" s="1976"/>
      <c r="D6" s="1978"/>
      <c r="E6" s="1978"/>
      <c r="F6" s="1976"/>
      <c r="G6" s="1845" t="s">
        <v>809</v>
      </c>
      <c r="H6" s="1845" t="s">
        <v>810</v>
      </c>
      <c r="I6" s="1845" t="s">
        <v>811</v>
      </c>
      <c r="J6" s="1965"/>
      <c r="K6" s="1592"/>
      <c r="L6" s="1943"/>
      <c r="M6" s="1592"/>
      <c r="N6" s="1943"/>
      <c r="O6" s="1592"/>
      <c r="P6" s="1631"/>
      <c r="Q6" s="1592"/>
      <c r="R6" s="1635"/>
      <c r="S6" s="1592"/>
      <c r="T6" s="1592"/>
      <c r="U6" s="1592"/>
      <c r="V6" s="1635"/>
      <c r="W6" s="1592"/>
      <c r="X6" s="1981"/>
      <c r="Y6" s="1982"/>
      <c r="Z6" s="1984"/>
      <c r="AA6" s="1834" t="s">
        <v>809</v>
      </c>
      <c r="AB6" s="1834" t="s">
        <v>810</v>
      </c>
      <c r="AC6" s="1834" t="s">
        <v>811</v>
      </c>
      <c r="AD6" s="1952"/>
      <c r="AE6" s="1592"/>
    </row>
    <row r="7" spans="2:31" ht="15.75" customHeight="1" thickBot="1">
      <c r="B7" s="473"/>
      <c r="C7" s="474"/>
      <c r="D7" s="474"/>
      <c r="E7" s="474"/>
      <c r="F7" s="10"/>
      <c r="G7" s="10"/>
      <c r="H7" s="10"/>
      <c r="I7" s="10"/>
      <c r="J7" s="43"/>
      <c r="K7" s="1592"/>
      <c r="L7" s="4"/>
      <c r="M7" s="1592"/>
      <c r="N7" s="1592"/>
      <c r="O7" s="1592"/>
      <c r="P7" s="1631"/>
      <c r="Q7" s="1592"/>
      <c r="R7" s="1635"/>
      <c r="S7" s="1628"/>
      <c r="T7" s="1628"/>
      <c r="U7" s="1628"/>
      <c r="V7" s="1635"/>
      <c r="W7" s="1592"/>
      <c r="X7" s="473"/>
      <c r="Y7" s="474"/>
      <c r="Z7" s="10"/>
      <c r="AA7" s="10"/>
      <c r="AB7" s="10"/>
      <c r="AC7" s="10"/>
      <c r="AD7" s="43"/>
      <c r="AE7" s="1592"/>
    </row>
    <row r="8" spans="2:31" ht="20.25" customHeight="1" thickBot="1">
      <c r="B8" s="1926" t="s">
        <v>973</v>
      </c>
      <c r="C8" s="1927"/>
      <c r="D8" s="237"/>
      <c r="E8" s="237"/>
      <c r="F8" s="10"/>
      <c r="G8" s="10"/>
      <c r="H8" s="10"/>
      <c r="I8" s="10"/>
      <c r="J8" s="43"/>
      <c r="K8" s="1592"/>
      <c r="L8" s="479"/>
      <c r="M8" s="1592"/>
      <c r="N8" s="1592"/>
      <c r="O8" s="1592"/>
      <c r="P8" s="1631"/>
      <c r="Q8" s="1592"/>
      <c r="R8" s="1635"/>
      <c r="S8" s="1592"/>
      <c r="T8" s="1592"/>
      <c r="U8" s="1592"/>
      <c r="V8" s="1635"/>
      <c r="W8" s="1592"/>
      <c r="X8" s="1926" t="s">
        <v>973</v>
      </c>
      <c r="Y8" s="1927"/>
      <c r="Z8" s="10"/>
      <c r="AA8" s="10"/>
      <c r="AB8" s="10"/>
      <c r="AC8" s="10"/>
      <c r="AD8" s="43"/>
      <c r="AE8" s="1592"/>
    </row>
    <row r="9" spans="2:31" ht="33" customHeight="1">
      <c r="B9" s="2012" t="s">
        <v>974</v>
      </c>
      <c r="C9" s="2013"/>
      <c r="D9" s="317" t="s">
        <v>813</v>
      </c>
      <c r="E9" s="317">
        <v>3</v>
      </c>
      <c r="F9" s="1710">
        <v>10041.663</v>
      </c>
      <c r="G9" s="1710">
        <v>-343.49799999999999</v>
      </c>
      <c r="H9" s="1710">
        <v>10.295999999999999</v>
      </c>
      <c r="I9" s="431">
        <f>IFERROR(G9-H9,0)</f>
        <v>-353.79399999999998</v>
      </c>
      <c r="J9" s="480">
        <f>IFERROR(F9+I9,0)</f>
        <v>9687.8690000000006</v>
      </c>
      <c r="K9" s="1592"/>
      <c r="L9" s="450" t="s">
        <v>975</v>
      </c>
      <c r="M9" s="1592"/>
      <c r="N9" s="1632"/>
      <c r="O9" s="1592"/>
      <c r="P9" s="1636"/>
      <c r="Q9" s="271">
        <f>IF( SUM( S9:U9 ) = 0, 0, $S$5 )</f>
        <v>0</v>
      </c>
      <c r="R9" s="1635"/>
      <c r="S9" s="273">
        <f xml:space="preserve"> IF( ISNUMBER( F9 ), 0, 1 )</f>
        <v>0</v>
      </c>
      <c r="T9" s="273">
        <f xml:space="preserve"> IF( ISNUMBER( G9 ), 0, 1 )</f>
        <v>0</v>
      </c>
      <c r="U9" s="273">
        <f xml:space="preserve"> IF( ISNUMBER( H9 ), 0, 1 )</f>
        <v>0</v>
      </c>
      <c r="V9" s="1635"/>
      <c r="W9" s="1592"/>
      <c r="X9" s="1967" t="s">
        <v>974</v>
      </c>
      <c r="Y9" s="1968"/>
      <c r="Z9" s="449" t="s">
        <v>976</v>
      </c>
      <c r="AA9" s="449" t="s">
        <v>977</v>
      </c>
      <c r="AB9" s="449" t="s">
        <v>978</v>
      </c>
      <c r="AC9" s="451" t="s">
        <v>979</v>
      </c>
      <c r="AD9" s="465" t="s">
        <v>980</v>
      </c>
      <c r="AE9" s="1592"/>
    </row>
    <row r="10" spans="2:31" ht="33" customHeight="1">
      <c r="B10" s="1914" t="s">
        <v>981</v>
      </c>
      <c r="C10" s="1915"/>
      <c r="D10" s="336" t="s">
        <v>813</v>
      </c>
      <c r="E10" s="336">
        <v>3</v>
      </c>
      <c r="F10" s="1711">
        <v>257.35199999999998</v>
      </c>
      <c r="G10" s="1711">
        <v>-12.159000000000001</v>
      </c>
      <c r="H10" s="1711">
        <v>1.2529999999999999</v>
      </c>
      <c r="I10" s="1795">
        <f t="shared" ref="I10:I15" si="0">IFERROR(G10-H10,0)</f>
        <v>-13.412000000000001</v>
      </c>
      <c r="J10" s="354">
        <f t="shared" ref="J10:J15" si="1">IFERROR(F10+I10,0)</f>
        <v>243.93999999999997</v>
      </c>
      <c r="K10" s="1592"/>
      <c r="L10" s="453" t="s">
        <v>982</v>
      </c>
      <c r="M10" s="1592"/>
      <c r="N10" s="1633"/>
      <c r="O10" s="1592"/>
      <c r="P10" s="1636"/>
      <c r="Q10" s="271">
        <f t="shared" ref="Q10:Q14" si="2">IF( SUM( S10:U10 ) = 0, 0, $S$5 )</f>
        <v>0</v>
      </c>
      <c r="R10" s="1635"/>
      <c r="S10" s="273">
        <f t="shared" ref="S10:U14" si="3" xml:space="preserve"> IF( ISNUMBER( F10 ), 0, 1 )</f>
        <v>0</v>
      </c>
      <c r="T10" s="273">
        <f t="shared" si="3"/>
        <v>0</v>
      </c>
      <c r="U10" s="273">
        <f t="shared" si="3"/>
        <v>0</v>
      </c>
      <c r="V10" s="1635"/>
      <c r="W10" s="1592"/>
      <c r="X10" s="1969" t="s">
        <v>981</v>
      </c>
      <c r="Y10" s="1970"/>
      <c r="Z10" s="223" t="s">
        <v>983</v>
      </c>
      <c r="AA10" s="223" t="s">
        <v>984</v>
      </c>
      <c r="AB10" s="223" t="s">
        <v>985</v>
      </c>
      <c r="AC10" s="225" t="s">
        <v>986</v>
      </c>
      <c r="AD10" s="467" t="s">
        <v>987</v>
      </c>
      <c r="AE10" s="1592"/>
    </row>
    <row r="11" spans="2:31" ht="33" customHeight="1">
      <c r="B11" s="1853" t="s">
        <v>988</v>
      </c>
      <c r="C11" s="1847"/>
      <c r="D11" s="313" t="s">
        <v>813</v>
      </c>
      <c r="E11" s="313">
        <v>3</v>
      </c>
      <c r="F11" s="1711">
        <v>0</v>
      </c>
      <c r="G11" s="1711">
        <v>0</v>
      </c>
      <c r="H11" s="1711">
        <v>0</v>
      </c>
      <c r="I11" s="1795">
        <f t="shared" si="0"/>
        <v>0</v>
      </c>
      <c r="J11" s="354">
        <f t="shared" si="1"/>
        <v>0</v>
      </c>
      <c r="K11" s="1592"/>
      <c r="L11" s="453" t="s">
        <v>989</v>
      </c>
      <c r="M11" s="1592"/>
      <c r="N11" s="1633"/>
      <c r="O11" s="1592"/>
      <c r="P11" s="1636"/>
      <c r="Q11" s="271">
        <f t="shared" si="2"/>
        <v>0</v>
      </c>
      <c r="R11" s="1635"/>
      <c r="S11" s="273">
        <f t="shared" si="3"/>
        <v>0</v>
      </c>
      <c r="T11" s="273">
        <f t="shared" si="3"/>
        <v>0</v>
      </c>
      <c r="U11" s="273">
        <f t="shared" si="3"/>
        <v>0</v>
      </c>
      <c r="V11" s="1635"/>
      <c r="W11" s="1592"/>
      <c r="X11" s="1833" t="s">
        <v>988</v>
      </c>
      <c r="Y11" s="1832"/>
      <c r="Z11" s="223" t="s">
        <v>990</v>
      </c>
      <c r="AA11" s="223" t="s">
        <v>991</v>
      </c>
      <c r="AB11" s="223" t="s">
        <v>992</v>
      </c>
      <c r="AC11" s="225" t="s">
        <v>993</v>
      </c>
      <c r="AD11" s="467" t="s">
        <v>994</v>
      </c>
      <c r="AE11" s="1592"/>
    </row>
    <row r="12" spans="2:31" ht="33" customHeight="1">
      <c r="B12" s="2004" t="s">
        <v>995</v>
      </c>
      <c r="C12" s="2005"/>
      <c r="D12" s="313" t="s">
        <v>813</v>
      </c>
      <c r="E12" s="313">
        <v>3</v>
      </c>
      <c r="F12" s="1711">
        <v>1.2999999999999999E-2</v>
      </c>
      <c r="G12" s="1711">
        <v>0</v>
      </c>
      <c r="H12" s="1711">
        <v>0</v>
      </c>
      <c r="I12" s="1795">
        <f t="shared" si="0"/>
        <v>0</v>
      </c>
      <c r="J12" s="354">
        <f t="shared" si="1"/>
        <v>1.2999999999999999E-2</v>
      </c>
      <c r="K12" s="1592"/>
      <c r="L12" s="453" t="s">
        <v>996</v>
      </c>
      <c r="M12" s="1592"/>
      <c r="N12" s="1633"/>
      <c r="O12" s="1592"/>
      <c r="P12" s="1636"/>
      <c r="Q12" s="271">
        <f t="shared" si="2"/>
        <v>0</v>
      </c>
      <c r="R12" s="1635"/>
      <c r="S12" s="273">
        <f t="shared" si="3"/>
        <v>0</v>
      </c>
      <c r="T12" s="273">
        <f t="shared" si="3"/>
        <v>0</v>
      </c>
      <c r="U12" s="273">
        <f t="shared" si="3"/>
        <v>0</v>
      </c>
      <c r="V12" s="1635"/>
      <c r="W12" s="1592"/>
      <c r="X12" s="1938" t="s">
        <v>995</v>
      </c>
      <c r="Y12" s="1939"/>
      <c r="Z12" s="223" t="s">
        <v>997</v>
      </c>
      <c r="AA12" s="223" t="s">
        <v>998</v>
      </c>
      <c r="AB12" s="223" t="s">
        <v>999</v>
      </c>
      <c r="AC12" s="225" t="s">
        <v>1000</v>
      </c>
      <c r="AD12" s="467" t="s">
        <v>1001</v>
      </c>
      <c r="AE12" s="1592"/>
    </row>
    <row r="13" spans="2:31" ht="33" customHeight="1">
      <c r="B13" s="2006" t="s">
        <v>1002</v>
      </c>
      <c r="C13" s="2007"/>
      <c r="D13" s="313" t="s">
        <v>813</v>
      </c>
      <c r="E13" s="313">
        <v>3</v>
      </c>
      <c r="F13" s="1711">
        <v>112.59</v>
      </c>
      <c r="G13" s="1711">
        <v>0</v>
      </c>
      <c r="H13" s="1711">
        <v>0</v>
      </c>
      <c r="I13" s="1795">
        <f t="shared" si="0"/>
        <v>0</v>
      </c>
      <c r="J13" s="354">
        <f t="shared" si="1"/>
        <v>112.59</v>
      </c>
      <c r="K13" s="1592"/>
      <c r="L13" s="453" t="s">
        <v>1003</v>
      </c>
      <c r="M13" s="1592"/>
      <c r="N13" s="1633"/>
      <c r="O13" s="1592"/>
      <c r="P13" s="1636"/>
      <c r="Q13" s="271">
        <f t="shared" si="2"/>
        <v>0</v>
      </c>
      <c r="R13" s="1635"/>
      <c r="S13" s="273">
        <f t="shared" si="3"/>
        <v>0</v>
      </c>
      <c r="T13" s="273">
        <f t="shared" si="3"/>
        <v>0</v>
      </c>
      <c r="U13" s="273">
        <f t="shared" si="3"/>
        <v>0</v>
      </c>
      <c r="V13" s="1635"/>
      <c r="W13" s="1592"/>
      <c r="X13" s="1998" t="s">
        <v>1002</v>
      </c>
      <c r="Y13" s="1999"/>
      <c r="Z13" s="223" t="s">
        <v>1004</v>
      </c>
      <c r="AA13" s="223" t="s">
        <v>1005</v>
      </c>
      <c r="AB13" s="223" t="s">
        <v>1006</v>
      </c>
      <c r="AC13" s="225" t="s">
        <v>1007</v>
      </c>
      <c r="AD13" s="467" t="s">
        <v>1008</v>
      </c>
      <c r="AE13" s="1592"/>
    </row>
    <row r="14" spans="2:31" ht="33" customHeight="1">
      <c r="B14" s="1914" t="s">
        <v>1009</v>
      </c>
      <c r="C14" s="1915"/>
      <c r="D14" s="336" t="s">
        <v>813</v>
      </c>
      <c r="E14" s="336">
        <v>3</v>
      </c>
      <c r="F14" s="1711">
        <v>54.8</v>
      </c>
      <c r="G14" s="1711">
        <v>0</v>
      </c>
      <c r="H14" s="1711">
        <v>0</v>
      </c>
      <c r="I14" s="1795">
        <f t="shared" si="0"/>
        <v>0</v>
      </c>
      <c r="J14" s="354">
        <f t="shared" si="1"/>
        <v>54.8</v>
      </c>
      <c r="K14" s="1592"/>
      <c r="L14" s="453" t="s">
        <v>1010</v>
      </c>
      <c r="M14" s="1592"/>
      <c r="N14" s="1633"/>
      <c r="O14" s="1592"/>
      <c r="P14" s="1636"/>
      <c r="Q14" s="271">
        <f t="shared" si="2"/>
        <v>0</v>
      </c>
      <c r="R14" s="1635"/>
      <c r="S14" s="273">
        <f t="shared" si="3"/>
        <v>0</v>
      </c>
      <c r="T14" s="273">
        <f t="shared" si="3"/>
        <v>0</v>
      </c>
      <c r="U14" s="273">
        <f t="shared" si="3"/>
        <v>0</v>
      </c>
      <c r="V14" s="1635"/>
      <c r="W14" s="1592"/>
      <c r="X14" s="1969" t="s">
        <v>1009</v>
      </c>
      <c r="Y14" s="1970"/>
      <c r="Z14" s="223" t="s">
        <v>1011</v>
      </c>
      <c r="AA14" s="223" t="s">
        <v>1012</v>
      </c>
      <c r="AB14" s="223" t="s">
        <v>1013</v>
      </c>
      <c r="AC14" s="225" t="s">
        <v>1014</v>
      </c>
      <c r="AD14" s="467" t="s">
        <v>1015</v>
      </c>
      <c r="AE14" s="1592"/>
    </row>
    <row r="15" spans="2:31" ht="33" customHeight="1" thickBot="1">
      <c r="B15" s="2008" t="s">
        <v>1016</v>
      </c>
      <c r="C15" s="2009"/>
      <c r="D15" s="481" t="s">
        <v>813</v>
      </c>
      <c r="E15" s="481">
        <v>3</v>
      </c>
      <c r="F15" s="1794">
        <f>IFERROR(SUM(F9:F14),0)</f>
        <v>10466.418000000001</v>
      </c>
      <c r="G15" s="1794">
        <f>IFERROR(SUM(G9:G14),0)</f>
        <v>-355.65699999999998</v>
      </c>
      <c r="H15" s="1794">
        <f>IFERROR(SUM(H9:H14),0)</f>
        <v>11.548999999999999</v>
      </c>
      <c r="I15" s="1794">
        <f t="shared" si="0"/>
        <v>-367.20599999999996</v>
      </c>
      <c r="J15" s="356">
        <f t="shared" si="1"/>
        <v>10099.212000000001</v>
      </c>
      <c r="K15" s="1592"/>
      <c r="L15" s="478" t="s">
        <v>1017</v>
      </c>
      <c r="M15" s="1592"/>
      <c r="N15" s="1634"/>
      <c r="O15" s="1592"/>
      <c r="P15" s="1636"/>
      <c r="Q15" s="271"/>
      <c r="R15" s="1635"/>
      <c r="S15" s="270"/>
      <c r="T15" s="270"/>
      <c r="U15" s="270"/>
      <c r="V15" s="1635"/>
      <c r="W15" s="1592"/>
      <c r="X15" s="1994" t="s">
        <v>1016</v>
      </c>
      <c r="Y15" s="1995"/>
      <c r="Z15" s="458" t="s">
        <v>1018</v>
      </c>
      <c r="AA15" s="458" t="s">
        <v>1019</v>
      </c>
      <c r="AB15" s="458" t="s">
        <v>1020</v>
      </c>
      <c r="AC15" s="458" t="s">
        <v>1021</v>
      </c>
      <c r="AD15" s="469" t="s">
        <v>1022</v>
      </c>
      <c r="AE15" s="1592"/>
    </row>
    <row r="16" spans="2:31" ht="15" customHeight="1" thickBot="1">
      <c r="B16" s="482"/>
      <c r="C16" s="482"/>
      <c r="D16" s="482"/>
      <c r="E16" s="482"/>
      <c r="F16" s="10"/>
      <c r="G16" s="10"/>
      <c r="H16" s="10"/>
      <c r="I16" s="10"/>
      <c r="J16" s="43"/>
      <c r="K16" s="1592"/>
      <c r="L16" s="202"/>
      <c r="M16" s="1592"/>
      <c r="N16" s="1592"/>
      <c r="O16" s="1592"/>
      <c r="P16" s="1636"/>
      <c r="Q16" s="271"/>
      <c r="R16" s="1635"/>
      <c r="S16" s="270"/>
      <c r="T16" s="270"/>
      <c r="U16" s="270"/>
      <c r="V16" s="1635"/>
      <c r="W16" s="1592"/>
      <c r="X16" s="482"/>
      <c r="Y16" s="482"/>
      <c r="Z16" s="10"/>
      <c r="AA16" s="10"/>
      <c r="AB16" s="10"/>
      <c r="AC16" s="10"/>
      <c r="AD16" s="43"/>
      <c r="AE16" s="1592"/>
    </row>
    <row r="17" spans="2:31" ht="20.25" customHeight="1" thickBot="1">
      <c r="B17" s="2010" t="s">
        <v>1023</v>
      </c>
      <c r="C17" s="2011"/>
      <c r="D17" s="237"/>
      <c r="E17" s="237"/>
      <c r="F17" s="10"/>
      <c r="G17" s="10"/>
      <c r="H17" s="10"/>
      <c r="I17" s="10"/>
      <c r="J17" s="43"/>
      <c r="K17" s="1592"/>
      <c r="L17" s="479"/>
      <c r="M17" s="1592"/>
      <c r="N17" s="1592"/>
      <c r="O17" s="1592"/>
      <c r="P17" s="1636"/>
      <c r="Q17" s="271"/>
      <c r="R17" s="1635"/>
      <c r="S17" s="270"/>
      <c r="T17" s="270"/>
      <c r="U17" s="270"/>
      <c r="V17" s="1635"/>
      <c r="W17" s="1592"/>
      <c r="X17" s="1926" t="s">
        <v>1023</v>
      </c>
      <c r="Y17" s="1927"/>
      <c r="Z17" s="10"/>
      <c r="AA17" s="10"/>
      <c r="AB17" s="10"/>
      <c r="AC17" s="10"/>
      <c r="AD17" s="43"/>
      <c r="AE17" s="1592"/>
    </row>
    <row r="18" spans="2:31" ht="33" customHeight="1">
      <c r="B18" s="1967" t="s">
        <v>1024</v>
      </c>
      <c r="C18" s="1968"/>
      <c r="D18" s="483" t="s">
        <v>813</v>
      </c>
      <c r="E18" s="483">
        <v>3</v>
      </c>
      <c r="F18" s="1712">
        <v>13.882999999999999</v>
      </c>
      <c r="G18" s="1712">
        <v>0</v>
      </c>
      <c r="H18" s="1712">
        <v>0</v>
      </c>
      <c r="I18" s="1799">
        <f t="shared" ref="I18:I22" si="4">IFERROR(G18-H18,0)</f>
        <v>0</v>
      </c>
      <c r="J18" s="1809">
        <f t="shared" ref="J18:J22" si="5">IFERROR(F18+I18,0)</f>
        <v>13.882999999999999</v>
      </c>
      <c r="K18" s="1592"/>
      <c r="L18" s="450" t="s">
        <v>1025</v>
      </c>
      <c r="M18" s="1592"/>
      <c r="N18" s="1632"/>
      <c r="O18" s="1592"/>
      <c r="P18" s="1636"/>
      <c r="Q18" s="271">
        <f t="shared" ref="Q18:Q21" si="6">IF( SUM( S18:U18 ) = 0, 0, $S$5 )</f>
        <v>0</v>
      </c>
      <c r="R18" s="1635"/>
      <c r="S18" s="273">
        <f t="shared" ref="S18:U21" si="7" xml:space="preserve"> IF( ISNUMBER( F18 ), 0, 1 )</f>
        <v>0</v>
      </c>
      <c r="T18" s="273">
        <f t="shared" si="7"/>
        <v>0</v>
      </c>
      <c r="U18" s="273">
        <f t="shared" si="7"/>
        <v>0</v>
      </c>
      <c r="V18" s="1635"/>
      <c r="W18" s="1592"/>
      <c r="X18" s="1967" t="s">
        <v>1024</v>
      </c>
      <c r="Y18" s="1968"/>
      <c r="Z18" s="449" t="s">
        <v>1026</v>
      </c>
      <c r="AA18" s="449" t="s">
        <v>1027</v>
      </c>
      <c r="AB18" s="449" t="s">
        <v>1028</v>
      </c>
      <c r="AC18" s="451" t="s">
        <v>1029</v>
      </c>
      <c r="AD18" s="465" t="s">
        <v>1030</v>
      </c>
      <c r="AE18" s="1592"/>
    </row>
    <row r="19" spans="2:31" ht="33" customHeight="1">
      <c r="B19" s="1969" t="s">
        <v>1031</v>
      </c>
      <c r="C19" s="1970"/>
      <c r="D19" s="128" t="s">
        <v>813</v>
      </c>
      <c r="E19" s="128">
        <v>3</v>
      </c>
      <c r="F19" s="1714">
        <v>500.87400000000002</v>
      </c>
      <c r="G19" s="1714">
        <v>0</v>
      </c>
      <c r="H19" s="1714">
        <v>0</v>
      </c>
      <c r="I19" s="1798">
        <f t="shared" si="4"/>
        <v>0</v>
      </c>
      <c r="J19" s="1805">
        <f t="shared" si="5"/>
        <v>500.87400000000002</v>
      </c>
      <c r="K19" s="1592"/>
      <c r="L19" s="453" t="s">
        <v>1032</v>
      </c>
      <c r="M19" s="1592"/>
      <c r="N19" s="1633"/>
      <c r="O19" s="1592"/>
      <c r="P19" s="1636"/>
      <c r="Q19" s="271">
        <f t="shared" si="6"/>
        <v>0</v>
      </c>
      <c r="R19" s="1635"/>
      <c r="S19" s="273">
        <f t="shared" si="7"/>
        <v>0</v>
      </c>
      <c r="T19" s="273">
        <f t="shared" si="7"/>
        <v>0</v>
      </c>
      <c r="U19" s="273">
        <f t="shared" si="7"/>
        <v>0</v>
      </c>
      <c r="V19" s="1635"/>
      <c r="W19" s="1592"/>
      <c r="X19" s="1969" t="s">
        <v>1031</v>
      </c>
      <c r="Y19" s="1970"/>
      <c r="Z19" s="223" t="s">
        <v>1033</v>
      </c>
      <c r="AA19" s="223" t="s">
        <v>1034</v>
      </c>
      <c r="AB19" s="223" t="s">
        <v>1035</v>
      </c>
      <c r="AC19" s="225" t="s">
        <v>1036</v>
      </c>
      <c r="AD19" s="467" t="s">
        <v>1037</v>
      </c>
      <c r="AE19" s="1592"/>
    </row>
    <row r="20" spans="2:31" ht="33" customHeight="1">
      <c r="B20" s="1940" t="s">
        <v>1002</v>
      </c>
      <c r="C20" s="1941"/>
      <c r="D20" s="179" t="s">
        <v>813</v>
      </c>
      <c r="E20" s="179">
        <v>3</v>
      </c>
      <c r="F20" s="1714">
        <v>84.798000000000002</v>
      </c>
      <c r="G20" s="1714">
        <v>0</v>
      </c>
      <c r="H20" s="1714">
        <v>0</v>
      </c>
      <c r="I20" s="1798">
        <f t="shared" si="4"/>
        <v>0</v>
      </c>
      <c r="J20" s="1805">
        <f t="shared" si="5"/>
        <v>84.798000000000002</v>
      </c>
      <c r="K20" s="1592"/>
      <c r="L20" s="453" t="s">
        <v>1038</v>
      </c>
      <c r="M20" s="1592"/>
      <c r="N20" s="1633"/>
      <c r="O20" s="1592"/>
      <c r="P20" s="1636"/>
      <c r="Q20" s="271">
        <f t="shared" si="6"/>
        <v>0</v>
      </c>
      <c r="R20" s="1635"/>
      <c r="S20" s="273">
        <f t="shared" si="7"/>
        <v>0</v>
      </c>
      <c r="T20" s="273">
        <f t="shared" si="7"/>
        <v>0</v>
      </c>
      <c r="U20" s="273">
        <f t="shared" si="7"/>
        <v>0</v>
      </c>
      <c r="V20" s="1635"/>
      <c r="W20" s="1592"/>
      <c r="X20" s="1940" t="s">
        <v>1002</v>
      </c>
      <c r="Y20" s="1941"/>
      <c r="Z20" s="223" t="s">
        <v>1039</v>
      </c>
      <c r="AA20" s="223" t="s">
        <v>1040</v>
      </c>
      <c r="AB20" s="223" t="s">
        <v>1041</v>
      </c>
      <c r="AC20" s="225" t="s">
        <v>1042</v>
      </c>
      <c r="AD20" s="467" t="s">
        <v>1043</v>
      </c>
      <c r="AE20" s="1592"/>
    </row>
    <row r="21" spans="2:31" ht="33" customHeight="1">
      <c r="B21" s="1938" t="s">
        <v>1044</v>
      </c>
      <c r="C21" s="1939"/>
      <c r="D21" s="6" t="s">
        <v>813</v>
      </c>
      <c r="E21" s="6">
        <v>3</v>
      </c>
      <c r="F21" s="1714">
        <v>260.66399999999999</v>
      </c>
      <c r="G21" s="1714">
        <v>0</v>
      </c>
      <c r="H21" s="1714">
        <v>0</v>
      </c>
      <c r="I21" s="1798">
        <f t="shared" si="4"/>
        <v>0</v>
      </c>
      <c r="J21" s="1805">
        <f t="shared" si="5"/>
        <v>260.66399999999999</v>
      </c>
      <c r="K21" s="1592"/>
      <c r="L21" s="453" t="s">
        <v>1045</v>
      </c>
      <c r="M21" s="1592"/>
      <c r="N21" s="1633"/>
      <c r="O21" s="1592"/>
      <c r="P21" s="1636"/>
      <c r="Q21" s="271">
        <f t="shared" si="6"/>
        <v>0</v>
      </c>
      <c r="R21" s="1635"/>
      <c r="S21" s="273">
        <f t="shared" si="7"/>
        <v>0</v>
      </c>
      <c r="T21" s="273">
        <f t="shared" si="7"/>
        <v>0</v>
      </c>
      <c r="U21" s="273">
        <f t="shared" si="7"/>
        <v>0</v>
      </c>
      <c r="V21" s="1635"/>
      <c r="W21" s="1592"/>
      <c r="X21" s="1938" t="s">
        <v>1044</v>
      </c>
      <c r="Y21" s="1939"/>
      <c r="Z21" s="223" t="s">
        <v>1046</v>
      </c>
      <c r="AA21" s="223" t="s">
        <v>1047</v>
      </c>
      <c r="AB21" s="223" t="s">
        <v>1048</v>
      </c>
      <c r="AC21" s="225" t="s">
        <v>1049</v>
      </c>
      <c r="AD21" s="467" t="s">
        <v>1050</v>
      </c>
      <c r="AE21" s="1592"/>
    </row>
    <row r="22" spans="2:31" ht="33" customHeight="1" thickBot="1">
      <c r="B22" s="2000" t="s">
        <v>1051</v>
      </c>
      <c r="C22" s="2001"/>
      <c r="D22" s="477" t="s">
        <v>813</v>
      </c>
      <c r="E22" s="477">
        <v>3</v>
      </c>
      <c r="F22" s="1802">
        <f>IFERROR(SUM(F18:F21),0)</f>
        <v>860.21900000000005</v>
      </c>
      <c r="G22" s="1802">
        <f>IFERROR(SUM(G18:G21),0)</f>
        <v>0</v>
      </c>
      <c r="H22" s="1802">
        <f>IFERROR(SUM(H18:H21),0)</f>
        <v>0</v>
      </c>
      <c r="I22" s="1802">
        <f t="shared" si="4"/>
        <v>0</v>
      </c>
      <c r="J22" s="1807">
        <f t="shared" si="5"/>
        <v>860.21900000000005</v>
      </c>
      <c r="K22" s="1592"/>
      <c r="L22" s="478" t="s">
        <v>1052</v>
      </c>
      <c r="M22" s="1592"/>
      <c r="N22" s="1634"/>
      <c r="O22" s="1592"/>
      <c r="P22" s="1636"/>
      <c r="Q22" s="271"/>
      <c r="R22" s="1635"/>
      <c r="S22" s="270"/>
      <c r="T22" s="270"/>
      <c r="U22" s="270"/>
      <c r="V22" s="1635"/>
      <c r="W22" s="1592"/>
      <c r="X22" s="2000" t="s">
        <v>1051</v>
      </c>
      <c r="Y22" s="2001"/>
      <c r="Z22" s="458" t="s">
        <v>1053</v>
      </c>
      <c r="AA22" s="458" t="s">
        <v>1054</v>
      </c>
      <c r="AB22" s="458" t="s">
        <v>1055</v>
      </c>
      <c r="AC22" s="458" t="s">
        <v>1056</v>
      </c>
      <c r="AD22" s="469" t="s">
        <v>1057</v>
      </c>
      <c r="AE22" s="1592"/>
    </row>
    <row r="23" spans="2:31" ht="15" customHeight="1" thickBot="1">
      <c r="B23" s="484"/>
      <c r="C23" s="484"/>
      <c r="D23" s="484"/>
      <c r="E23" s="484"/>
      <c r="F23" s="10"/>
      <c r="G23" s="10"/>
      <c r="H23" s="10"/>
      <c r="I23" s="10"/>
      <c r="J23" s="43"/>
      <c r="K23" s="1592"/>
      <c r="L23" s="202"/>
      <c r="M23" s="1592"/>
      <c r="N23" s="1592"/>
      <c r="O23" s="1592"/>
      <c r="P23" s="1636"/>
      <c r="Q23" s="271"/>
      <c r="R23" s="300"/>
      <c r="S23" s="1629"/>
      <c r="T23" s="1630"/>
      <c r="U23" s="1630"/>
      <c r="V23" s="300"/>
      <c r="W23" s="1592"/>
      <c r="X23" s="484"/>
      <c r="Y23" s="484"/>
      <c r="Z23" s="10"/>
      <c r="AA23" s="10"/>
      <c r="AB23" s="10"/>
      <c r="AC23" s="10"/>
      <c r="AD23" s="43"/>
      <c r="AE23" s="1592"/>
    </row>
    <row r="24" spans="2:31" ht="20.25" customHeight="1" thickBot="1">
      <c r="B24" s="1926" t="s">
        <v>1058</v>
      </c>
      <c r="C24" s="1927"/>
      <c r="D24" s="237"/>
      <c r="E24" s="237"/>
      <c r="F24" s="10"/>
      <c r="G24" s="10"/>
      <c r="H24" s="10"/>
      <c r="I24" s="10"/>
      <c r="J24" s="43"/>
      <c r="K24" s="1592"/>
      <c r="L24" s="479"/>
      <c r="M24" s="1592"/>
      <c r="N24" s="1592"/>
      <c r="O24" s="1592"/>
      <c r="P24" s="1636"/>
      <c r="Q24" s="271"/>
      <c r="R24" s="300"/>
      <c r="S24" s="270"/>
      <c r="T24" s="270"/>
      <c r="U24" s="270"/>
      <c r="V24" s="300"/>
      <c r="W24" s="1592"/>
      <c r="X24" s="1926" t="s">
        <v>1058</v>
      </c>
      <c r="Y24" s="1927"/>
      <c r="Z24" s="10"/>
      <c r="AA24" s="10"/>
      <c r="AB24" s="10"/>
      <c r="AC24" s="10"/>
      <c r="AD24" s="43"/>
      <c r="AE24" s="1592"/>
    </row>
    <row r="25" spans="2:31" ht="33" customHeight="1">
      <c r="B25" s="1967" t="s">
        <v>1059</v>
      </c>
      <c r="C25" s="1968"/>
      <c r="D25" s="483" t="s">
        <v>813</v>
      </c>
      <c r="E25" s="483">
        <v>3</v>
      </c>
      <c r="F25" s="1712">
        <v>-409.79300000000001</v>
      </c>
      <c r="G25" s="1712">
        <v>-81.819999999999993</v>
      </c>
      <c r="H25" s="1712">
        <v>-4.8090000000000002</v>
      </c>
      <c r="I25" s="1799">
        <f t="shared" ref="I25:I31" si="8">IFERROR(G25-H25,0)</f>
        <v>-77.010999999999996</v>
      </c>
      <c r="J25" s="1809">
        <f t="shared" ref="J25:J31" si="9">IFERROR(F25+I25,0)</f>
        <v>-486.80399999999997</v>
      </c>
      <c r="K25" s="1592"/>
      <c r="L25" s="450" t="s">
        <v>1060</v>
      </c>
      <c r="M25" s="1592"/>
      <c r="N25" s="1632"/>
      <c r="O25" s="1592"/>
      <c r="P25" s="1636"/>
      <c r="Q25" s="271">
        <f t="shared" ref="Q25:Q30" si="10">IF( SUM( S25:U25 ) = 0, 0, $S$5 )</f>
        <v>0</v>
      </c>
      <c r="R25" s="300"/>
      <c r="S25" s="273">
        <f t="shared" ref="S25:U30" si="11" xml:space="preserve"> IF( ISNUMBER( F25 ), 0, 1 )</f>
        <v>0</v>
      </c>
      <c r="T25" s="273">
        <f t="shared" si="11"/>
        <v>0</v>
      </c>
      <c r="U25" s="273">
        <f t="shared" si="11"/>
        <v>0</v>
      </c>
      <c r="V25" s="300"/>
      <c r="W25" s="1592"/>
      <c r="X25" s="1967" t="s">
        <v>1059</v>
      </c>
      <c r="Y25" s="1968"/>
      <c r="Z25" s="449" t="s">
        <v>1061</v>
      </c>
      <c r="AA25" s="449" t="s">
        <v>1062</v>
      </c>
      <c r="AB25" s="449" t="s">
        <v>1063</v>
      </c>
      <c r="AC25" s="451" t="s">
        <v>1064</v>
      </c>
      <c r="AD25" s="465" t="s">
        <v>1065</v>
      </c>
      <c r="AE25" s="1592"/>
    </row>
    <row r="26" spans="2:31" ht="33" customHeight="1">
      <c r="B26" s="1969" t="s">
        <v>1066</v>
      </c>
      <c r="C26" s="1970"/>
      <c r="D26" s="128" t="s">
        <v>813</v>
      </c>
      <c r="E26" s="128">
        <v>3</v>
      </c>
      <c r="F26" s="1714">
        <v>-115.90300000000001</v>
      </c>
      <c r="G26" s="1714">
        <v>0</v>
      </c>
      <c r="H26" s="1714">
        <v>0</v>
      </c>
      <c r="I26" s="1798">
        <f t="shared" si="8"/>
        <v>0</v>
      </c>
      <c r="J26" s="1805">
        <f t="shared" si="9"/>
        <v>-115.90300000000001</v>
      </c>
      <c r="K26" s="1592"/>
      <c r="L26" s="453" t="s">
        <v>1067</v>
      </c>
      <c r="M26" s="1592"/>
      <c r="N26" s="1633"/>
      <c r="O26" s="1592"/>
      <c r="P26" s="1636"/>
      <c r="Q26" s="271">
        <f t="shared" si="10"/>
        <v>0</v>
      </c>
      <c r="R26" s="1635"/>
      <c r="S26" s="273">
        <f t="shared" si="11"/>
        <v>0</v>
      </c>
      <c r="T26" s="273">
        <f t="shared" si="11"/>
        <v>0</v>
      </c>
      <c r="U26" s="273">
        <f t="shared" si="11"/>
        <v>0</v>
      </c>
      <c r="V26" s="1635"/>
      <c r="W26" s="1592"/>
      <c r="X26" s="1969" t="s">
        <v>1066</v>
      </c>
      <c r="Y26" s="1970"/>
      <c r="Z26" s="223" t="s">
        <v>1068</v>
      </c>
      <c r="AA26" s="223" t="s">
        <v>1069</v>
      </c>
      <c r="AB26" s="223" t="s">
        <v>1070</v>
      </c>
      <c r="AC26" s="225" t="s">
        <v>1071</v>
      </c>
      <c r="AD26" s="467" t="s">
        <v>1072</v>
      </c>
      <c r="AE26" s="1592"/>
    </row>
    <row r="27" spans="2:31" ht="33" customHeight="1">
      <c r="B27" s="1940" t="s">
        <v>1073</v>
      </c>
      <c r="C27" s="1941"/>
      <c r="D27" s="179" t="s">
        <v>813</v>
      </c>
      <c r="E27" s="179">
        <v>3</v>
      </c>
      <c r="F27" s="1714">
        <v>-652.92399999999998</v>
      </c>
      <c r="G27" s="1714">
        <v>81.819999999999993</v>
      </c>
      <c r="H27" s="1714">
        <v>0</v>
      </c>
      <c r="I27" s="1798">
        <f t="shared" si="8"/>
        <v>81.819999999999993</v>
      </c>
      <c r="J27" s="1805">
        <f t="shared" si="9"/>
        <v>-571.10400000000004</v>
      </c>
      <c r="K27" s="1592"/>
      <c r="L27" s="453" t="s">
        <v>1074</v>
      </c>
      <c r="M27" s="1592"/>
      <c r="N27" s="1633"/>
      <c r="O27" s="1592"/>
      <c r="P27" s="1636"/>
      <c r="Q27" s="271">
        <f t="shared" si="10"/>
        <v>0</v>
      </c>
      <c r="R27" s="1635"/>
      <c r="S27" s="273">
        <f t="shared" si="11"/>
        <v>0</v>
      </c>
      <c r="T27" s="273">
        <f t="shared" si="11"/>
        <v>0</v>
      </c>
      <c r="U27" s="273">
        <f t="shared" si="11"/>
        <v>0</v>
      </c>
      <c r="V27" s="1635"/>
      <c r="W27" s="1592"/>
      <c r="X27" s="1940" t="s">
        <v>1073</v>
      </c>
      <c r="Y27" s="1941"/>
      <c r="Z27" s="223" t="s">
        <v>1075</v>
      </c>
      <c r="AA27" s="223" t="s">
        <v>1076</v>
      </c>
      <c r="AB27" s="223" t="s">
        <v>1077</v>
      </c>
      <c r="AC27" s="225" t="s">
        <v>1078</v>
      </c>
      <c r="AD27" s="467" t="s">
        <v>1079</v>
      </c>
      <c r="AE27" s="1592"/>
    </row>
    <row r="28" spans="2:31" ht="33" customHeight="1">
      <c r="B28" s="1938" t="s">
        <v>1002</v>
      </c>
      <c r="C28" s="1939"/>
      <c r="D28" s="6" t="s">
        <v>813</v>
      </c>
      <c r="E28" s="6">
        <v>3</v>
      </c>
      <c r="F28" s="1714">
        <v>-24.814</v>
      </c>
      <c r="G28" s="1714">
        <v>0</v>
      </c>
      <c r="H28" s="1714">
        <v>0</v>
      </c>
      <c r="I28" s="1798">
        <f t="shared" si="8"/>
        <v>0</v>
      </c>
      <c r="J28" s="1805">
        <f t="shared" si="9"/>
        <v>-24.814</v>
      </c>
      <c r="K28" s="1592"/>
      <c r="L28" s="453" t="s">
        <v>1080</v>
      </c>
      <c r="M28" s="1592"/>
      <c r="N28" s="1633"/>
      <c r="O28" s="1592"/>
      <c r="P28" s="1636"/>
      <c r="Q28" s="271">
        <f t="shared" si="10"/>
        <v>0</v>
      </c>
      <c r="R28" s="1635"/>
      <c r="S28" s="273">
        <f t="shared" si="11"/>
        <v>0</v>
      </c>
      <c r="T28" s="273">
        <f t="shared" si="11"/>
        <v>0</v>
      </c>
      <c r="U28" s="273">
        <f t="shared" si="11"/>
        <v>0</v>
      </c>
      <c r="V28" s="1635"/>
      <c r="W28" s="1592"/>
      <c r="X28" s="1938" t="s">
        <v>1002</v>
      </c>
      <c r="Y28" s="1939"/>
      <c r="Z28" s="223" t="s">
        <v>1081</v>
      </c>
      <c r="AA28" s="223" t="s">
        <v>1082</v>
      </c>
      <c r="AB28" s="223" t="s">
        <v>1083</v>
      </c>
      <c r="AC28" s="225" t="s">
        <v>1084</v>
      </c>
      <c r="AD28" s="467" t="s">
        <v>1085</v>
      </c>
      <c r="AE28" s="1592"/>
    </row>
    <row r="29" spans="2:31" ht="33" customHeight="1">
      <c r="B29" s="1998" t="s">
        <v>1086</v>
      </c>
      <c r="C29" s="1999"/>
      <c r="D29" s="6" t="s">
        <v>813</v>
      </c>
      <c r="E29" s="6">
        <v>3</v>
      </c>
      <c r="F29" s="1714">
        <v>-167.30099999999999</v>
      </c>
      <c r="G29" s="1714">
        <v>-0.84499999999999997</v>
      </c>
      <c r="H29" s="1714">
        <v>-1.2809999999999999</v>
      </c>
      <c r="I29" s="1798">
        <f t="shared" si="8"/>
        <v>0.43599999999999994</v>
      </c>
      <c r="J29" s="1805">
        <f t="shared" si="9"/>
        <v>-166.86499999999998</v>
      </c>
      <c r="K29" s="1592"/>
      <c r="L29" s="453" t="s">
        <v>1087</v>
      </c>
      <c r="M29" s="1592"/>
      <c r="N29" s="1633"/>
      <c r="O29" s="1592"/>
      <c r="P29" s="1636"/>
      <c r="Q29" s="271">
        <f t="shared" si="10"/>
        <v>0</v>
      </c>
      <c r="R29" s="1635"/>
      <c r="S29" s="273">
        <f t="shared" si="11"/>
        <v>0</v>
      </c>
      <c r="T29" s="273">
        <f t="shared" si="11"/>
        <v>0</v>
      </c>
      <c r="U29" s="273">
        <f t="shared" si="11"/>
        <v>0</v>
      </c>
      <c r="V29" s="1635"/>
      <c r="W29" s="1592"/>
      <c r="X29" s="1998" t="s">
        <v>1086</v>
      </c>
      <c r="Y29" s="1999"/>
      <c r="Z29" s="223" t="s">
        <v>1088</v>
      </c>
      <c r="AA29" s="223" t="s">
        <v>1089</v>
      </c>
      <c r="AB29" s="223" t="s">
        <v>1090</v>
      </c>
      <c r="AC29" s="225" t="s">
        <v>1091</v>
      </c>
      <c r="AD29" s="467" t="s">
        <v>1092</v>
      </c>
      <c r="AE29" s="1592"/>
    </row>
    <row r="30" spans="2:31" ht="33" customHeight="1">
      <c r="B30" s="1998" t="s">
        <v>1093</v>
      </c>
      <c r="C30" s="1999"/>
      <c r="D30" s="6" t="s">
        <v>813</v>
      </c>
      <c r="E30" s="6">
        <v>3</v>
      </c>
      <c r="F30" s="1714">
        <v>-6.5629999999999997</v>
      </c>
      <c r="G30" s="1714">
        <v>2.2250000000000001</v>
      </c>
      <c r="H30" s="1714">
        <v>0</v>
      </c>
      <c r="I30" s="1798">
        <f t="shared" si="8"/>
        <v>2.2250000000000001</v>
      </c>
      <c r="J30" s="1805">
        <f t="shared" si="9"/>
        <v>-4.3379999999999992</v>
      </c>
      <c r="K30" s="1592"/>
      <c r="L30" s="453" t="s">
        <v>1094</v>
      </c>
      <c r="M30" s="1592"/>
      <c r="N30" s="1633"/>
      <c r="O30" s="1592"/>
      <c r="P30" s="1636"/>
      <c r="Q30" s="271">
        <f t="shared" si="10"/>
        <v>0</v>
      </c>
      <c r="R30" s="300"/>
      <c r="S30" s="273">
        <f t="shared" si="11"/>
        <v>0</v>
      </c>
      <c r="T30" s="273">
        <f t="shared" si="11"/>
        <v>0</v>
      </c>
      <c r="U30" s="273">
        <f t="shared" si="11"/>
        <v>0</v>
      </c>
      <c r="V30" s="300"/>
      <c r="W30" s="1592"/>
      <c r="X30" s="1998" t="s">
        <v>1093</v>
      </c>
      <c r="Y30" s="1999"/>
      <c r="Z30" s="223" t="s">
        <v>1095</v>
      </c>
      <c r="AA30" s="223" t="s">
        <v>1096</v>
      </c>
      <c r="AB30" s="223" t="s">
        <v>1097</v>
      </c>
      <c r="AC30" s="225" t="s">
        <v>1098</v>
      </c>
      <c r="AD30" s="467" t="s">
        <v>1099</v>
      </c>
      <c r="AE30" s="1592"/>
    </row>
    <row r="31" spans="2:31" ht="33" customHeight="1" thickBot="1">
      <c r="B31" s="2002" t="s">
        <v>1016</v>
      </c>
      <c r="C31" s="2003"/>
      <c r="D31" s="485" t="s">
        <v>813</v>
      </c>
      <c r="E31" s="485">
        <v>3</v>
      </c>
      <c r="F31" s="1802">
        <f>IFERROR(SUM(F25:F30),0)</f>
        <v>-1377.298</v>
      </c>
      <c r="G31" s="1802">
        <f>IFERROR(SUM(G25:G30),0)</f>
        <v>1.3800000000000001</v>
      </c>
      <c r="H31" s="1802">
        <f>IFERROR(SUM(H25:H30),0)</f>
        <v>-6.09</v>
      </c>
      <c r="I31" s="1802">
        <f t="shared" si="8"/>
        <v>7.47</v>
      </c>
      <c r="J31" s="1807">
        <f t="shared" si="9"/>
        <v>-1369.828</v>
      </c>
      <c r="K31" s="1592"/>
      <c r="L31" s="478" t="s">
        <v>1100</v>
      </c>
      <c r="M31" s="1592"/>
      <c r="N31" s="1634"/>
      <c r="O31" s="1592"/>
      <c r="P31" s="1636"/>
      <c r="Q31" s="271"/>
      <c r="R31" s="300"/>
      <c r="S31" s="1629"/>
      <c r="T31" s="1630"/>
      <c r="U31" s="1630"/>
      <c r="V31" s="300"/>
      <c r="W31" s="1592"/>
      <c r="X31" s="2002" t="s">
        <v>1016</v>
      </c>
      <c r="Y31" s="2003"/>
      <c r="Z31" s="458" t="s">
        <v>1101</v>
      </c>
      <c r="AA31" s="458" t="s">
        <v>1102</v>
      </c>
      <c r="AB31" s="458" t="s">
        <v>1103</v>
      </c>
      <c r="AC31" s="458" t="s">
        <v>1104</v>
      </c>
      <c r="AD31" s="469" t="s">
        <v>1105</v>
      </c>
      <c r="AE31" s="1592"/>
    </row>
    <row r="32" spans="2:31" ht="15" customHeight="1" thickBot="1">
      <c r="B32" s="484"/>
      <c r="C32" s="484"/>
      <c r="D32" s="484"/>
      <c r="E32" s="484"/>
      <c r="F32" s="10"/>
      <c r="G32" s="10"/>
      <c r="H32" s="10"/>
      <c r="I32" s="10"/>
      <c r="J32" s="43"/>
      <c r="K32" s="1592"/>
      <c r="L32" s="202"/>
      <c r="M32" s="1592"/>
      <c r="N32" s="1592"/>
      <c r="O32" s="1592"/>
      <c r="P32" s="1636"/>
      <c r="Q32" s="271"/>
      <c r="R32" s="1635"/>
      <c r="S32" s="270"/>
      <c r="T32" s="1627"/>
      <c r="U32" s="1627"/>
      <c r="V32" s="1635"/>
      <c r="W32" s="1592"/>
      <c r="X32" s="484"/>
      <c r="Y32" s="484"/>
      <c r="Z32" s="10"/>
      <c r="AA32" s="10"/>
      <c r="AB32" s="10"/>
      <c r="AC32" s="10"/>
      <c r="AD32" s="43"/>
      <c r="AE32" s="1592"/>
    </row>
    <row r="33" spans="2:31" ht="32.25" customHeight="1" thickBot="1">
      <c r="B33" s="1996" t="s">
        <v>1106</v>
      </c>
      <c r="C33" s="1997"/>
      <c r="D33" s="486" t="s">
        <v>813</v>
      </c>
      <c r="E33" s="486">
        <v>3</v>
      </c>
      <c r="F33" s="487">
        <f xml:space="preserve"> IFERROR(F22 + F31,0)</f>
        <v>-517.07899999999995</v>
      </c>
      <c r="G33" s="487">
        <f xml:space="preserve"> IFERROR(G22 + G31,0)</f>
        <v>1.3800000000000001</v>
      </c>
      <c r="H33" s="487">
        <f xml:space="preserve"> IFERROR(H22 + H31,0)</f>
        <v>-6.09</v>
      </c>
      <c r="I33" s="487">
        <f t="shared" ref="I33" si="12">IFERROR(G33-H33,0)</f>
        <v>7.47</v>
      </c>
      <c r="J33" s="1810">
        <f t="shared" ref="J33" si="13">IFERROR(F33+I33,0)</f>
        <v>-509.60899999999992</v>
      </c>
      <c r="K33" s="1592"/>
      <c r="L33" s="488" t="s">
        <v>1107</v>
      </c>
      <c r="M33" s="1592"/>
      <c r="N33" s="1637"/>
      <c r="O33" s="1592"/>
      <c r="P33" s="1636"/>
      <c r="Q33" s="271"/>
      <c r="R33" s="1635"/>
      <c r="S33" s="270"/>
      <c r="T33" s="270"/>
      <c r="U33" s="270"/>
      <c r="V33" s="1635"/>
      <c r="W33" s="1592"/>
      <c r="X33" s="1996" t="s">
        <v>1106</v>
      </c>
      <c r="Y33" s="1997"/>
      <c r="Z33" s="489" t="s">
        <v>1108</v>
      </c>
      <c r="AA33" s="489" t="s">
        <v>1109</v>
      </c>
      <c r="AB33" s="489" t="s">
        <v>1110</v>
      </c>
      <c r="AC33" s="489" t="s">
        <v>1111</v>
      </c>
      <c r="AD33" s="490" t="s">
        <v>1112</v>
      </c>
      <c r="AE33" s="1592"/>
    </row>
    <row r="34" spans="2:31" ht="15" customHeight="1" thickBot="1">
      <c r="B34" s="491"/>
      <c r="C34" s="180"/>
      <c r="D34" s="180"/>
      <c r="E34" s="180"/>
      <c r="F34" s="10"/>
      <c r="G34" s="10"/>
      <c r="H34" s="10"/>
      <c r="I34" s="10"/>
      <c r="J34" s="43"/>
      <c r="K34" s="1592"/>
      <c r="L34" s="202"/>
      <c r="M34" s="1592"/>
      <c r="N34" s="1592"/>
      <c r="O34" s="1592"/>
      <c r="P34" s="1636"/>
      <c r="Q34" s="271"/>
      <c r="R34" s="1635"/>
      <c r="S34" s="270"/>
      <c r="T34" s="270"/>
      <c r="U34" s="270"/>
      <c r="V34" s="1635"/>
      <c r="W34" s="1592"/>
      <c r="X34" s="491"/>
      <c r="Y34" s="180"/>
      <c r="Z34" s="10"/>
      <c r="AA34" s="10"/>
      <c r="AB34" s="10"/>
      <c r="AC34" s="10"/>
      <c r="AD34" s="43"/>
      <c r="AE34" s="1592"/>
    </row>
    <row r="35" spans="2:31" ht="20.25" customHeight="1" thickBot="1">
      <c r="B35" s="1926" t="s">
        <v>1113</v>
      </c>
      <c r="C35" s="1927"/>
      <c r="D35" s="237"/>
      <c r="E35" s="237"/>
      <c r="F35" s="10"/>
      <c r="G35" s="10"/>
      <c r="H35" s="10"/>
      <c r="I35" s="10"/>
      <c r="J35" s="43"/>
      <c r="K35" s="1592"/>
      <c r="L35" s="479"/>
      <c r="M35" s="1592"/>
      <c r="N35" s="1592"/>
      <c r="O35" s="1592"/>
      <c r="P35" s="1636"/>
      <c r="Q35" s="271"/>
      <c r="R35" s="1635"/>
      <c r="S35" s="270"/>
      <c r="T35" s="270"/>
      <c r="U35" s="270"/>
      <c r="V35" s="1635"/>
      <c r="W35" s="1592"/>
      <c r="X35" s="1926" t="s">
        <v>1113</v>
      </c>
      <c r="Y35" s="1927"/>
      <c r="Z35" s="10"/>
      <c r="AA35" s="10"/>
      <c r="AB35" s="10"/>
      <c r="AC35" s="10"/>
      <c r="AD35" s="43"/>
      <c r="AE35" s="1592"/>
    </row>
    <row r="36" spans="2:31" ht="33" customHeight="1">
      <c r="B36" s="1967" t="s">
        <v>1059</v>
      </c>
      <c r="C36" s="1968"/>
      <c r="D36" s="483" t="s">
        <v>813</v>
      </c>
      <c r="E36" s="483">
        <v>3</v>
      </c>
      <c r="F36" s="1712">
        <v>0</v>
      </c>
      <c r="G36" s="1712">
        <v>0</v>
      </c>
      <c r="H36" s="1712">
        <v>0</v>
      </c>
      <c r="I36" s="1799">
        <f t="shared" ref="I36:I44" si="14">IFERROR(G36-H36,0)</f>
        <v>0</v>
      </c>
      <c r="J36" s="1809">
        <f t="shared" ref="J36:J44" si="15">IFERROR(F36+I36,0)</f>
        <v>0</v>
      </c>
      <c r="K36" s="1592"/>
      <c r="L36" s="450" t="s">
        <v>1114</v>
      </c>
      <c r="M36" s="1592"/>
      <c r="N36" s="1632"/>
      <c r="O36" s="1592"/>
      <c r="P36" s="1636"/>
      <c r="Q36" s="271">
        <f t="shared" ref="Q36:Q44" si="16">IF( SUM( S36:U36 ) = 0, 0, $S$5 )</f>
        <v>0</v>
      </c>
      <c r="R36" s="1635"/>
      <c r="S36" s="273">
        <f t="shared" ref="S36:U44" si="17" xml:space="preserve"> IF( ISNUMBER( F36 ), 0, 1 )</f>
        <v>0</v>
      </c>
      <c r="T36" s="273">
        <f t="shared" si="17"/>
        <v>0</v>
      </c>
      <c r="U36" s="273">
        <f t="shared" si="17"/>
        <v>0</v>
      </c>
      <c r="V36" s="1635"/>
      <c r="W36" s="1592"/>
      <c r="X36" s="1967" t="s">
        <v>1059</v>
      </c>
      <c r="Y36" s="1968"/>
      <c r="Z36" s="449" t="s">
        <v>1115</v>
      </c>
      <c r="AA36" s="449" t="s">
        <v>1116</v>
      </c>
      <c r="AB36" s="449" t="s">
        <v>1117</v>
      </c>
      <c r="AC36" s="451" t="s">
        <v>1118</v>
      </c>
      <c r="AD36" s="465" t="s">
        <v>1119</v>
      </c>
      <c r="AE36" s="1592"/>
    </row>
    <row r="37" spans="2:31" ht="33" customHeight="1">
      <c r="B37" s="1969" t="s">
        <v>1073</v>
      </c>
      <c r="C37" s="1970"/>
      <c r="D37" s="128" t="s">
        <v>813</v>
      </c>
      <c r="E37" s="128">
        <v>3</v>
      </c>
      <c r="F37" s="1714">
        <v>-6282.7960000000003</v>
      </c>
      <c r="G37" s="1714">
        <v>0</v>
      </c>
      <c r="H37" s="1714">
        <v>0</v>
      </c>
      <c r="I37" s="1798">
        <f t="shared" si="14"/>
        <v>0</v>
      </c>
      <c r="J37" s="1805">
        <f t="shared" si="15"/>
        <v>-6282.7960000000003</v>
      </c>
      <c r="K37" s="1592"/>
      <c r="L37" s="453" t="s">
        <v>1120</v>
      </c>
      <c r="M37" s="1592"/>
      <c r="N37" s="1633"/>
      <c r="O37" s="1592"/>
      <c r="P37" s="1636"/>
      <c r="Q37" s="271">
        <f t="shared" si="16"/>
        <v>0</v>
      </c>
      <c r="R37" s="492"/>
      <c r="S37" s="273">
        <f t="shared" si="17"/>
        <v>0</v>
      </c>
      <c r="T37" s="273">
        <f t="shared" si="17"/>
        <v>0</v>
      </c>
      <c r="U37" s="273">
        <f t="shared" si="17"/>
        <v>0</v>
      </c>
      <c r="V37" s="492"/>
      <c r="W37" s="1592"/>
      <c r="X37" s="1969" t="s">
        <v>1073</v>
      </c>
      <c r="Y37" s="1970"/>
      <c r="Z37" s="223" t="s">
        <v>1121</v>
      </c>
      <c r="AA37" s="223" t="s">
        <v>1122</v>
      </c>
      <c r="AB37" s="223" t="s">
        <v>1123</v>
      </c>
      <c r="AC37" s="225" t="s">
        <v>1124</v>
      </c>
      <c r="AD37" s="467" t="s">
        <v>1125</v>
      </c>
      <c r="AE37" s="1592"/>
    </row>
    <row r="38" spans="2:31" ht="33" customHeight="1">
      <c r="B38" s="1940" t="s">
        <v>1002</v>
      </c>
      <c r="C38" s="1941"/>
      <c r="D38" s="179" t="s">
        <v>813</v>
      </c>
      <c r="E38" s="179">
        <v>3</v>
      </c>
      <c r="F38" s="1714">
        <v>-1004.6319999999999</v>
      </c>
      <c r="G38" s="1714">
        <v>0</v>
      </c>
      <c r="H38" s="1714">
        <v>0</v>
      </c>
      <c r="I38" s="1798">
        <f t="shared" si="14"/>
        <v>0</v>
      </c>
      <c r="J38" s="1805">
        <f t="shared" si="15"/>
        <v>-1004.6319999999999</v>
      </c>
      <c r="K38" s="1592"/>
      <c r="L38" s="453" t="s">
        <v>1126</v>
      </c>
      <c r="M38" s="1592"/>
      <c r="N38" s="1633"/>
      <c r="O38" s="1592"/>
      <c r="P38" s="1636"/>
      <c r="Q38" s="271">
        <f t="shared" si="16"/>
        <v>0</v>
      </c>
      <c r="R38" s="1635"/>
      <c r="S38" s="273">
        <f t="shared" si="17"/>
        <v>0</v>
      </c>
      <c r="T38" s="273">
        <f t="shared" si="17"/>
        <v>0</v>
      </c>
      <c r="U38" s="273">
        <f t="shared" si="17"/>
        <v>0</v>
      </c>
      <c r="V38" s="1635"/>
      <c r="W38" s="1592"/>
      <c r="X38" s="1940" t="s">
        <v>1002</v>
      </c>
      <c r="Y38" s="1941"/>
      <c r="Z38" s="223" t="s">
        <v>1127</v>
      </c>
      <c r="AA38" s="223" t="s">
        <v>1128</v>
      </c>
      <c r="AB38" s="223" t="s">
        <v>1129</v>
      </c>
      <c r="AC38" s="225" t="s">
        <v>1130</v>
      </c>
      <c r="AD38" s="467" t="s">
        <v>1131</v>
      </c>
      <c r="AE38" s="1592"/>
    </row>
    <row r="39" spans="2:31" ht="33" customHeight="1">
      <c r="B39" s="1938" t="s">
        <v>1132</v>
      </c>
      <c r="C39" s="1939"/>
      <c r="D39" s="6" t="s">
        <v>813</v>
      </c>
      <c r="E39" s="6">
        <v>3</v>
      </c>
      <c r="F39" s="1714">
        <v>-44.774000000000001</v>
      </c>
      <c r="G39" s="1714">
        <v>0</v>
      </c>
      <c r="H39" s="1714">
        <v>0</v>
      </c>
      <c r="I39" s="1798">
        <f t="shared" si="14"/>
        <v>0</v>
      </c>
      <c r="J39" s="1805">
        <f t="shared" si="15"/>
        <v>-44.774000000000001</v>
      </c>
      <c r="K39" s="1592"/>
      <c r="L39" s="453" t="s">
        <v>1133</v>
      </c>
      <c r="M39" s="1592"/>
      <c r="N39" s="1633"/>
      <c r="O39" s="1592"/>
      <c r="P39" s="1636"/>
      <c r="Q39" s="271">
        <f t="shared" si="16"/>
        <v>0</v>
      </c>
      <c r="R39" s="1635"/>
      <c r="S39" s="273">
        <f t="shared" si="17"/>
        <v>0</v>
      </c>
      <c r="T39" s="273">
        <f t="shared" si="17"/>
        <v>0</v>
      </c>
      <c r="U39" s="273">
        <f t="shared" si="17"/>
        <v>0</v>
      </c>
      <c r="V39" s="1635"/>
      <c r="W39" s="1592"/>
      <c r="X39" s="1938" t="s">
        <v>1132</v>
      </c>
      <c r="Y39" s="1939"/>
      <c r="Z39" s="223" t="s">
        <v>1134</v>
      </c>
      <c r="AA39" s="223" t="s">
        <v>1135</v>
      </c>
      <c r="AB39" s="223" t="s">
        <v>1136</v>
      </c>
      <c r="AC39" s="225" t="s">
        <v>1137</v>
      </c>
      <c r="AD39" s="467" t="s">
        <v>1138</v>
      </c>
      <c r="AE39" s="1592"/>
    </row>
    <row r="40" spans="2:31" ht="33" customHeight="1">
      <c r="B40" s="1998" t="s">
        <v>1093</v>
      </c>
      <c r="C40" s="1999"/>
      <c r="D40" s="6" t="s">
        <v>813</v>
      </c>
      <c r="E40" s="6">
        <v>3</v>
      </c>
      <c r="F40" s="1714">
        <v>-9.4489999999999998</v>
      </c>
      <c r="G40" s="1714">
        <v>2.2250000000000001</v>
      </c>
      <c r="H40" s="1714">
        <v>0</v>
      </c>
      <c r="I40" s="1798">
        <f t="shared" si="14"/>
        <v>2.2250000000000001</v>
      </c>
      <c r="J40" s="1805">
        <f t="shared" si="15"/>
        <v>-7.2240000000000002</v>
      </c>
      <c r="K40" s="1592"/>
      <c r="L40" s="453" t="s">
        <v>1139</v>
      </c>
      <c r="M40" s="1592"/>
      <c r="N40" s="1633"/>
      <c r="O40" s="1592"/>
      <c r="P40" s="1636"/>
      <c r="Q40" s="271">
        <f t="shared" si="16"/>
        <v>0</v>
      </c>
      <c r="R40" s="1635"/>
      <c r="S40" s="273">
        <f t="shared" si="17"/>
        <v>0</v>
      </c>
      <c r="T40" s="273">
        <f t="shared" si="17"/>
        <v>0</v>
      </c>
      <c r="U40" s="273">
        <f t="shared" si="17"/>
        <v>0</v>
      </c>
      <c r="V40" s="1635"/>
      <c r="W40" s="1592"/>
      <c r="X40" s="1998" t="s">
        <v>1093</v>
      </c>
      <c r="Y40" s="1999"/>
      <c r="Z40" s="223" t="s">
        <v>1140</v>
      </c>
      <c r="AA40" s="223" t="s">
        <v>1141</v>
      </c>
      <c r="AB40" s="223" t="s">
        <v>1142</v>
      </c>
      <c r="AC40" s="225" t="s">
        <v>1143</v>
      </c>
      <c r="AD40" s="467" t="s">
        <v>1144</v>
      </c>
      <c r="AE40" s="1592"/>
    </row>
    <row r="41" spans="2:31" ht="33" customHeight="1">
      <c r="B41" s="1998" t="s">
        <v>1145</v>
      </c>
      <c r="C41" s="1999"/>
      <c r="D41" s="6" t="s">
        <v>813</v>
      </c>
      <c r="E41" s="6">
        <v>3</v>
      </c>
      <c r="F41" s="1714">
        <v>0</v>
      </c>
      <c r="G41" s="1714">
        <v>0</v>
      </c>
      <c r="H41" s="1714">
        <v>0</v>
      </c>
      <c r="I41" s="1798">
        <f t="shared" si="14"/>
        <v>0</v>
      </c>
      <c r="J41" s="1805">
        <f t="shared" si="15"/>
        <v>0</v>
      </c>
      <c r="K41" s="1592"/>
      <c r="L41" s="453" t="s">
        <v>1146</v>
      </c>
      <c r="M41" s="1592"/>
      <c r="N41" s="1633"/>
      <c r="O41" s="1592"/>
      <c r="P41" s="1636"/>
      <c r="Q41" s="271">
        <f t="shared" si="16"/>
        <v>0</v>
      </c>
      <c r="R41" s="1635"/>
      <c r="S41" s="273">
        <f t="shared" si="17"/>
        <v>0</v>
      </c>
      <c r="T41" s="273">
        <f t="shared" si="17"/>
        <v>0</v>
      </c>
      <c r="U41" s="273">
        <f t="shared" si="17"/>
        <v>0</v>
      </c>
      <c r="V41" s="1635"/>
      <c r="W41" s="1592"/>
      <c r="X41" s="1998" t="s">
        <v>1145</v>
      </c>
      <c r="Y41" s="1999"/>
      <c r="Z41" s="223" t="s">
        <v>1147</v>
      </c>
      <c r="AA41" s="223" t="s">
        <v>1148</v>
      </c>
      <c r="AB41" s="223" t="s">
        <v>1149</v>
      </c>
      <c r="AC41" s="225" t="s">
        <v>1150</v>
      </c>
      <c r="AD41" s="467" t="s">
        <v>1151</v>
      </c>
      <c r="AE41" s="1592"/>
    </row>
    <row r="42" spans="2:31" ht="33" customHeight="1">
      <c r="B42" s="1969" t="s">
        <v>1152</v>
      </c>
      <c r="C42" s="1970"/>
      <c r="D42" s="128" t="s">
        <v>813</v>
      </c>
      <c r="E42" s="128">
        <v>3</v>
      </c>
      <c r="F42" s="1714">
        <v>0</v>
      </c>
      <c r="G42" s="1714">
        <v>0</v>
      </c>
      <c r="H42" s="1714">
        <v>0</v>
      </c>
      <c r="I42" s="1798">
        <f t="shared" si="14"/>
        <v>0</v>
      </c>
      <c r="J42" s="1805">
        <f t="shared" si="15"/>
        <v>0</v>
      </c>
      <c r="K42" s="1592"/>
      <c r="L42" s="453" t="s">
        <v>1153</v>
      </c>
      <c r="M42" s="1592"/>
      <c r="N42" s="1633"/>
      <c r="O42" s="1592"/>
      <c r="P42" s="1636"/>
      <c r="Q42" s="271">
        <f t="shared" si="16"/>
        <v>0</v>
      </c>
      <c r="R42" s="1635"/>
      <c r="S42" s="273">
        <f t="shared" si="17"/>
        <v>0</v>
      </c>
      <c r="T42" s="273">
        <f t="shared" si="17"/>
        <v>0</v>
      </c>
      <c r="U42" s="273">
        <f t="shared" si="17"/>
        <v>0</v>
      </c>
      <c r="V42" s="1635"/>
      <c r="W42" s="1592"/>
      <c r="X42" s="1969" t="s">
        <v>1152</v>
      </c>
      <c r="Y42" s="1970"/>
      <c r="Z42" s="223" t="s">
        <v>1154</v>
      </c>
      <c r="AA42" s="223" t="s">
        <v>1155</v>
      </c>
      <c r="AB42" s="223" t="s">
        <v>1156</v>
      </c>
      <c r="AC42" s="225" t="s">
        <v>1157</v>
      </c>
      <c r="AD42" s="467" t="s">
        <v>1158</v>
      </c>
      <c r="AE42" s="1592"/>
    </row>
    <row r="43" spans="2:31" ht="33" customHeight="1">
      <c r="B43" s="1940" t="s">
        <v>1159</v>
      </c>
      <c r="C43" s="1941"/>
      <c r="D43" s="179" t="s">
        <v>813</v>
      </c>
      <c r="E43" s="179">
        <v>3</v>
      </c>
      <c r="F43" s="1714">
        <v>0</v>
      </c>
      <c r="G43" s="1714">
        <v>0</v>
      </c>
      <c r="H43" s="1714">
        <v>0</v>
      </c>
      <c r="I43" s="1798">
        <f t="shared" si="14"/>
        <v>0</v>
      </c>
      <c r="J43" s="1805">
        <f t="shared" si="15"/>
        <v>0</v>
      </c>
      <c r="K43" s="1592"/>
      <c r="L43" s="453" t="s">
        <v>1160</v>
      </c>
      <c r="M43" s="1592"/>
      <c r="N43" s="1633"/>
      <c r="O43" s="1592"/>
      <c r="P43" s="1636"/>
      <c r="Q43" s="271">
        <f t="shared" si="16"/>
        <v>0</v>
      </c>
      <c r="R43" s="1635"/>
      <c r="S43" s="273">
        <f t="shared" si="17"/>
        <v>0</v>
      </c>
      <c r="T43" s="273">
        <f t="shared" si="17"/>
        <v>0</v>
      </c>
      <c r="U43" s="273">
        <f t="shared" si="17"/>
        <v>0</v>
      </c>
      <c r="V43" s="1635"/>
      <c r="W43" s="1592"/>
      <c r="X43" s="1940" t="s">
        <v>1159</v>
      </c>
      <c r="Y43" s="1941"/>
      <c r="Z43" s="223" t="s">
        <v>1161</v>
      </c>
      <c r="AA43" s="223" t="s">
        <v>1162</v>
      </c>
      <c r="AB43" s="223" t="s">
        <v>1163</v>
      </c>
      <c r="AC43" s="225" t="s">
        <v>1164</v>
      </c>
      <c r="AD43" s="467" t="s">
        <v>1165</v>
      </c>
      <c r="AE43" s="1592"/>
    </row>
    <row r="44" spans="2:31" ht="33" customHeight="1">
      <c r="B44" s="1938" t="s">
        <v>897</v>
      </c>
      <c r="C44" s="1939"/>
      <c r="D44" s="6" t="s">
        <v>813</v>
      </c>
      <c r="E44" s="6">
        <v>3</v>
      </c>
      <c r="F44" s="1714">
        <v>-1092.1579999999999</v>
      </c>
      <c r="G44" s="1714">
        <v>67.575000000000003</v>
      </c>
      <c r="H44" s="1714">
        <v>0</v>
      </c>
      <c r="I44" s="1798">
        <f t="shared" si="14"/>
        <v>67.575000000000003</v>
      </c>
      <c r="J44" s="1805">
        <f t="shared" si="15"/>
        <v>-1024.5829999999999</v>
      </c>
      <c r="K44" s="1592"/>
      <c r="L44" s="453" t="s">
        <v>1166</v>
      </c>
      <c r="M44" s="1592"/>
      <c r="N44" s="1633"/>
      <c r="O44" s="1592"/>
      <c r="P44" s="1636"/>
      <c r="Q44" s="271">
        <f t="shared" si="16"/>
        <v>0</v>
      </c>
      <c r="R44" s="1635"/>
      <c r="S44" s="273">
        <f t="shared" si="17"/>
        <v>0</v>
      </c>
      <c r="T44" s="273">
        <f t="shared" si="17"/>
        <v>0</v>
      </c>
      <c r="U44" s="273">
        <f t="shared" si="17"/>
        <v>0</v>
      </c>
      <c r="V44" s="1635"/>
      <c r="W44" s="1592"/>
      <c r="X44" s="1938" t="s">
        <v>897</v>
      </c>
      <c r="Y44" s="1939"/>
      <c r="Z44" s="223" t="s">
        <v>1167</v>
      </c>
      <c r="AA44" s="223" t="s">
        <v>1168</v>
      </c>
      <c r="AB44" s="223" t="s">
        <v>1169</v>
      </c>
      <c r="AC44" s="225" t="s">
        <v>1170</v>
      </c>
      <c r="AD44" s="467" t="s">
        <v>1171</v>
      </c>
      <c r="AE44" s="1592"/>
    </row>
    <row r="45" spans="2:31" ht="33" customHeight="1" thickBot="1">
      <c r="B45" s="2000" t="s">
        <v>1016</v>
      </c>
      <c r="C45" s="2001"/>
      <c r="D45" s="477" t="s">
        <v>813</v>
      </c>
      <c r="E45" s="477">
        <v>3</v>
      </c>
      <c r="F45" s="1802">
        <f>IFERROR(SUM(F36:F44),0)</f>
        <v>-8433.8089999999993</v>
      </c>
      <c r="G45" s="1802">
        <f>IFERROR(SUM(G36:G44),0)</f>
        <v>69.8</v>
      </c>
      <c r="H45" s="1802">
        <f>IFERROR(SUM(H36:H44),0)</f>
        <v>0</v>
      </c>
      <c r="I45" s="1802">
        <f t="shared" ref="I45" si="18">IFERROR(G45-H45,0)</f>
        <v>69.8</v>
      </c>
      <c r="J45" s="1807">
        <f t="shared" ref="J45" si="19">IFERROR(F45+I45,0)</f>
        <v>-8364.009</v>
      </c>
      <c r="K45" s="1592"/>
      <c r="L45" s="478" t="s">
        <v>1172</v>
      </c>
      <c r="M45" s="1592"/>
      <c r="N45" s="1634"/>
      <c r="O45" s="1592"/>
      <c r="P45" s="1636"/>
      <c r="Q45" s="271"/>
      <c r="R45" s="1635"/>
      <c r="S45" s="1627"/>
      <c r="T45" s="1627"/>
      <c r="U45" s="1627"/>
      <c r="V45" s="1635"/>
      <c r="W45" s="1592"/>
      <c r="X45" s="2000" t="s">
        <v>1016</v>
      </c>
      <c r="Y45" s="2001"/>
      <c r="Z45" s="458" t="s">
        <v>1173</v>
      </c>
      <c r="AA45" s="458" t="s">
        <v>1174</v>
      </c>
      <c r="AB45" s="458" t="s">
        <v>1175</v>
      </c>
      <c r="AC45" s="458" t="s">
        <v>1176</v>
      </c>
      <c r="AD45" s="469" t="s">
        <v>1177</v>
      </c>
      <c r="AE45" s="1592"/>
    </row>
    <row r="46" spans="2:31" ht="14.25" customHeight="1" thickBot="1">
      <c r="B46" s="491"/>
      <c r="C46" s="493"/>
      <c r="D46" s="493"/>
      <c r="E46" s="493"/>
      <c r="F46" s="43"/>
      <c r="G46" s="43"/>
      <c r="H46" s="43"/>
      <c r="I46" s="43"/>
      <c r="J46" s="43"/>
      <c r="K46" s="5"/>
      <c r="L46" s="203"/>
      <c r="M46" s="1592"/>
      <c r="N46" s="1592"/>
      <c r="O46" s="1592"/>
      <c r="P46" s="1636"/>
      <c r="Q46" s="271"/>
      <c r="R46" s="1635"/>
      <c r="S46" s="1627"/>
      <c r="T46" s="1627"/>
      <c r="U46" s="1627"/>
      <c r="V46" s="1635"/>
      <c r="W46" s="1592"/>
      <c r="X46" s="491"/>
      <c r="Y46" s="493"/>
      <c r="Z46" s="43"/>
      <c r="AA46" s="43"/>
      <c r="AB46" s="43"/>
      <c r="AC46" s="43"/>
      <c r="AD46" s="43"/>
      <c r="AE46" s="1592"/>
    </row>
    <row r="47" spans="2:31" ht="32.25" customHeight="1" thickBot="1">
      <c r="B47" s="1996" t="s">
        <v>1178</v>
      </c>
      <c r="C47" s="1997"/>
      <c r="D47" s="486" t="s">
        <v>813</v>
      </c>
      <c r="E47" s="486">
        <v>3</v>
      </c>
      <c r="F47" s="487">
        <f>IFERROR(F15 + F33 + F45,0)</f>
        <v>1515.5300000000025</v>
      </c>
      <c r="G47" s="487">
        <f>IFERROR(G15 + G33 + G45,0)</f>
        <v>-284.47699999999998</v>
      </c>
      <c r="H47" s="487">
        <f>IFERROR(H15 + H33 + H45,0)</f>
        <v>5.4589999999999996</v>
      </c>
      <c r="I47" s="487">
        <f t="shared" ref="I47" si="20">IFERROR(G47-H47,0)</f>
        <v>-289.93599999999998</v>
      </c>
      <c r="J47" s="1810">
        <f t="shared" ref="J47" si="21">IFERROR(F47+I47,0)</f>
        <v>1225.5940000000026</v>
      </c>
      <c r="K47" s="1592"/>
      <c r="L47" s="488" t="s">
        <v>1179</v>
      </c>
      <c r="M47" s="1592"/>
      <c r="N47" s="1637"/>
      <c r="O47" s="1592"/>
      <c r="P47" s="1636"/>
      <c r="Q47" s="271"/>
      <c r="R47" s="1635"/>
      <c r="S47" s="1627"/>
      <c r="T47" s="1627"/>
      <c r="U47" s="1627"/>
      <c r="V47" s="1635"/>
      <c r="W47" s="1592"/>
      <c r="X47" s="1996" t="s">
        <v>1178</v>
      </c>
      <c r="Y47" s="1997"/>
      <c r="Z47" s="489" t="s">
        <v>1180</v>
      </c>
      <c r="AA47" s="489" t="s">
        <v>1181</v>
      </c>
      <c r="AB47" s="489" t="s">
        <v>1182</v>
      </c>
      <c r="AC47" s="489" t="s">
        <v>1183</v>
      </c>
      <c r="AD47" s="490" t="s">
        <v>1184</v>
      </c>
      <c r="AE47" s="1592"/>
    </row>
    <row r="48" spans="2:31" ht="15" customHeight="1" thickBot="1">
      <c r="B48" s="494"/>
      <c r="C48" s="494"/>
      <c r="D48" s="494"/>
      <c r="E48" s="494"/>
      <c r="F48" s="43"/>
      <c r="G48" s="43"/>
      <c r="H48" s="43"/>
      <c r="I48" s="43"/>
      <c r="J48" s="43"/>
      <c r="K48" s="5"/>
      <c r="L48" s="203"/>
      <c r="M48" s="1592"/>
      <c r="N48" s="1592"/>
      <c r="O48" s="1592"/>
      <c r="P48" s="1636"/>
      <c r="Q48" s="271"/>
      <c r="R48" s="1635"/>
      <c r="S48" s="1627"/>
      <c r="T48" s="1627"/>
      <c r="U48" s="1627"/>
      <c r="V48" s="1635"/>
      <c r="W48" s="1592"/>
      <c r="X48" s="494"/>
      <c r="Y48" s="494"/>
      <c r="Z48" s="43"/>
      <c r="AA48" s="43"/>
      <c r="AB48" s="43"/>
      <c r="AC48" s="43"/>
      <c r="AD48" s="43"/>
      <c r="AE48" s="1592"/>
    </row>
    <row r="49" spans="2:31" ht="20.25" customHeight="1" thickBot="1">
      <c r="B49" s="1926" t="s">
        <v>1185</v>
      </c>
      <c r="C49" s="1927"/>
      <c r="D49" s="237"/>
      <c r="E49" s="237"/>
      <c r="F49" s="43"/>
      <c r="G49" s="43"/>
      <c r="H49" s="43"/>
      <c r="I49" s="43"/>
      <c r="J49" s="43"/>
      <c r="K49" s="5"/>
      <c r="L49" s="495"/>
      <c r="M49" s="1592"/>
      <c r="N49" s="1592"/>
      <c r="O49" s="1592"/>
      <c r="P49" s="1636"/>
      <c r="Q49" s="271"/>
      <c r="R49" s="1635"/>
      <c r="S49" s="1627"/>
      <c r="T49" s="1627"/>
      <c r="U49" s="1627"/>
      <c r="V49" s="1635"/>
      <c r="W49" s="1592"/>
      <c r="X49" s="1926" t="s">
        <v>1185</v>
      </c>
      <c r="Y49" s="1927"/>
      <c r="Z49" s="43"/>
      <c r="AA49" s="43"/>
      <c r="AB49" s="43"/>
      <c r="AC49" s="43"/>
      <c r="AD49" s="43"/>
      <c r="AE49" s="1592"/>
    </row>
    <row r="50" spans="2:31" ht="33" customHeight="1">
      <c r="B50" s="1967" t="s">
        <v>1186</v>
      </c>
      <c r="C50" s="1968"/>
      <c r="D50" s="483" t="s">
        <v>813</v>
      </c>
      <c r="E50" s="483">
        <v>3</v>
      </c>
      <c r="F50" s="1712">
        <v>32</v>
      </c>
      <c r="G50" s="1712">
        <v>0</v>
      </c>
      <c r="H50" s="1712">
        <v>0</v>
      </c>
      <c r="I50" s="1799">
        <f t="shared" ref="I50:I52" si="22">IFERROR(G50-H50,0)</f>
        <v>0</v>
      </c>
      <c r="J50" s="1809">
        <f t="shared" ref="J50:J52" si="23">IFERROR(F50+I50,0)</f>
        <v>32</v>
      </c>
      <c r="K50" s="1592"/>
      <c r="L50" s="450" t="s">
        <v>1187</v>
      </c>
      <c r="M50" s="1592"/>
      <c r="N50" s="1632"/>
      <c r="O50" s="1592"/>
      <c r="P50" s="1636"/>
      <c r="Q50" s="271">
        <f t="shared" ref="Q50:Q51" si="24">IF( SUM( S50:U50 ) = 0, 0, $S$5 )</f>
        <v>0</v>
      </c>
      <c r="R50" s="1635"/>
      <c r="S50" s="273">
        <f t="shared" ref="S50:U51" si="25" xml:space="preserve"> IF( ISNUMBER( F50 ), 0, 1 )</f>
        <v>0</v>
      </c>
      <c r="T50" s="273">
        <f t="shared" si="25"/>
        <v>0</v>
      </c>
      <c r="U50" s="273">
        <f t="shared" si="25"/>
        <v>0</v>
      </c>
      <c r="V50" s="1635"/>
      <c r="W50" s="1592"/>
      <c r="X50" s="1967" t="s">
        <v>1186</v>
      </c>
      <c r="Y50" s="1968"/>
      <c r="Z50" s="449" t="s">
        <v>1188</v>
      </c>
      <c r="AA50" s="449" t="s">
        <v>1189</v>
      </c>
      <c r="AB50" s="449" t="s">
        <v>1190</v>
      </c>
      <c r="AC50" s="451" t="s">
        <v>1191</v>
      </c>
      <c r="AD50" s="465" t="s">
        <v>1192</v>
      </c>
      <c r="AE50" s="1592"/>
    </row>
    <row r="51" spans="2:31" ht="33" customHeight="1">
      <c r="B51" s="1969" t="s">
        <v>1193</v>
      </c>
      <c r="C51" s="1970"/>
      <c r="D51" s="128" t="s">
        <v>813</v>
      </c>
      <c r="E51" s="128">
        <v>3</v>
      </c>
      <c r="F51" s="1714">
        <v>1483.53</v>
      </c>
      <c r="G51" s="1714">
        <v>-284.47699999999998</v>
      </c>
      <c r="H51" s="1714">
        <v>5.4589999999999996</v>
      </c>
      <c r="I51" s="1798">
        <f t="shared" si="22"/>
        <v>-289.93599999999998</v>
      </c>
      <c r="J51" s="1805">
        <f t="shared" si="23"/>
        <v>1193.5940000000001</v>
      </c>
      <c r="K51" s="1592"/>
      <c r="L51" s="453" t="s">
        <v>1194</v>
      </c>
      <c r="M51" s="1592"/>
      <c r="N51" s="1633"/>
      <c r="O51" s="1592"/>
      <c r="P51" s="1636"/>
      <c r="Q51" s="271">
        <f t="shared" si="24"/>
        <v>0</v>
      </c>
      <c r="R51" s="1635"/>
      <c r="S51" s="273">
        <f t="shared" si="25"/>
        <v>0</v>
      </c>
      <c r="T51" s="273">
        <f t="shared" si="25"/>
        <v>0</v>
      </c>
      <c r="U51" s="273">
        <f t="shared" si="25"/>
        <v>0</v>
      </c>
      <c r="V51" s="1635"/>
      <c r="W51" s="1592"/>
      <c r="X51" s="1969" t="s">
        <v>1193</v>
      </c>
      <c r="Y51" s="1970"/>
      <c r="Z51" s="223" t="s">
        <v>1195</v>
      </c>
      <c r="AA51" s="223" t="s">
        <v>1196</v>
      </c>
      <c r="AB51" s="223" t="s">
        <v>1197</v>
      </c>
      <c r="AC51" s="225" t="s">
        <v>1198</v>
      </c>
      <c r="AD51" s="467" t="s">
        <v>1199</v>
      </c>
      <c r="AE51" s="1592"/>
    </row>
    <row r="52" spans="2:31" ht="33" customHeight="1" thickBot="1">
      <c r="B52" s="1994" t="s">
        <v>1200</v>
      </c>
      <c r="C52" s="1995"/>
      <c r="D52" s="496" t="s">
        <v>813</v>
      </c>
      <c r="E52" s="496">
        <v>3</v>
      </c>
      <c r="F52" s="1802">
        <f>IFERROR(SUM(F50:F51),0)</f>
        <v>1515.53</v>
      </c>
      <c r="G52" s="1802">
        <f>IFERROR(SUM(G50:G51),0)</f>
        <v>-284.47699999999998</v>
      </c>
      <c r="H52" s="1802">
        <f>IFERROR(SUM(H50:H51),0)</f>
        <v>5.4589999999999996</v>
      </c>
      <c r="I52" s="1802">
        <f t="shared" si="22"/>
        <v>-289.93599999999998</v>
      </c>
      <c r="J52" s="1807">
        <f t="shared" si="23"/>
        <v>1225.5940000000001</v>
      </c>
      <c r="K52" s="1592"/>
      <c r="L52" s="478" t="s">
        <v>1201</v>
      </c>
      <c r="M52" s="1592"/>
      <c r="N52" s="1634"/>
      <c r="O52" s="1592"/>
      <c r="P52" s="1636"/>
      <c r="Q52" s="271"/>
      <c r="R52" s="1635"/>
      <c r="S52" s="1627"/>
      <c r="T52" s="1627"/>
      <c r="U52" s="1627"/>
      <c r="V52" s="1635"/>
      <c r="W52" s="1592"/>
      <c r="X52" s="1994" t="s">
        <v>1200</v>
      </c>
      <c r="Y52" s="1995"/>
      <c r="Z52" s="458" t="s">
        <v>1202</v>
      </c>
      <c r="AA52" s="458" t="s">
        <v>1203</v>
      </c>
      <c r="AB52" s="458" t="s">
        <v>1204</v>
      </c>
      <c r="AC52" s="458" t="s">
        <v>1205</v>
      </c>
      <c r="AD52" s="469" t="s">
        <v>1206</v>
      </c>
      <c r="AE52" s="1592"/>
    </row>
    <row r="53" spans="2:31" ht="6.75" customHeight="1">
      <c r="B53" s="1592"/>
      <c r="C53" s="1592"/>
      <c r="D53" s="1592"/>
      <c r="E53" s="1592"/>
      <c r="F53" s="1592"/>
      <c r="G53" s="1592"/>
      <c r="H53" s="1592"/>
      <c r="I53" s="1592"/>
      <c r="K53" s="1592"/>
      <c r="L53" s="479"/>
      <c r="M53" s="1592"/>
      <c r="N53" s="1592"/>
      <c r="O53" s="1592"/>
      <c r="P53" s="1592"/>
      <c r="Q53" s="1592"/>
      <c r="R53" s="1627"/>
      <c r="S53" s="1627"/>
      <c r="T53" s="1627"/>
      <c r="U53" s="1627"/>
      <c r="V53" s="1627"/>
      <c r="W53" s="1592"/>
      <c r="X53" s="1592"/>
      <c r="Y53" s="1592"/>
      <c r="Z53" s="1592"/>
      <c r="AA53" s="1592"/>
      <c r="AB53" s="1592"/>
      <c r="AC53" s="1592"/>
      <c r="AD53" s="1592"/>
      <c r="AE53" s="1592"/>
    </row>
  </sheetData>
  <mergeCells count="97">
    <mergeCell ref="B1:I1"/>
    <mergeCell ref="X1:AC1"/>
    <mergeCell ref="B3:N3"/>
    <mergeCell ref="X3:AD3"/>
    <mergeCell ref="F4:I4"/>
    <mergeCell ref="S4:U4"/>
    <mergeCell ref="Z4:AC4"/>
    <mergeCell ref="B2:I2"/>
    <mergeCell ref="X2:AC2"/>
    <mergeCell ref="B8:C8"/>
    <mergeCell ref="X8:Y8"/>
    <mergeCell ref="B9:C9"/>
    <mergeCell ref="X9:Y9"/>
    <mergeCell ref="B10:C10"/>
    <mergeCell ref="X10:Y10"/>
    <mergeCell ref="AD5:AD6"/>
    <mergeCell ref="B5:C6"/>
    <mergeCell ref="D5:D6"/>
    <mergeCell ref="E5:E6"/>
    <mergeCell ref="F5:F6"/>
    <mergeCell ref="G5:I5"/>
    <mergeCell ref="J5:J6"/>
    <mergeCell ref="L5:L6"/>
    <mergeCell ref="N5:N6"/>
    <mergeCell ref="X5:Y6"/>
    <mergeCell ref="Z5:Z6"/>
    <mergeCell ref="AA5:AC5"/>
    <mergeCell ref="B15:C15"/>
    <mergeCell ref="X15:Y15"/>
    <mergeCell ref="B17:C17"/>
    <mergeCell ref="X17:Y17"/>
    <mergeCell ref="B18:C18"/>
    <mergeCell ref="X18:Y18"/>
    <mergeCell ref="B12:C12"/>
    <mergeCell ref="X12:Y12"/>
    <mergeCell ref="B13:C13"/>
    <mergeCell ref="X13:Y13"/>
    <mergeCell ref="B14:C14"/>
    <mergeCell ref="X14:Y14"/>
    <mergeCell ref="B22:C22"/>
    <mergeCell ref="X22:Y22"/>
    <mergeCell ref="B24:C24"/>
    <mergeCell ref="X24:Y24"/>
    <mergeCell ref="B25:C25"/>
    <mergeCell ref="X25:Y25"/>
    <mergeCell ref="B19:C19"/>
    <mergeCell ref="X19:Y19"/>
    <mergeCell ref="B20:C20"/>
    <mergeCell ref="X20:Y20"/>
    <mergeCell ref="B21:C21"/>
    <mergeCell ref="X21:Y21"/>
    <mergeCell ref="B29:C29"/>
    <mergeCell ref="X29:Y29"/>
    <mergeCell ref="B30:C30"/>
    <mergeCell ref="X30:Y30"/>
    <mergeCell ref="B31:C31"/>
    <mergeCell ref="X31:Y31"/>
    <mergeCell ref="B26:C26"/>
    <mergeCell ref="X26:Y26"/>
    <mergeCell ref="B27:C27"/>
    <mergeCell ref="X27:Y27"/>
    <mergeCell ref="B28:C28"/>
    <mergeCell ref="X28:Y28"/>
    <mergeCell ref="B37:C37"/>
    <mergeCell ref="X37:Y37"/>
    <mergeCell ref="B38:C38"/>
    <mergeCell ref="X38:Y38"/>
    <mergeCell ref="B39:C39"/>
    <mergeCell ref="X39:Y39"/>
    <mergeCell ref="B33:C33"/>
    <mergeCell ref="X33:Y33"/>
    <mergeCell ref="B35:C35"/>
    <mergeCell ref="X35:Y35"/>
    <mergeCell ref="B36:C36"/>
    <mergeCell ref="X36:Y36"/>
    <mergeCell ref="B43:C43"/>
    <mergeCell ref="X43:Y43"/>
    <mergeCell ref="B44:C44"/>
    <mergeCell ref="X44:Y44"/>
    <mergeCell ref="B45:C45"/>
    <mergeCell ref="X45:Y45"/>
    <mergeCell ref="B40:C40"/>
    <mergeCell ref="X40:Y40"/>
    <mergeCell ref="B41:C41"/>
    <mergeCell ref="X41:Y41"/>
    <mergeCell ref="B42:C42"/>
    <mergeCell ref="X42:Y42"/>
    <mergeCell ref="B51:C51"/>
    <mergeCell ref="X51:Y51"/>
    <mergeCell ref="B52:C52"/>
    <mergeCell ref="X52:Y52"/>
    <mergeCell ref="B47:C47"/>
    <mergeCell ref="X47:Y47"/>
    <mergeCell ref="B49:C49"/>
    <mergeCell ref="X49:Y49"/>
    <mergeCell ref="B50:C50"/>
    <mergeCell ref="X50:Y50"/>
  </mergeCells>
  <conditionalFormatting sqref="Q9:Q52">
    <cfRule type="cellIs" dxfId="115" priority="1" operator="equal">
      <formula>0</formula>
    </cfRule>
  </conditionalFormatting>
  <pageMargins left="0.7" right="0.7" top="0.75" bottom="0.75" header="0.3" footer="0.3"/>
  <pageSetup paperSize="8" scale="73" orientation="portrait" r:id="rId1"/>
  <headerFooter>
    <oddHeader>&amp;L&amp;F&amp;CSheet: &amp;A&amp;ROFFICIAL</oddHeader>
    <oddFooter>&amp;LPrinted on: &amp;D at &amp;T&amp;CPage &amp;P of &amp;N&amp;ROfwat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AD37"/>
  <sheetViews>
    <sheetView showFormulas="1" showGridLines="0" topLeftCell="A19" zoomScale="80" zoomScaleNormal="80" zoomScaleSheetLayoutView="100" workbookViewId="0">
      <selection activeCell="J29" sqref="J29"/>
    </sheetView>
  </sheetViews>
  <sheetFormatPr defaultColWidth="9.125" defaultRowHeight="15.75"/>
  <cols>
    <col min="1" max="1" width="1.625" style="4" customWidth="1"/>
    <col min="2" max="2" width="14" style="4" customWidth="1"/>
    <col min="3" max="3" width="22.375" style="4" customWidth="1"/>
    <col min="4" max="4" width="7.125" style="4" customWidth="1"/>
    <col min="5" max="5" width="5.375" style="4" customWidth="1"/>
    <col min="6" max="9" width="12.5" style="4" customWidth="1"/>
    <col min="10" max="10" width="12.5" style="3" customWidth="1"/>
    <col min="11" max="11" width="1.625" style="4" customWidth="1"/>
    <col min="12" max="12" width="12.5" style="4" customWidth="1"/>
    <col min="13" max="13" width="1.625" style="4" customWidth="1"/>
    <col min="14" max="14" width="33.625" style="4" customWidth="1"/>
    <col min="15" max="15" width="1.625" style="4" customWidth="1"/>
    <col min="16" max="16" width="1.625" style="264" customWidth="1"/>
    <col min="17" max="17" width="25.125" style="264" customWidth="1"/>
    <col min="18" max="18" width="1.625" style="268" customWidth="1"/>
    <col min="19" max="21" width="8.125" style="268" hidden="1" customWidth="1"/>
    <col min="22" max="22" width="1.625" style="268" hidden="1" customWidth="1"/>
    <col min="23" max="23" width="1.625" style="4" customWidth="1"/>
    <col min="24" max="24" width="14" style="4" customWidth="1"/>
    <col min="25" max="25" width="22.375" style="4" customWidth="1"/>
    <col min="26" max="30" width="12.5" style="4" customWidth="1"/>
    <col min="31" max="31" width="1.625" style="4" customWidth="1"/>
    <col min="32" max="16384" width="9.125" style="4"/>
  </cols>
  <sheetData>
    <row r="1" spans="2:30" s="176" customFormat="1" ht="30" customHeight="1">
      <c r="B1" s="1958" t="s">
        <v>658</v>
      </c>
      <c r="C1" s="1958"/>
      <c r="D1" s="1958"/>
      <c r="E1" s="1958"/>
      <c r="F1" s="1958"/>
      <c r="G1" s="1958"/>
      <c r="H1" s="1958"/>
      <c r="I1" s="1958"/>
      <c r="J1" s="175"/>
      <c r="P1" s="299"/>
      <c r="Q1" s="1628"/>
      <c r="R1" s="1635"/>
      <c r="S1" s="1627"/>
      <c r="T1" s="1627"/>
      <c r="U1" s="1627"/>
      <c r="V1" s="1635"/>
      <c r="X1" s="1958" t="s">
        <v>658</v>
      </c>
      <c r="Y1" s="1958"/>
      <c r="Z1" s="1958"/>
      <c r="AA1" s="1958"/>
      <c r="AB1" s="1958"/>
      <c r="AC1" s="1958"/>
      <c r="AD1" s="175"/>
    </row>
    <row r="2" spans="2:30" s="176" customFormat="1" ht="30" customHeight="1">
      <c r="B2" s="1958" t="str">
        <f>Validation!B4</f>
        <v>Anglian Water</v>
      </c>
      <c r="C2" s="1958"/>
      <c r="D2" s="1958"/>
      <c r="E2" s="1958"/>
      <c r="F2" s="1958"/>
      <c r="G2" s="1958"/>
      <c r="H2" s="1958"/>
      <c r="I2" s="1958"/>
      <c r="J2" s="175"/>
      <c r="P2" s="299"/>
      <c r="Q2" s="1628"/>
      <c r="R2" s="1635"/>
      <c r="S2" s="1627"/>
      <c r="T2" s="1627"/>
      <c r="U2" s="1627"/>
      <c r="V2" s="1635"/>
      <c r="X2" s="1958" t="str">
        <f>Validation!B4</f>
        <v>Anglian Water</v>
      </c>
      <c r="Y2" s="1958"/>
      <c r="Z2" s="1958"/>
      <c r="AA2" s="1958"/>
      <c r="AB2" s="1958"/>
      <c r="AC2" s="1958"/>
      <c r="AD2" s="175"/>
    </row>
    <row r="3" spans="2:30" s="176" customFormat="1" ht="45" customHeight="1">
      <c r="B3" s="1959" t="s">
        <v>659</v>
      </c>
      <c r="C3" s="1960"/>
      <c r="D3" s="1960"/>
      <c r="E3" s="1960"/>
      <c r="F3" s="1960"/>
      <c r="G3" s="1960"/>
      <c r="H3" s="1960"/>
      <c r="I3" s="1960"/>
      <c r="J3" s="1960"/>
      <c r="K3" s="1960"/>
      <c r="L3" s="1960"/>
      <c r="M3" s="1960"/>
      <c r="N3" s="1960"/>
      <c r="P3" s="235"/>
      <c r="Q3" s="362" t="s">
        <v>798</v>
      </c>
      <c r="R3" s="1635"/>
      <c r="S3" s="1627"/>
      <c r="T3" s="1627"/>
      <c r="U3" s="1627"/>
      <c r="V3" s="1635"/>
      <c r="X3" s="1961" t="s">
        <v>659</v>
      </c>
      <c r="Y3" s="1962"/>
      <c r="Z3" s="1962"/>
      <c r="AA3" s="1962"/>
      <c r="AB3" s="1962"/>
      <c r="AC3" s="1962"/>
      <c r="AD3" s="1963"/>
    </row>
    <row r="4" spans="2:30" ht="18" customHeight="1" thickBot="1">
      <c r="B4" s="180"/>
      <c r="C4" s="180"/>
      <c r="D4" s="180"/>
      <c r="E4" s="180"/>
      <c r="F4" s="1988"/>
      <c r="G4" s="1988"/>
      <c r="H4" s="1988"/>
      <c r="I4" s="1988"/>
      <c r="J4" s="199"/>
      <c r="L4" s="1592"/>
      <c r="P4" s="1631"/>
      <c r="Q4" s="1628"/>
      <c r="R4" s="1635"/>
      <c r="S4" s="1957" t="s">
        <v>799</v>
      </c>
      <c r="T4" s="1957"/>
      <c r="U4" s="1957"/>
      <c r="V4" s="1635"/>
      <c r="X4" s="180"/>
      <c r="Y4" s="180"/>
      <c r="Z4" s="1988"/>
      <c r="AA4" s="1988"/>
      <c r="AB4" s="1988"/>
      <c r="AC4" s="1988"/>
      <c r="AD4" s="199"/>
    </row>
    <row r="5" spans="2:30" ht="21" customHeight="1">
      <c r="B5" s="1944" t="s">
        <v>800</v>
      </c>
      <c r="C5" s="1945"/>
      <c r="D5" s="1954" t="s">
        <v>801</v>
      </c>
      <c r="E5" s="1954" t="s">
        <v>802</v>
      </c>
      <c r="F5" s="1983" t="s">
        <v>803</v>
      </c>
      <c r="G5" s="1985" t="s">
        <v>804</v>
      </c>
      <c r="H5" s="1986"/>
      <c r="I5" s="1987"/>
      <c r="J5" s="1951" t="s">
        <v>805</v>
      </c>
      <c r="L5" s="1942" t="s">
        <v>806</v>
      </c>
      <c r="N5" s="1942" t="s">
        <v>807</v>
      </c>
      <c r="P5" s="1631"/>
      <c r="Q5" s="1628"/>
      <c r="R5" s="1635"/>
      <c r="S5" s="267" t="s">
        <v>808</v>
      </c>
      <c r="T5" s="270"/>
      <c r="U5" s="270"/>
      <c r="V5" s="1635"/>
      <c r="X5" s="1973" t="s">
        <v>800</v>
      </c>
      <c r="Y5" s="1974"/>
      <c r="Z5" s="1974" t="s">
        <v>803</v>
      </c>
      <c r="AA5" s="1974" t="s">
        <v>804</v>
      </c>
      <c r="AB5" s="1974"/>
      <c r="AC5" s="1974"/>
      <c r="AD5" s="1964" t="s">
        <v>805</v>
      </c>
    </row>
    <row r="6" spans="2:30" ht="56.25" customHeight="1" thickBot="1">
      <c r="B6" s="1946"/>
      <c r="C6" s="1947"/>
      <c r="D6" s="1955"/>
      <c r="E6" s="1955"/>
      <c r="F6" s="1984"/>
      <c r="G6" s="1834" t="s">
        <v>809</v>
      </c>
      <c r="H6" s="1834" t="s">
        <v>810</v>
      </c>
      <c r="I6" s="1834" t="s">
        <v>811</v>
      </c>
      <c r="J6" s="1952"/>
      <c r="L6" s="1943"/>
      <c r="N6" s="1943"/>
      <c r="P6" s="1631"/>
      <c r="Q6" s="1628"/>
      <c r="R6" s="1635"/>
      <c r="S6" s="1592"/>
      <c r="T6" s="1592"/>
      <c r="U6" s="1592"/>
      <c r="V6" s="1635"/>
      <c r="X6" s="1975"/>
      <c r="Y6" s="1976"/>
      <c r="Z6" s="1976"/>
      <c r="AA6" s="1845" t="s">
        <v>809</v>
      </c>
      <c r="AB6" s="1845" t="s">
        <v>810</v>
      </c>
      <c r="AC6" s="1845" t="s">
        <v>811</v>
      </c>
      <c r="AD6" s="1965"/>
    </row>
    <row r="7" spans="2:30" ht="17.25" customHeight="1" thickBot="1">
      <c r="B7" s="473"/>
      <c r="C7" s="474"/>
      <c r="D7" s="474"/>
      <c r="E7" s="474"/>
      <c r="F7" s="10"/>
      <c r="G7" s="10"/>
      <c r="H7" s="10"/>
      <c r="I7" s="10"/>
      <c r="J7" s="43"/>
      <c r="P7" s="1631"/>
      <c r="Q7" s="1628"/>
      <c r="R7" s="1635"/>
      <c r="S7" s="1628"/>
      <c r="T7" s="1628"/>
      <c r="U7" s="1628"/>
      <c r="V7" s="1635"/>
      <c r="X7" s="473"/>
      <c r="Y7" s="474"/>
      <c r="Z7" s="10"/>
      <c r="AA7" s="10"/>
      <c r="AB7" s="10"/>
      <c r="AC7" s="10"/>
      <c r="AD7" s="43"/>
    </row>
    <row r="8" spans="2:30" ht="20.25" customHeight="1" thickBot="1">
      <c r="B8" s="1926" t="s">
        <v>1207</v>
      </c>
      <c r="C8" s="1927"/>
      <c r="D8" s="237"/>
      <c r="E8" s="237"/>
      <c r="F8" s="10"/>
      <c r="G8" s="10"/>
      <c r="H8" s="10"/>
      <c r="I8" s="10"/>
      <c r="J8" s="43"/>
      <c r="P8" s="1631"/>
      <c r="Q8" s="1628"/>
      <c r="R8" s="1635"/>
      <c r="S8" s="1592"/>
      <c r="T8" s="1592"/>
      <c r="U8" s="1592"/>
      <c r="V8" s="1635"/>
      <c r="X8" s="2010" t="s">
        <v>1207</v>
      </c>
      <c r="Y8" s="2011"/>
      <c r="Z8" s="10"/>
      <c r="AA8" s="10"/>
      <c r="AB8" s="10"/>
      <c r="AC8" s="10"/>
      <c r="AD8" s="43"/>
    </row>
    <row r="9" spans="2:30" ht="33" customHeight="1">
      <c r="B9" s="2012" t="s">
        <v>834</v>
      </c>
      <c r="C9" s="2013"/>
      <c r="D9" s="317" t="s">
        <v>813</v>
      </c>
      <c r="E9" s="317">
        <v>3</v>
      </c>
      <c r="F9" s="820">
        <f>IFERROR('1A'!F11,0)</f>
        <v>391.59900000000005</v>
      </c>
      <c r="G9" s="820">
        <f>IFERROR('1A'!G11,0)</f>
        <v>-59.500999999999991</v>
      </c>
      <c r="H9" s="820">
        <f>IFERROR('1A'!H11,0)</f>
        <v>6.74</v>
      </c>
      <c r="I9" s="431">
        <f>IFERROR(G9-H9,0)</f>
        <v>-66.240999999999985</v>
      </c>
      <c r="J9" s="480">
        <f>IFERROR(F9+I9,0)</f>
        <v>325.35800000000006</v>
      </c>
      <c r="K9" s="1592"/>
      <c r="L9" s="450" t="s">
        <v>1208</v>
      </c>
      <c r="N9" s="808"/>
      <c r="P9" s="1636"/>
      <c r="Q9" s="1628"/>
      <c r="R9" s="1635"/>
      <c r="S9" s="270"/>
      <c r="T9" s="270"/>
      <c r="U9" s="270"/>
      <c r="V9" s="1635"/>
      <c r="X9" s="2012" t="s">
        <v>834</v>
      </c>
      <c r="Y9" s="2013"/>
      <c r="Z9" s="406" t="s">
        <v>836</v>
      </c>
      <c r="AA9" s="406" t="s">
        <v>837</v>
      </c>
      <c r="AB9" s="406" t="s">
        <v>838</v>
      </c>
      <c r="AC9" s="428" t="s">
        <v>839</v>
      </c>
      <c r="AD9" s="497" t="s">
        <v>840</v>
      </c>
    </row>
    <row r="10" spans="2:30" ht="33" customHeight="1">
      <c r="B10" s="1914" t="s">
        <v>841</v>
      </c>
      <c r="C10" s="1915"/>
      <c r="D10" s="336" t="s">
        <v>813</v>
      </c>
      <c r="E10" s="336">
        <v>3</v>
      </c>
      <c r="F10" s="847">
        <v>-29.283999999999999</v>
      </c>
      <c r="G10" s="847">
        <f>IFERROR('1A'!G12,0)</f>
        <v>76.445999999999998</v>
      </c>
      <c r="H10" s="847">
        <f>IFERROR('1A'!H12,0)</f>
        <v>0</v>
      </c>
      <c r="I10" s="1795">
        <f t="shared" ref="I10:I20" si="0">IFERROR(G10-H10,0)</f>
        <v>76.445999999999998</v>
      </c>
      <c r="J10" s="354">
        <f t="shared" ref="J10:J20" si="1">IFERROR(F10+I10,0)</f>
        <v>47.161999999999999</v>
      </c>
      <c r="K10" s="1592"/>
      <c r="L10" s="453" t="s">
        <v>1209</v>
      </c>
      <c r="N10" s="809"/>
      <c r="P10" s="1636"/>
      <c r="Q10" s="1628"/>
      <c r="R10" s="1635"/>
      <c r="S10" s="270"/>
      <c r="T10" s="270"/>
      <c r="U10" s="270"/>
      <c r="V10" s="1635"/>
      <c r="X10" s="1914" t="s">
        <v>841</v>
      </c>
      <c r="Y10" s="1915"/>
      <c r="Z10" s="314" t="s">
        <v>1210</v>
      </c>
      <c r="AA10" s="314" t="s">
        <v>1211</v>
      </c>
      <c r="AB10" s="314" t="s">
        <v>1212</v>
      </c>
      <c r="AC10" s="315" t="s">
        <v>1213</v>
      </c>
      <c r="AD10" s="342" t="s">
        <v>1214</v>
      </c>
    </row>
    <row r="11" spans="2:30" ht="33" customHeight="1">
      <c r="B11" s="2018" t="s">
        <v>1215</v>
      </c>
      <c r="C11" s="2019"/>
      <c r="D11" s="376" t="s">
        <v>813</v>
      </c>
      <c r="E11" s="376">
        <v>3</v>
      </c>
      <c r="F11" s="1711">
        <v>351.32</v>
      </c>
      <c r="G11" s="1711">
        <v>-12.496</v>
      </c>
      <c r="H11" s="1711">
        <v>1.34</v>
      </c>
      <c r="I11" s="1795">
        <f t="shared" si="0"/>
        <v>-13.836</v>
      </c>
      <c r="J11" s="354">
        <f t="shared" si="1"/>
        <v>337.48399999999998</v>
      </c>
      <c r="K11" s="1592"/>
      <c r="L11" s="453" t="s">
        <v>1216</v>
      </c>
      <c r="N11" s="809"/>
      <c r="P11" s="1636"/>
      <c r="Q11" s="271">
        <f t="shared" ref="Q11:Q16" si="2">IF( SUM( S11:U11 ) = 0, 0, $S$5 )</f>
        <v>0</v>
      </c>
      <c r="R11" s="1635"/>
      <c r="S11" s="273">
        <f t="shared" ref="S11:U16" si="3" xml:space="preserve"> IF( ISNUMBER( F11 ), 0, 1 )</f>
        <v>0</v>
      </c>
      <c r="T11" s="273">
        <f t="shared" si="3"/>
        <v>0</v>
      </c>
      <c r="U11" s="273">
        <f t="shared" si="3"/>
        <v>0</v>
      </c>
      <c r="V11" s="1635"/>
      <c r="X11" s="2018" t="s">
        <v>1215</v>
      </c>
      <c r="Y11" s="2019"/>
      <c r="Z11" s="314" t="s">
        <v>1217</v>
      </c>
      <c r="AA11" s="314" t="s">
        <v>1218</v>
      </c>
      <c r="AB11" s="314" t="s">
        <v>1219</v>
      </c>
      <c r="AC11" s="315" t="s">
        <v>1220</v>
      </c>
      <c r="AD11" s="342" t="s">
        <v>1221</v>
      </c>
    </row>
    <row r="12" spans="2:30" ht="33" customHeight="1">
      <c r="B12" s="2004" t="s">
        <v>1222</v>
      </c>
      <c r="C12" s="2005"/>
      <c r="D12" s="313" t="s">
        <v>813</v>
      </c>
      <c r="E12" s="313">
        <v>3</v>
      </c>
      <c r="F12" s="1711">
        <v>0</v>
      </c>
      <c r="G12" s="1711">
        <v>0</v>
      </c>
      <c r="H12" s="1711">
        <v>0</v>
      </c>
      <c r="I12" s="1795">
        <f t="shared" si="0"/>
        <v>0</v>
      </c>
      <c r="J12" s="354">
        <f t="shared" si="1"/>
        <v>0</v>
      </c>
      <c r="K12" s="1592"/>
      <c r="L12" s="453" t="s">
        <v>1223</v>
      </c>
      <c r="N12" s="809"/>
      <c r="P12" s="1636"/>
      <c r="Q12" s="271">
        <f t="shared" si="2"/>
        <v>0</v>
      </c>
      <c r="R12" s="1635"/>
      <c r="S12" s="273">
        <f t="shared" si="3"/>
        <v>0</v>
      </c>
      <c r="T12" s="273">
        <f t="shared" si="3"/>
        <v>0</v>
      </c>
      <c r="U12" s="273">
        <f t="shared" si="3"/>
        <v>0</v>
      </c>
      <c r="V12" s="1635"/>
      <c r="X12" s="2004" t="s">
        <v>1222</v>
      </c>
      <c r="Y12" s="2005"/>
      <c r="Z12" s="314" t="s">
        <v>1224</v>
      </c>
      <c r="AA12" s="314" t="s">
        <v>1225</v>
      </c>
      <c r="AB12" s="314" t="s">
        <v>1226</v>
      </c>
      <c r="AC12" s="315" t="s">
        <v>1227</v>
      </c>
      <c r="AD12" s="342" t="s">
        <v>1228</v>
      </c>
    </row>
    <row r="13" spans="2:30" ht="33" customHeight="1">
      <c r="B13" s="2006" t="s">
        <v>1229</v>
      </c>
      <c r="C13" s="2007"/>
      <c r="D13" s="313" t="s">
        <v>813</v>
      </c>
      <c r="E13" s="313">
        <v>3</v>
      </c>
      <c r="F13" s="1711">
        <v>-38.942</v>
      </c>
      <c r="G13" s="1711">
        <v>0</v>
      </c>
      <c r="H13" s="1711">
        <v>-6.7990000000000004</v>
      </c>
      <c r="I13" s="1795">
        <f t="shared" si="0"/>
        <v>6.7990000000000004</v>
      </c>
      <c r="J13" s="354">
        <f t="shared" si="1"/>
        <v>-32.143000000000001</v>
      </c>
      <c r="K13" s="1592"/>
      <c r="L13" s="453" t="s">
        <v>1230</v>
      </c>
      <c r="N13" s="809"/>
      <c r="P13" s="1636"/>
      <c r="Q13" s="271">
        <f t="shared" si="2"/>
        <v>0</v>
      </c>
      <c r="R13" s="1635"/>
      <c r="S13" s="273">
        <f t="shared" si="3"/>
        <v>0</v>
      </c>
      <c r="T13" s="273">
        <f t="shared" si="3"/>
        <v>0</v>
      </c>
      <c r="U13" s="273">
        <f t="shared" si="3"/>
        <v>0</v>
      </c>
      <c r="V13" s="1635"/>
      <c r="X13" s="2006" t="s">
        <v>1229</v>
      </c>
      <c r="Y13" s="2007"/>
      <c r="Z13" s="314" t="s">
        <v>1231</v>
      </c>
      <c r="AA13" s="314" t="s">
        <v>1232</v>
      </c>
      <c r="AB13" s="314" t="s">
        <v>1233</v>
      </c>
      <c r="AC13" s="315" t="s">
        <v>1234</v>
      </c>
      <c r="AD13" s="342" t="s">
        <v>1235</v>
      </c>
    </row>
    <row r="14" spans="2:30" ht="33" customHeight="1">
      <c r="B14" s="1914" t="s">
        <v>1236</v>
      </c>
      <c r="C14" s="1915"/>
      <c r="D14" s="336" t="s">
        <v>813</v>
      </c>
      <c r="E14" s="336">
        <v>3</v>
      </c>
      <c r="F14" s="1711">
        <v>-39.283000000000001</v>
      </c>
      <c r="G14" s="1711">
        <v>0</v>
      </c>
      <c r="H14" s="1711">
        <v>0</v>
      </c>
      <c r="I14" s="1795">
        <f t="shared" si="0"/>
        <v>0</v>
      </c>
      <c r="J14" s="354">
        <f t="shared" si="1"/>
        <v>-39.283000000000001</v>
      </c>
      <c r="K14" s="1592"/>
      <c r="L14" s="453" t="s">
        <v>1237</v>
      </c>
      <c r="N14" s="809"/>
      <c r="P14" s="1636"/>
      <c r="Q14" s="271">
        <f t="shared" si="2"/>
        <v>0</v>
      </c>
      <c r="R14" s="1635"/>
      <c r="S14" s="273">
        <f t="shared" si="3"/>
        <v>0</v>
      </c>
      <c r="T14" s="273">
        <f t="shared" si="3"/>
        <v>0</v>
      </c>
      <c r="U14" s="273">
        <f t="shared" si="3"/>
        <v>0</v>
      </c>
      <c r="V14" s="1635"/>
      <c r="X14" s="1914" t="s">
        <v>1236</v>
      </c>
      <c r="Y14" s="1915"/>
      <c r="Z14" s="314" t="s">
        <v>1238</v>
      </c>
      <c r="AA14" s="314" t="s">
        <v>1239</v>
      </c>
      <c r="AB14" s="314" t="s">
        <v>1240</v>
      </c>
      <c r="AC14" s="315" t="s">
        <v>1241</v>
      </c>
      <c r="AD14" s="342" t="s">
        <v>1242</v>
      </c>
    </row>
    <row r="15" spans="2:30" ht="33" customHeight="1">
      <c r="B15" s="2018" t="s">
        <v>1243</v>
      </c>
      <c r="C15" s="2019"/>
      <c r="D15" s="376" t="s">
        <v>813</v>
      </c>
      <c r="E15" s="376">
        <v>3</v>
      </c>
      <c r="F15" s="1711">
        <v>0.58499999999999996</v>
      </c>
      <c r="G15" s="1711">
        <v>-4.4489999999999998</v>
      </c>
      <c r="H15" s="1711">
        <v>0</v>
      </c>
      <c r="I15" s="1795">
        <f>IFERROR(G15-H15,0)</f>
        <v>-4.4489999999999998</v>
      </c>
      <c r="J15" s="354">
        <f t="shared" si="1"/>
        <v>-3.8639999999999999</v>
      </c>
      <c r="K15" s="1592"/>
      <c r="L15" s="453" t="s">
        <v>1244</v>
      </c>
      <c r="N15" s="809"/>
      <c r="P15" s="1636"/>
      <c r="Q15" s="271">
        <f t="shared" si="2"/>
        <v>0</v>
      </c>
      <c r="R15" s="1635"/>
      <c r="S15" s="273">
        <f t="shared" si="3"/>
        <v>0</v>
      </c>
      <c r="T15" s="273">
        <f t="shared" si="3"/>
        <v>0</v>
      </c>
      <c r="U15" s="273">
        <f t="shared" si="3"/>
        <v>0</v>
      </c>
      <c r="V15" s="1635"/>
      <c r="X15" s="2018" t="s">
        <v>1243</v>
      </c>
      <c r="Y15" s="2019"/>
      <c r="Z15" s="314" t="s">
        <v>1245</v>
      </c>
      <c r="AA15" s="314" t="s">
        <v>1246</v>
      </c>
      <c r="AB15" s="314" t="s">
        <v>1247</v>
      </c>
      <c r="AC15" s="315" t="s">
        <v>1248</v>
      </c>
      <c r="AD15" s="342" t="s">
        <v>1249</v>
      </c>
    </row>
    <row r="16" spans="2:30" ht="33" customHeight="1">
      <c r="B16" s="2006" t="s">
        <v>1250</v>
      </c>
      <c r="C16" s="2007"/>
      <c r="D16" s="313" t="s">
        <v>813</v>
      </c>
      <c r="E16" s="313">
        <v>3</v>
      </c>
      <c r="F16" s="1711">
        <v>-1.462</v>
      </c>
      <c r="G16" s="1711">
        <v>0</v>
      </c>
      <c r="H16" s="1711">
        <v>0</v>
      </c>
      <c r="I16" s="1795">
        <f t="shared" si="0"/>
        <v>0</v>
      </c>
      <c r="J16" s="354">
        <f t="shared" si="1"/>
        <v>-1.462</v>
      </c>
      <c r="K16" s="1592"/>
      <c r="L16" s="453" t="s">
        <v>1251</v>
      </c>
      <c r="N16" s="809"/>
      <c r="P16" s="1636"/>
      <c r="Q16" s="271">
        <f t="shared" si="2"/>
        <v>0</v>
      </c>
      <c r="R16" s="1635"/>
      <c r="S16" s="273">
        <f t="shared" si="3"/>
        <v>0</v>
      </c>
      <c r="T16" s="273">
        <f t="shared" si="3"/>
        <v>0</v>
      </c>
      <c r="U16" s="273">
        <f t="shared" si="3"/>
        <v>0</v>
      </c>
      <c r="V16" s="1635"/>
      <c r="X16" s="2006" t="s">
        <v>1250</v>
      </c>
      <c r="Y16" s="2007"/>
      <c r="Z16" s="314" t="s">
        <v>1252</v>
      </c>
      <c r="AA16" s="314" t="s">
        <v>1253</v>
      </c>
      <c r="AB16" s="314" t="s">
        <v>1254</v>
      </c>
      <c r="AC16" s="315" t="s">
        <v>1255</v>
      </c>
      <c r="AD16" s="342" t="s">
        <v>1256</v>
      </c>
    </row>
    <row r="17" spans="2:30" ht="33" customHeight="1">
      <c r="B17" s="1914" t="s">
        <v>1257</v>
      </c>
      <c r="C17" s="1915"/>
      <c r="D17" s="336" t="s">
        <v>813</v>
      </c>
      <c r="E17" s="336">
        <v>3</v>
      </c>
      <c r="F17" s="1795">
        <f>IFERROR(SUM(F9:F16),0)</f>
        <v>634.53300000000002</v>
      </c>
      <c r="G17" s="1795">
        <f>IFERROR(SUM(G9:G16),0)</f>
        <v>7.1054273576010019E-15</v>
      </c>
      <c r="H17" s="1795">
        <f>IFERROR(SUM(H9:H16),0)</f>
        <v>1.2809999999999997</v>
      </c>
      <c r="I17" s="1795">
        <f t="shared" si="0"/>
        <v>-1.2809999999999926</v>
      </c>
      <c r="J17" s="354">
        <f t="shared" si="1"/>
        <v>633.25200000000007</v>
      </c>
      <c r="K17" s="1592"/>
      <c r="L17" s="453" t="s">
        <v>1258</v>
      </c>
      <c r="N17" s="809"/>
      <c r="P17" s="1636"/>
      <c r="Q17" s="271"/>
      <c r="R17" s="1635"/>
      <c r="S17" s="270"/>
      <c r="T17" s="270"/>
      <c r="U17" s="270"/>
      <c r="V17" s="1635"/>
      <c r="X17" s="1914" t="s">
        <v>1257</v>
      </c>
      <c r="Y17" s="1915"/>
      <c r="Z17" s="315" t="s">
        <v>1259</v>
      </c>
      <c r="AA17" s="315" t="s">
        <v>1260</v>
      </c>
      <c r="AB17" s="315" t="s">
        <v>1261</v>
      </c>
      <c r="AC17" s="315" t="s">
        <v>1262</v>
      </c>
      <c r="AD17" s="342" t="s">
        <v>1263</v>
      </c>
    </row>
    <row r="18" spans="2:30" ht="33" customHeight="1">
      <c r="B18" s="2030" t="s">
        <v>1264</v>
      </c>
      <c r="C18" s="2031"/>
      <c r="D18" s="376" t="s">
        <v>813</v>
      </c>
      <c r="E18" s="376">
        <v>3</v>
      </c>
      <c r="F18" s="1711">
        <v>-220.983</v>
      </c>
      <c r="G18" s="1711">
        <v>2.9020000000000001</v>
      </c>
      <c r="H18" s="1711">
        <v>0</v>
      </c>
      <c r="I18" s="1795">
        <f t="shared" si="0"/>
        <v>2.9020000000000001</v>
      </c>
      <c r="J18" s="354">
        <f t="shared" si="1"/>
        <v>-218.08100000000002</v>
      </c>
      <c r="L18" s="453" t="s">
        <v>1265</v>
      </c>
      <c r="N18" s="809"/>
      <c r="P18" s="1636"/>
      <c r="Q18" s="271">
        <f t="shared" ref="Q18:Q26" si="4">IF( SUM( S18:U18 ) = 0, 0, $S$5 )</f>
        <v>0</v>
      </c>
      <c r="R18" s="1635"/>
      <c r="S18" s="273">
        <f t="shared" ref="S18:U19" si="5" xml:space="preserve"> IF( ISNUMBER( F18 ), 0, 1 )</f>
        <v>0</v>
      </c>
      <c r="T18" s="273">
        <f t="shared" si="5"/>
        <v>0</v>
      </c>
      <c r="U18" s="273">
        <f t="shared" si="5"/>
        <v>0</v>
      </c>
      <c r="V18" s="1635"/>
      <c r="X18" s="2030" t="s">
        <v>1264</v>
      </c>
      <c r="Y18" s="2031"/>
      <c r="Z18" s="314" t="s">
        <v>1266</v>
      </c>
      <c r="AA18" s="314" t="s">
        <v>1267</v>
      </c>
      <c r="AB18" s="314" t="s">
        <v>1268</v>
      </c>
      <c r="AC18" s="315" t="s">
        <v>1269</v>
      </c>
      <c r="AD18" s="342" t="s">
        <v>1270</v>
      </c>
    </row>
    <row r="19" spans="2:30" ht="33" customHeight="1">
      <c r="B19" s="2032" t="s">
        <v>1271</v>
      </c>
      <c r="C19" s="2033"/>
      <c r="D19" s="1248" t="s">
        <v>813</v>
      </c>
      <c r="E19" s="1248">
        <v>3</v>
      </c>
      <c r="F19" s="1711">
        <v>-25.4</v>
      </c>
      <c r="G19" s="1711">
        <v>0</v>
      </c>
      <c r="H19" s="1711">
        <v>-1.2809999999999999</v>
      </c>
      <c r="I19" s="1795">
        <f t="shared" si="0"/>
        <v>1.2809999999999999</v>
      </c>
      <c r="J19" s="354">
        <f t="shared" si="1"/>
        <v>-24.119</v>
      </c>
      <c r="L19" s="453" t="s">
        <v>1272</v>
      </c>
      <c r="N19" s="809"/>
      <c r="P19" s="1636"/>
      <c r="Q19" s="271">
        <f t="shared" si="4"/>
        <v>0</v>
      </c>
      <c r="R19" s="1635"/>
      <c r="S19" s="273">
        <f t="shared" si="5"/>
        <v>0</v>
      </c>
      <c r="T19" s="273">
        <f t="shared" si="5"/>
        <v>0</v>
      </c>
      <c r="U19" s="273">
        <f t="shared" si="5"/>
        <v>0</v>
      </c>
      <c r="V19" s="1635"/>
      <c r="X19" s="2032" t="s">
        <v>1271</v>
      </c>
      <c r="Y19" s="2033"/>
      <c r="Z19" s="314" t="s">
        <v>1273</v>
      </c>
      <c r="AA19" s="314" t="s">
        <v>1274</v>
      </c>
      <c r="AB19" s="314" t="s">
        <v>1275</v>
      </c>
      <c r="AC19" s="315" t="s">
        <v>1276</v>
      </c>
      <c r="AD19" s="342" t="s">
        <v>1277</v>
      </c>
    </row>
    <row r="20" spans="2:30" ht="33" customHeight="1" thickBot="1">
      <c r="B20" s="2026" t="s">
        <v>1278</v>
      </c>
      <c r="C20" s="2027"/>
      <c r="D20" s="1249" t="s">
        <v>813</v>
      </c>
      <c r="E20" s="1249">
        <v>3</v>
      </c>
      <c r="F20" s="1794">
        <f>IFERROR(SUM(F17:F19),0)</f>
        <v>388.15000000000003</v>
      </c>
      <c r="G20" s="1794">
        <f>IFERROR(SUM(G17:G19),0)</f>
        <v>2.9020000000000072</v>
      </c>
      <c r="H20" s="1794">
        <f>IFERROR(SUM(H17:H19),0)</f>
        <v>0</v>
      </c>
      <c r="I20" s="1794">
        <f t="shared" si="0"/>
        <v>2.9020000000000072</v>
      </c>
      <c r="J20" s="356">
        <f t="shared" si="1"/>
        <v>391.05200000000002</v>
      </c>
      <c r="L20" s="478" t="s">
        <v>1279</v>
      </c>
      <c r="N20" s="810"/>
      <c r="P20" s="1636"/>
      <c r="Q20" s="271"/>
      <c r="R20" s="1635"/>
      <c r="S20" s="270"/>
      <c r="T20" s="270"/>
      <c r="U20" s="270"/>
      <c r="V20" s="1635"/>
      <c r="X20" s="2028" t="s">
        <v>1278</v>
      </c>
      <c r="Y20" s="2029"/>
      <c r="Z20" s="321" t="s">
        <v>1280</v>
      </c>
      <c r="AA20" s="321" t="s">
        <v>1281</v>
      </c>
      <c r="AB20" s="321" t="s">
        <v>1282</v>
      </c>
      <c r="AC20" s="321" t="s">
        <v>1283</v>
      </c>
      <c r="AD20" s="344" t="s">
        <v>1284</v>
      </c>
    </row>
    <row r="21" spans="2:30" ht="15" customHeight="1" thickBot="1">
      <c r="B21" s="200"/>
      <c r="C21" s="126"/>
      <c r="D21" s="126"/>
      <c r="E21" s="126"/>
      <c r="F21" s="10"/>
      <c r="G21" s="10"/>
      <c r="H21" s="10"/>
      <c r="I21" s="10"/>
      <c r="J21" s="43"/>
      <c r="P21" s="1636"/>
      <c r="Q21" s="271"/>
      <c r="R21" s="1635"/>
      <c r="S21" s="270"/>
      <c r="T21" s="270"/>
      <c r="U21" s="270"/>
      <c r="V21" s="1635"/>
      <c r="X21" s="200"/>
      <c r="Y21" s="126"/>
      <c r="Z21" s="10"/>
      <c r="AA21" s="10"/>
      <c r="AB21" s="10"/>
      <c r="AC21" s="10"/>
      <c r="AD21" s="43"/>
    </row>
    <row r="22" spans="2:30" ht="20.25" customHeight="1" thickBot="1">
      <c r="B22" s="1926" t="s">
        <v>1285</v>
      </c>
      <c r="C22" s="1927"/>
      <c r="D22" s="237"/>
      <c r="E22" s="237"/>
      <c r="F22" s="10"/>
      <c r="G22" s="10"/>
      <c r="H22" s="10"/>
      <c r="I22" s="10"/>
      <c r="J22" s="43"/>
      <c r="P22" s="1636"/>
      <c r="Q22" s="271"/>
      <c r="R22" s="1635"/>
      <c r="S22" s="270"/>
      <c r="T22" s="270"/>
      <c r="U22" s="270"/>
      <c r="V22" s="1635"/>
      <c r="X22" s="1926" t="s">
        <v>1285</v>
      </c>
      <c r="Y22" s="1927"/>
      <c r="Z22" s="10"/>
      <c r="AA22" s="10"/>
      <c r="AB22" s="10"/>
      <c r="AC22" s="10"/>
      <c r="AD22" s="43"/>
    </row>
    <row r="23" spans="2:30" ht="33" customHeight="1">
      <c r="B23" s="2012" t="s">
        <v>1286</v>
      </c>
      <c r="C23" s="2013"/>
      <c r="D23" s="317" t="s">
        <v>813</v>
      </c>
      <c r="E23" s="317">
        <v>3</v>
      </c>
      <c r="F23" s="1710">
        <v>-424.07</v>
      </c>
      <c r="G23" s="1710">
        <v>0</v>
      </c>
      <c r="H23" s="1710">
        <v>0</v>
      </c>
      <c r="I23" s="431">
        <f t="shared" ref="I23:I27" si="6">IFERROR(G23-H23,0)</f>
        <v>0</v>
      </c>
      <c r="J23" s="354">
        <f>IFERROR(F23+I23,0)</f>
        <v>-424.07</v>
      </c>
      <c r="K23" s="1592"/>
      <c r="L23" s="450" t="s">
        <v>1287</v>
      </c>
      <c r="N23" s="808"/>
      <c r="P23" s="1636"/>
      <c r="Q23" s="271">
        <f t="shared" si="4"/>
        <v>0</v>
      </c>
      <c r="R23" s="300"/>
      <c r="S23" s="273">
        <f t="shared" ref="S23:U26" si="7" xml:space="preserve"> IF( ISNUMBER( F23 ), 0, 1 )</f>
        <v>0</v>
      </c>
      <c r="T23" s="273">
        <f t="shared" si="7"/>
        <v>0</v>
      </c>
      <c r="U23" s="273">
        <f t="shared" si="7"/>
        <v>0</v>
      </c>
      <c r="V23" s="300"/>
      <c r="X23" s="2012" t="s">
        <v>1286</v>
      </c>
      <c r="Y23" s="2013"/>
      <c r="Z23" s="318" t="s">
        <v>1288</v>
      </c>
      <c r="AA23" s="318" t="s">
        <v>1289</v>
      </c>
      <c r="AB23" s="318" t="s">
        <v>1290</v>
      </c>
      <c r="AC23" s="428" t="s">
        <v>1291</v>
      </c>
      <c r="AD23" s="497" t="s">
        <v>1292</v>
      </c>
    </row>
    <row r="24" spans="2:30" ht="33" customHeight="1">
      <c r="B24" s="1914" t="s">
        <v>1293</v>
      </c>
      <c r="C24" s="1915"/>
      <c r="D24" s="336" t="s">
        <v>813</v>
      </c>
      <c r="E24" s="336">
        <v>3</v>
      </c>
      <c r="F24" s="1711">
        <v>0</v>
      </c>
      <c r="G24" s="1711">
        <v>0</v>
      </c>
      <c r="H24" s="1711">
        <v>0</v>
      </c>
      <c r="I24" s="1795">
        <f t="shared" si="6"/>
        <v>0</v>
      </c>
      <c r="J24" s="354">
        <f>IFERROR(F24+I24,0)</f>
        <v>0</v>
      </c>
      <c r="K24" s="1592"/>
      <c r="L24" s="453" t="s">
        <v>1294</v>
      </c>
      <c r="N24" s="809"/>
      <c r="P24" s="1636"/>
      <c r="Q24" s="271">
        <f t="shared" si="4"/>
        <v>0</v>
      </c>
      <c r="R24" s="300"/>
      <c r="S24" s="273">
        <f t="shared" si="7"/>
        <v>0</v>
      </c>
      <c r="T24" s="273">
        <f t="shared" si="7"/>
        <v>0</v>
      </c>
      <c r="U24" s="273">
        <f t="shared" si="7"/>
        <v>0</v>
      </c>
      <c r="V24" s="300"/>
      <c r="X24" s="1914" t="s">
        <v>1293</v>
      </c>
      <c r="Y24" s="1915"/>
      <c r="Z24" s="314" t="s">
        <v>1295</v>
      </c>
      <c r="AA24" s="314" t="s">
        <v>1296</v>
      </c>
      <c r="AB24" s="314" t="s">
        <v>1297</v>
      </c>
      <c r="AC24" s="315" t="s">
        <v>1298</v>
      </c>
      <c r="AD24" s="342" t="s">
        <v>1299</v>
      </c>
    </row>
    <row r="25" spans="2:30" ht="33" customHeight="1">
      <c r="B25" s="2018" t="s">
        <v>1300</v>
      </c>
      <c r="C25" s="2019"/>
      <c r="D25" s="376" t="s">
        <v>813</v>
      </c>
      <c r="E25" s="376">
        <v>3</v>
      </c>
      <c r="F25" s="1711">
        <v>1.77</v>
      </c>
      <c r="G25" s="1711">
        <v>0</v>
      </c>
      <c r="H25" s="1711">
        <v>0</v>
      </c>
      <c r="I25" s="1795">
        <f t="shared" si="6"/>
        <v>0</v>
      </c>
      <c r="J25" s="354">
        <f>IFERROR(F25+I25,0)</f>
        <v>1.77</v>
      </c>
      <c r="K25" s="1592"/>
      <c r="L25" s="453" t="s">
        <v>1301</v>
      </c>
      <c r="N25" s="809"/>
      <c r="P25" s="1636"/>
      <c r="Q25" s="271">
        <f t="shared" si="4"/>
        <v>0</v>
      </c>
      <c r="R25" s="300"/>
      <c r="S25" s="273">
        <f t="shared" si="7"/>
        <v>0</v>
      </c>
      <c r="T25" s="273">
        <f t="shared" si="7"/>
        <v>0</v>
      </c>
      <c r="U25" s="273">
        <f t="shared" si="7"/>
        <v>0</v>
      </c>
      <c r="V25" s="300"/>
      <c r="X25" s="2018" t="s">
        <v>1300</v>
      </c>
      <c r="Y25" s="2019"/>
      <c r="Z25" s="314" t="s">
        <v>1302</v>
      </c>
      <c r="AA25" s="314" t="s">
        <v>1303</v>
      </c>
      <c r="AB25" s="314" t="s">
        <v>1304</v>
      </c>
      <c r="AC25" s="315" t="s">
        <v>1305</v>
      </c>
      <c r="AD25" s="342" t="s">
        <v>1306</v>
      </c>
    </row>
    <row r="26" spans="2:30" ht="33" customHeight="1">
      <c r="B26" s="2004" t="s">
        <v>1307</v>
      </c>
      <c r="C26" s="2005"/>
      <c r="D26" s="313" t="s">
        <v>813</v>
      </c>
      <c r="E26" s="313">
        <v>3</v>
      </c>
      <c r="F26" s="1711">
        <v>239</v>
      </c>
      <c r="G26" s="1711">
        <v>0</v>
      </c>
      <c r="H26" s="1711">
        <v>0</v>
      </c>
      <c r="I26" s="1795">
        <f t="shared" si="6"/>
        <v>0</v>
      </c>
      <c r="J26" s="354">
        <f>IFERROR(F26+I26,0)</f>
        <v>239</v>
      </c>
      <c r="K26" s="1592"/>
      <c r="L26" s="453" t="s">
        <v>1308</v>
      </c>
      <c r="N26" s="809"/>
      <c r="P26" s="1636"/>
      <c r="Q26" s="271">
        <f t="shared" si="4"/>
        <v>0</v>
      </c>
      <c r="R26" s="1635"/>
      <c r="S26" s="273">
        <f t="shared" si="7"/>
        <v>0</v>
      </c>
      <c r="T26" s="273">
        <f t="shared" si="7"/>
        <v>0</v>
      </c>
      <c r="U26" s="273">
        <f t="shared" si="7"/>
        <v>0</v>
      </c>
      <c r="V26" s="1635"/>
      <c r="X26" s="2004" t="s">
        <v>1307</v>
      </c>
      <c r="Y26" s="2005"/>
      <c r="Z26" s="314" t="s">
        <v>1309</v>
      </c>
      <c r="AA26" s="314" t="s">
        <v>1310</v>
      </c>
      <c r="AB26" s="314" t="s">
        <v>1311</v>
      </c>
      <c r="AC26" s="315" t="s">
        <v>1312</v>
      </c>
      <c r="AD26" s="342" t="s">
        <v>1313</v>
      </c>
    </row>
    <row r="27" spans="2:30" ht="33" customHeight="1" thickBot="1">
      <c r="B27" s="2020" t="s">
        <v>1314</v>
      </c>
      <c r="C27" s="2021"/>
      <c r="D27" s="320" t="s">
        <v>813</v>
      </c>
      <c r="E27" s="320">
        <v>3</v>
      </c>
      <c r="F27" s="1794">
        <f>IFERROR(SUM(F23:F26),0)</f>
        <v>-183.3</v>
      </c>
      <c r="G27" s="1794">
        <f>IFERROR(SUM(G23:G26),0)</f>
        <v>0</v>
      </c>
      <c r="H27" s="1794">
        <f>IFERROR(SUM(H23:H26),0)</f>
        <v>0</v>
      </c>
      <c r="I27" s="1794">
        <f t="shared" si="6"/>
        <v>0</v>
      </c>
      <c r="J27" s="354">
        <f>IFERROR(F27+I27,0)</f>
        <v>-183.3</v>
      </c>
      <c r="K27" s="1592"/>
      <c r="L27" s="478" t="s">
        <v>1315</v>
      </c>
      <c r="N27" s="810"/>
      <c r="P27" s="1636"/>
      <c r="Q27" s="271"/>
      <c r="R27" s="1635"/>
      <c r="S27" s="270"/>
      <c r="T27" s="270"/>
      <c r="U27" s="270"/>
      <c r="V27" s="1635"/>
      <c r="X27" s="2020" t="s">
        <v>1314</v>
      </c>
      <c r="Y27" s="2021"/>
      <c r="Z27" s="321" t="s">
        <v>1316</v>
      </c>
      <c r="AA27" s="321" t="s">
        <v>1317</v>
      </c>
      <c r="AB27" s="321" t="s">
        <v>1318</v>
      </c>
      <c r="AC27" s="321" t="s">
        <v>1319</v>
      </c>
      <c r="AD27" s="344" t="s">
        <v>1320</v>
      </c>
    </row>
    <row r="28" spans="2:30" ht="15" customHeight="1" thickBot="1">
      <c r="B28" s="498"/>
      <c r="C28" s="498"/>
      <c r="D28" s="498"/>
      <c r="E28" s="498"/>
      <c r="F28" s="8"/>
      <c r="G28" s="8"/>
      <c r="H28" s="8"/>
      <c r="I28" s="8"/>
      <c r="J28" s="133"/>
      <c r="K28" s="1592"/>
      <c r="L28" s="7"/>
      <c r="P28" s="1636"/>
      <c r="Q28" s="271"/>
      <c r="R28" s="1635"/>
      <c r="S28" s="270"/>
      <c r="T28" s="270"/>
      <c r="U28" s="270"/>
      <c r="V28" s="1635"/>
      <c r="X28" s="498"/>
      <c r="Y28" s="498"/>
      <c r="Z28" s="8"/>
      <c r="AA28" s="8"/>
      <c r="AB28" s="8"/>
      <c r="AC28" s="8"/>
      <c r="AD28" s="133"/>
    </row>
    <row r="29" spans="2:30" ht="33" customHeight="1" thickBot="1">
      <c r="B29" s="2022" t="s">
        <v>1321</v>
      </c>
      <c r="C29" s="2023"/>
      <c r="D29" s="348" t="s">
        <v>813</v>
      </c>
      <c r="E29" s="348">
        <v>3</v>
      </c>
      <c r="F29" s="409">
        <f>IFERROR(F20+F27,0)</f>
        <v>204.85000000000002</v>
      </c>
      <c r="G29" s="409">
        <f>IFERROR(G20+G27,0)</f>
        <v>2.9020000000000072</v>
      </c>
      <c r="H29" s="409">
        <f>IFERROR(H20+H27,0)</f>
        <v>0</v>
      </c>
      <c r="I29" s="409">
        <f t="shared" ref="I29" si="8">IFERROR(G29-H29,0)</f>
        <v>2.9020000000000072</v>
      </c>
      <c r="J29" s="354">
        <f>IFERROR(F29+I29,0)</f>
        <v>207.75200000000004</v>
      </c>
      <c r="K29" s="1592"/>
      <c r="L29" s="488" t="s">
        <v>1322</v>
      </c>
      <c r="N29" s="811"/>
      <c r="P29" s="1636"/>
      <c r="Q29" s="271"/>
      <c r="R29" s="1635"/>
      <c r="S29" s="270"/>
      <c r="T29" s="270"/>
      <c r="U29" s="270"/>
      <c r="V29" s="1635"/>
      <c r="X29" s="2024" t="s">
        <v>1321</v>
      </c>
      <c r="Y29" s="2025"/>
      <c r="Z29" s="489" t="s">
        <v>1323</v>
      </c>
      <c r="AA29" s="489" t="s">
        <v>1324</v>
      </c>
      <c r="AB29" s="489" t="s">
        <v>1325</v>
      </c>
      <c r="AC29" s="489" t="s">
        <v>1326</v>
      </c>
      <c r="AD29" s="490" t="s">
        <v>1327</v>
      </c>
    </row>
    <row r="30" spans="2:30" ht="15" customHeight="1" thickBot="1">
      <c r="B30" s="200"/>
      <c r="C30" s="201"/>
      <c r="D30" s="201"/>
      <c r="E30" s="201"/>
      <c r="F30" s="10"/>
      <c r="G30" s="10"/>
      <c r="H30" s="10"/>
      <c r="I30" s="10"/>
      <c r="J30" s="43"/>
      <c r="L30" s="13"/>
      <c r="P30" s="1636"/>
      <c r="Q30" s="271"/>
      <c r="R30" s="300"/>
      <c r="S30" s="270"/>
      <c r="T30" s="270"/>
      <c r="U30" s="270"/>
      <c r="V30" s="300"/>
      <c r="X30" s="200"/>
      <c r="Y30" s="201"/>
      <c r="Z30" s="10"/>
      <c r="AA30" s="10"/>
      <c r="AB30" s="10"/>
      <c r="AC30" s="10"/>
      <c r="AD30" s="43"/>
    </row>
    <row r="31" spans="2:30" ht="20.25" customHeight="1" thickBot="1">
      <c r="B31" s="1926" t="s">
        <v>1328</v>
      </c>
      <c r="C31" s="1927"/>
      <c r="D31" s="237"/>
      <c r="E31" s="237"/>
      <c r="F31" s="10"/>
      <c r="G31" s="10"/>
      <c r="H31" s="10"/>
      <c r="I31" s="10"/>
      <c r="J31" s="43"/>
      <c r="L31" s="13"/>
      <c r="P31" s="1636"/>
      <c r="Q31" s="271"/>
      <c r="R31" s="300"/>
      <c r="S31" s="1629"/>
      <c r="T31" s="1630"/>
      <c r="U31" s="1630"/>
      <c r="V31" s="300"/>
      <c r="X31" s="1926" t="s">
        <v>1328</v>
      </c>
      <c r="Y31" s="1927"/>
      <c r="Z31" s="10"/>
      <c r="AA31" s="10"/>
      <c r="AB31" s="10"/>
      <c r="AC31" s="10"/>
      <c r="AD31" s="43"/>
    </row>
    <row r="32" spans="2:30" ht="33" customHeight="1">
      <c r="B32" s="2012" t="s">
        <v>1329</v>
      </c>
      <c r="C32" s="2013"/>
      <c r="D32" s="317" t="s">
        <v>813</v>
      </c>
      <c r="E32" s="317">
        <v>3</v>
      </c>
      <c r="F32" s="1710">
        <v>0</v>
      </c>
      <c r="G32" s="1710">
        <v>0</v>
      </c>
      <c r="H32" s="1710">
        <v>0</v>
      </c>
      <c r="I32" s="431">
        <f t="shared" ref="I32:I34" si="9">IFERROR(G32-H32,0)</f>
        <v>0</v>
      </c>
      <c r="J32" s="354">
        <f>IFERROR(F32+I32,0)</f>
        <v>0</v>
      </c>
      <c r="K32" s="1592"/>
      <c r="L32" s="450" t="s">
        <v>1330</v>
      </c>
      <c r="N32" s="808"/>
      <c r="P32" s="1636"/>
      <c r="Q32" s="271">
        <f t="shared" ref="Q32:Q34" si="10">IF( SUM( S32:U32 ) = 0, 0, $S$5 )</f>
        <v>0</v>
      </c>
      <c r="R32" s="1635"/>
      <c r="S32" s="273">
        <f t="shared" ref="S32:U34" si="11" xml:space="preserve"> IF( ISNUMBER( F32 ), 0, 1 )</f>
        <v>0</v>
      </c>
      <c r="T32" s="273">
        <f t="shared" si="11"/>
        <v>0</v>
      </c>
      <c r="U32" s="273">
        <f t="shared" si="11"/>
        <v>0</v>
      </c>
      <c r="V32" s="1635"/>
      <c r="X32" s="2012" t="s">
        <v>1329</v>
      </c>
      <c r="Y32" s="2013"/>
      <c r="Z32" s="318" t="s">
        <v>1331</v>
      </c>
      <c r="AA32" s="318" t="s">
        <v>1332</v>
      </c>
      <c r="AB32" s="318" t="s">
        <v>1333</v>
      </c>
      <c r="AC32" s="428" t="s">
        <v>1334</v>
      </c>
      <c r="AD32" s="497" t="s">
        <v>1335</v>
      </c>
    </row>
    <row r="33" spans="2:30" ht="33" customHeight="1">
      <c r="B33" s="1914" t="s">
        <v>1336</v>
      </c>
      <c r="C33" s="1915"/>
      <c r="D33" s="336" t="s">
        <v>813</v>
      </c>
      <c r="E33" s="336">
        <v>3</v>
      </c>
      <c r="F33" s="1711">
        <v>-753.09400000000005</v>
      </c>
      <c r="G33" s="1711">
        <v>-2.9020000000000001</v>
      </c>
      <c r="H33" s="1711">
        <v>0</v>
      </c>
      <c r="I33" s="1795">
        <f>IFERROR(G33-H33,0)</f>
        <v>-2.9020000000000001</v>
      </c>
      <c r="J33" s="354">
        <f>IFERROR(F33+I33,0)</f>
        <v>-755.99600000000009</v>
      </c>
      <c r="K33" s="1592"/>
      <c r="L33" s="453" t="s">
        <v>1337</v>
      </c>
      <c r="N33" s="809"/>
      <c r="P33" s="1636"/>
      <c r="Q33" s="271">
        <f t="shared" si="10"/>
        <v>0</v>
      </c>
      <c r="R33" s="1635"/>
      <c r="S33" s="273">
        <f t="shared" si="11"/>
        <v>0</v>
      </c>
      <c r="T33" s="273">
        <f t="shared" si="11"/>
        <v>0</v>
      </c>
      <c r="U33" s="273">
        <f t="shared" si="11"/>
        <v>0</v>
      </c>
      <c r="V33" s="1635"/>
      <c r="X33" s="1914" t="s">
        <v>1336</v>
      </c>
      <c r="Y33" s="1915"/>
      <c r="Z33" s="314" t="s">
        <v>1338</v>
      </c>
      <c r="AA33" s="314" t="s">
        <v>1339</v>
      </c>
      <c r="AB33" s="314" t="s">
        <v>1340</v>
      </c>
      <c r="AC33" s="315" t="s">
        <v>1341</v>
      </c>
      <c r="AD33" s="342" t="s">
        <v>1342</v>
      </c>
    </row>
    <row r="34" spans="2:30" ht="33" customHeight="1">
      <c r="B34" s="2018" t="s">
        <v>1343</v>
      </c>
      <c r="C34" s="2019"/>
      <c r="D34" s="376" t="s">
        <v>813</v>
      </c>
      <c r="E34" s="376">
        <v>3</v>
      </c>
      <c r="F34" s="1711">
        <v>0</v>
      </c>
      <c r="G34" s="1711">
        <v>0</v>
      </c>
      <c r="H34" s="1711">
        <v>0</v>
      </c>
      <c r="I34" s="1795">
        <f t="shared" si="9"/>
        <v>0</v>
      </c>
      <c r="J34" s="354">
        <f>IFERROR(F34+I34,0)</f>
        <v>0</v>
      </c>
      <c r="K34" s="1592"/>
      <c r="L34" s="453" t="s">
        <v>1344</v>
      </c>
      <c r="N34" s="809"/>
      <c r="P34" s="1636"/>
      <c r="Q34" s="271">
        <f t="shared" si="10"/>
        <v>0</v>
      </c>
      <c r="R34" s="1635"/>
      <c r="S34" s="273">
        <f t="shared" si="11"/>
        <v>0</v>
      </c>
      <c r="T34" s="273">
        <f t="shared" si="11"/>
        <v>0</v>
      </c>
      <c r="U34" s="273">
        <f t="shared" si="11"/>
        <v>0</v>
      </c>
      <c r="V34" s="1635"/>
      <c r="X34" s="2018" t="s">
        <v>1343</v>
      </c>
      <c r="Y34" s="2019"/>
      <c r="Z34" s="314" t="s">
        <v>1345</v>
      </c>
      <c r="AA34" s="314" t="s">
        <v>1346</v>
      </c>
      <c r="AB34" s="314" t="s">
        <v>1347</v>
      </c>
      <c r="AC34" s="315" t="s">
        <v>1348</v>
      </c>
      <c r="AD34" s="342" t="s">
        <v>1349</v>
      </c>
    </row>
    <row r="35" spans="2:30" ht="33" customHeight="1" thickBot="1">
      <c r="B35" s="2014" t="s">
        <v>1350</v>
      </c>
      <c r="C35" s="2015"/>
      <c r="D35" s="320" t="s">
        <v>813</v>
      </c>
      <c r="E35" s="320">
        <v>3</v>
      </c>
      <c r="F35" s="1794">
        <f>IFERROR(SUM(F32:F34),0)</f>
        <v>-753.09400000000005</v>
      </c>
      <c r="G35" s="1794">
        <f>IFERROR(SUM(G32:G34),0)</f>
        <v>-2.9020000000000001</v>
      </c>
      <c r="H35" s="1794">
        <f>IFERROR(SUM(H32:H34),0)</f>
        <v>0</v>
      </c>
      <c r="I35" s="1794">
        <f>IFERROR(G35-H35,0)</f>
        <v>-2.9020000000000001</v>
      </c>
      <c r="J35" s="354">
        <f>IFERROR(F35+I35,0)</f>
        <v>-755.99600000000009</v>
      </c>
      <c r="K35" s="1592"/>
      <c r="L35" s="478" t="s">
        <v>1351</v>
      </c>
      <c r="N35" s="810"/>
      <c r="P35" s="1636"/>
      <c r="Q35" s="271"/>
      <c r="R35" s="1635"/>
      <c r="S35" s="270"/>
      <c r="T35" s="270"/>
      <c r="U35" s="270"/>
      <c r="V35" s="1635"/>
      <c r="X35" s="2014" t="s">
        <v>1350</v>
      </c>
      <c r="Y35" s="2015"/>
      <c r="Z35" s="321" t="s">
        <v>1352</v>
      </c>
      <c r="AA35" s="321" t="s">
        <v>1353</v>
      </c>
      <c r="AB35" s="321" t="s">
        <v>1354</v>
      </c>
      <c r="AC35" s="321" t="s">
        <v>1355</v>
      </c>
      <c r="AD35" s="344" t="s">
        <v>1356</v>
      </c>
    </row>
    <row r="36" spans="2:30" ht="15" customHeight="1" thickBot="1">
      <c r="B36" s="201"/>
      <c r="C36" s="201"/>
      <c r="D36" s="499"/>
      <c r="E36" s="499"/>
      <c r="F36" s="201"/>
      <c r="G36" s="201"/>
      <c r="H36" s="201"/>
      <c r="I36" s="201"/>
      <c r="J36" s="43"/>
      <c r="L36" s="13"/>
      <c r="P36" s="1636"/>
      <c r="Q36" s="271"/>
      <c r="R36" s="1635"/>
      <c r="S36" s="270"/>
      <c r="T36" s="270"/>
      <c r="U36" s="270"/>
      <c r="V36" s="1635"/>
      <c r="X36" s="201"/>
      <c r="Y36" s="201"/>
      <c r="AD36" s="43"/>
    </row>
    <row r="37" spans="2:30" ht="33" customHeight="1" thickBot="1">
      <c r="B37" s="1996" t="s">
        <v>1357</v>
      </c>
      <c r="C37" s="1997"/>
      <c r="D37" s="486" t="s">
        <v>813</v>
      </c>
      <c r="E37" s="486">
        <v>3</v>
      </c>
      <c r="F37" s="487">
        <f>IFERROR(F29+F35,0)</f>
        <v>-548.24400000000003</v>
      </c>
      <c r="G37" s="487">
        <f>IFERROR(G29+G35,0)</f>
        <v>7.1054273576010019E-15</v>
      </c>
      <c r="H37" s="487">
        <f>IFERROR(H29+H35,0)</f>
        <v>0</v>
      </c>
      <c r="I37" s="487">
        <f t="shared" ref="I37" si="12">IFERROR(G37-H37,0)</f>
        <v>7.1054273576010019E-15</v>
      </c>
      <c r="J37" s="354">
        <f>IFERROR(F37+I37,0)</f>
        <v>-548.24400000000003</v>
      </c>
      <c r="K37" s="1592"/>
      <c r="L37" s="488" t="s">
        <v>1358</v>
      </c>
      <c r="N37" s="811"/>
      <c r="P37" s="1636"/>
      <c r="Q37" s="271"/>
      <c r="R37" s="492"/>
      <c r="S37" s="270"/>
      <c r="T37" s="270"/>
      <c r="U37" s="270"/>
      <c r="V37" s="492"/>
      <c r="X37" s="2016" t="s">
        <v>1357</v>
      </c>
      <c r="Y37" s="2017"/>
      <c r="Z37" s="394" t="s">
        <v>1359</v>
      </c>
      <c r="AA37" s="394" t="s">
        <v>1360</v>
      </c>
      <c r="AB37" s="394" t="s">
        <v>1361</v>
      </c>
      <c r="AC37" s="394" t="s">
        <v>1362</v>
      </c>
      <c r="AD37" s="349" t="s">
        <v>1363</v>
      </c>
    </row>
  </sheetData>
  <mergeCells count="73">
    <mergeCell ref="F4:I4"/>
    <mergeCell ref="S4:U4"/>
    <mergeCell ref="Z4:AC4"/>
    <mergeCell ref="B1:I1"/>
    <mergeCell ref="X1:AC1"/>
    <mergeCell ref="B3:N3"/>
    <mergeCell ref="X3:AD3"/>
    <mergeCell ref="B2:I2"/>
    <mergeCell ref="X2:AC2"/>
    <mergeCell ref="B10:C10"/>
    <mergeCell ref="X10:Y10"/>
    <mergeCell ref="L5:L6"/>
    <mergeCell ref="N5:N6"/>
    <mergeCell ref="X5:Y6"/>
    <mergeCell ref="B8:C8"/>
    <mergeCell ref="X8:Y8"/>
    <mergeCell ref="B9:C9"/>
    <mergeCell ref="X9:Y9"/>
    <mergeCell ref="Z5:Z6"/>
    <mergeCell ref="AA5:AC5"/>
    <mergeCell ref="AD5:AD6"/>
    <mergeCell ref="B5:C6"/>
    <mergeCell ref="D5:D6"/>
    <mergeCell ref="E5:E6"/>
    <mergeCell ref="F5:F6"/>
    <mergeCell ref="G5:I5"/>
    <mergeCell ref="J5:J6"/>
    <mergeCell ref="B11:C11"/>
    <mergeCell ref="X11:Y11"/>
    <mergeCell ref="B12:C12"/>
    <mergeCell ref="X12:Y12"/>
    <mergeCell ref="B13:C13"/>
    <mergeCell ref="X13:Y13"/>
    <mergeCell ref="B14:C14"/>
    <mergeCell ref="X14:Y14"/>
    <mergeCell ref="B15:C15"/>
    <mergeCell ref="X15:Y15"/>
    <mergeCell ref="B16:C16"/>
    <mergeCell ref="X16:Y16"/>
    <mergeCell ref="B17:C17"/>
    <mergeCell ref="X17:Y17"/>
    <mergeCell ref="B18:C18"/>
    <mergeCell ref="X18:Y18"/>
    <mergeCell ref="B19:C19"/>
    <mergeCell ref="X19:Y19"/>
    <mergeCell ref="B20:C20"/>
    <mergeCell ref="X20:Y20"/>
    <mergeCell ref="B22:C22"/>
    <mergeCell ref="X22:Y22"/>
    <mergeCell ref="B23:C23"/>
    <mergeCell ref="X23:Y23"/>
    <mergeCell ref="B24:C24"/>
    <mergeCell ref="X24:Y24"/>
    <mergeCell ref="B25:C25"/>
    <mergeCell ref="X25:Y25"/>
    <mergeCell ref="B26:C26"/>
    <mergeCell ref="X26:Y26"/>
    <mergeCell ref="B27:C27"/>
    <mergeCell ref="X27:Y27"/>
    <mergeCell ref="B29:C29"/>
    <mergeCell ref="X29:Y29"/>
    <mergeCell ref="B31:C31"/>
    <mergeCell ref="X31:Y31"/>
    <mergeCell ref="B35:C35"/>
    <mergeCell ref="X35:Y35"/>
    <mergeCell ref="B37:C37"/>
    <mergeCell ref="X37:Y37"/>
    <mergeCell ref="B32:C32"/>
    <mergeCell ref="X32:Y32"/>
    <mergeCell ref="B33:C33"/>
    <mergeCell ref="X33:Y33"/>
    <mergeCell ref="B34:C34"/>
    <mergeCell ref="X34:Y34"/>
  </mergeCells>
  <conditionalFormatting sqref="Q11:Q43">
    <cfRule type="cellIs" dxfId="114" priority="1" operator="equal">
      <formula>0</formula>
    </cfRule>
  </conditionalFormatting>
  <conditionalFormatting sqref="Q49:Q50">
    <cfRule type="cellIs" dxfId="113" priority="4" operator="equal">
      <formula>0</formula>
    </cfRule>
  </conditionalFormatting>
  <pageMargins left="0.7" right="0.7" top="0.75" bottom="0.75" header="0.3" footer="0.3"/>
  <pageSetup paperSize="8" scale="95" fitToHeight="0" orientation="portrait" r:id="rId1"/>
  <headerFooter>
    <oddHeader>&amp;L&amp;F&amp;CSheet: &amp;A&amp;ROFFICIAL</oddHeader>
    <oddFooter>&amp;LPrinted on: &amp;D at &amp;T&amp;CPage &amp;P of &amp;N&amp;ROfwat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f15dc76-04cb-405f-b923-97d5daa8bd78">
      <UserInfo>
        <DisplayName>Nicola Tulip</DisplayName>
        <AccountId>80</AccountId>
        <AccountType/>
      </UserInfo>
      <UserInfo>
        <DisplayName>David Burbidge</DisplayName>
        <AccountId>17</AccountId>
        <AccountType/>
      </UserInfo>
      <UserInfo>
        <DisplayName>Laura Lenihan</DisplayName>
        <AccountId>79</AccountId>
        <AccountType/>
      </UserInfo>
      <UserInfo>
        <DisplayName>Marina Pombo</DisplayName>
        <AccountId>108</AccountId>
        <AccountType/>
      </UserInfo>
      <UserInfo>
        <DisplayName>Andrew Snelson</DisplayName>
        <AccountId>23</AccountId>
        <AccountType/>
      </UserInfo>
      <UserInfo>
        <DisplayName>Natalya Morter</DisplayName>
        <AccountId>116</AccountId>
        <AccountType/>
      </UserInfo>
      <UserInfo>
        <DisplayName>Wayne Young</DisplayName>
        <AccountId>71</AccountId>
        <AccountType/>
      </UserInfo>
    </SharedWithUsers>
    <_ip_UnifiedCompliancePolicyUIAction xmlns="http://schemas.microsoft.com/sharepoint/v3" xsi:nil="true"/>
    <AuditGroup xmlns="3733b389-fb98-4c9b-89cb-02d8bd2eea1e" xsi:nil="true"/>
    <_ip_UnifiedCompliancePolicyProperties xmlns="http://schemas.microsoft.com/sharepoint/v3" xsi:nil="true"/>
    <Approver_x002f_HeadofBU_x002f_Director xmlns="3733b389-fb98-4c9b-89cb-02d8bd2eea1e" xsi:nil="true"/>
    <YearofReview xmlns="3733b389-fb98-4c9b-89cb-02d8bd2eea1e" xsi:nil="true"/>
    <InternalReviewer xmlns="3733b389-fb98-4c9b-89cb-02d8bd2eea1e" xsi:nil="true"/>
    <lcf76f155ced4ddcb4097134ff3c332f xmlns="3733b389-fb98-4c9b-89cb-02d8bd2eea1e">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62F27BDD2EBF488DD3C9D40F0C46F2" ma:contentTypeVersion="24" ma:contentTypeDescription="Create a new document." ma:contentTypeScope="" ma:versionID="f1aacacbee2138b571a458a0ce79bde4">
  <xsd:schema xmlns:xsd="http://www.w3.org/2001/XMLSchema" xmlns:xs="http://www.w3.org/2001/XMLSchema" xmlns:p="http://schemas.microsoft.com/office/2006/metadata/properties" xmlns:ns1="http://schemas.microsoft.com/sharepoint/v3" xmlns:ns2="3733b389-fb98-4c9b-89cb-02d8bd2eea1e" xmlns:ns3="1f15dc76-04cb-405f-b923-97d5daa8bd78" xmlns:ns4="75e05205-f2e1-4168-9176-3cea1311c638" targetNamespace="http://schemas.microsoft.com/office/2006/metadata/properties" ma:root="true" ma:fieldsID="697d39073bda83ec292360bf78c42d8b" ns1:_="" ns2:_="" ns3:_="" ns4:_="">
    <xsd:import namespace="http://schemas.microsoft.com/sharepoint/v3"/>
    <xsd:import namespace="3733b389-fb98-4c9b-89cb-02d8bd2eea1e"/>
    <xsd:import namespace="1f15dc76-04cb-405f-b923-97d5daa8bd78"/>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AuditGroup" minOccurs="0"/>
                <xsd:element ref="ns1:_ip_UnifiedCompliancePolicyProperties" minOccurs="0"/>
                <xsd:element ref="ns1:_ip_UnifiedCompliancePolicyUIAction" minOccurs="0"/>
                <xsd:element ref="ns2:Approver_x002f_HeadofBU_x002f_Director" minOccurs="0"/>
                <xsd:element ref="ns2:YearofReview" minOccurs="0"/>
                <xsd:element ref="ns2:MediaServiceLocation" minOccurs="0"/>
                <xsd:element ref="ns2:InternalReviewer" minOccurs="0"/>
                <xsd:element ref="ns2:MediaServiceObjectDetectorVersions" minOccurs="0"/>
                <xsd:element ref="ns2:lcf76f155ced4ddcb4097134ff3c332f" minOccurs="0"/>
                <xsd:element ref="ns4:TaxCatchAll"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33b389-fb98-4c9b-89cb-02d8bd2eea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AuditGroup" ma:index="19" nillable="true" ma:displayName="Audit Group" ma:format="Dropdown" ma:internalName="AuditGroup">
      <xsd:simpleType>
        <xsd:restriction base="dms:Text">
          <xsd:maxLength value="255"/>
        </xsd:restriction>
      </xsd:simpleType>
    </xsd:element>
    <xsd:element name="Approver_x002f_HeadofBU_x002f_Director" ma:index="22" nillable="true" ma:displayName="Role Responsible for Sign-off" ma:format="Dropdown" ma:internalName="Approver_x002f_HeadofBU_x002f_Director">
      <xsd:simpleType>
        <xsd:restriction base="dms:Text">
          <xsd:maxLength value="255"/>
        </xsd:restriction>
      </xsd:simpleType>
    </xsd:element>
    <xsd:element name="YearofReview" ma:index="23" nillable="true" ma:displayName="Year of Review" ma:format="Dropdown" ma:internalName="YearofReview">
      <xsd:simpleType>
        <xsd:restriction base="dms:Text">
          <xsd:maxLength value="255"/>
        </xsd:restriction>
      </xsd:simpleType>
    </xsd:element>
    <xsd:element name="MediaServiceLocation" ma:index="24" nillable="true" ma:displayName="Location" ma:internalName="MediaServiceLocation" ma:readOnly="true">
      <xsd:simpleType>
        <xsd:restriction base="dms:Text"/>
      </xsd:simpleType>
    </xsd:element>
    <xsd:element name="InternalReviewer" ma:index="25" nillable="true" ma:displayName="Internal Reviewer" ma:description="This is the person from the central APR team who carries out the internal review" ma:format="Dropdown" ma:internalName="InternalReviewer">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15dc76-04cb-405f-b923-97d5daa8bd7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9" nillable="true" ma:displayName="Taxonomy Catch All Column" ma:hidden="true" ma:list="{5ce9583f-28a5-4156-b3e0-8ce3cf1bcfbc}" ma:internalName="TaxCatchAll" ma:showField="CatchAllData" ma:web="1f15dc76-04cb-405f-b923-97d5daa8b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73441-CF3F-42B3-9F85-43E7F9EEF121}">
  <ds:schemaRefs>
    <ds:schemaRef ds:uri="3733b389-fb98-4c9b-89cb-02d8bd2eea1e"/>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schemas.openxmlformats.org/package/2006/metadata/core-properties"/>
    <ds:schemaRef ds:uri="1f15dc76-04cb-405f-b923-97d5daa8bd78"/>
    <ds:schemaRef ds:uri="75e05205-f2e1-4168-9176-3cea1311c638"/>
    <ds:schemaRef ds:uri="http://www.w3.org/XML/1998/namespace"/>
    <ds:schemaRef ds:uri="http://purl.org/dc/elements/1.1/"/>
  </ds:schemaRefs>
</ds:datastoreItem>
</file>

<file path=customXml/itemProps2.xml><?xml version="1.0" encoding="utf-8"?>
<ds:datastoreItem xmlns:ds="http://schemas.openxmlformats.org/officeDocument/2006/customXml" ds:itemID="{41AB374A-62B6-408E-9E71-C096128F20CE}">
  <ds:schemaRefs>
    <ds:schemaRef ds:uri="http://schemas.microsoft.com/sharepoint/v3/contenttype/forms"/>
  </ds:schemaRefs>
</ds:datastoreItem>
</file>

<file path=customXml/itemProps3.xml><?xml version="1.0" encoding="utf-8"?>
<ds:datastoreItem xmlns:ds="http://schemas.openxmlformats.org/officeDocument/2006/customXml" ds:itemID="{2FD6213A-1E1F-4A37-84D4-6723DA56A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33b389-fb98-4c9b-89cb-02d8bd2eea1e"/>
    <ds:schemaRef ds:uri="1f15dc76-04cb-405f-b923-97d5daa8bd78"/>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70</vt:i4>
      </vt:variant>
      <vt:variant>
        <vt:lpstr>Named Ranges</vt:lpstr>
      </vt:variant>
      <vt:variant>
        <vt:i4>187</vt:i4>
      </vt:variant>
    </vt:vector>
  </HeadingPairs>
  <TitlesOfParts>
    <vt:vector size="257" baseType="lpstr">
      <vt:lpstr>Lists</vt:lpstr>
      <vt:lpstr>Introduction</vt:lpstr>
      <vt:lpstr>Contents</vt:lpstr>
      <vt:lpstr>Validation</vt:lpstr>
      <vt:lpstr>Section 1 &gt;&gt;</vt:lpstr>
      <vt:lpstr>1A</vt:lpstr>
      <vt:lpstr>1B</vt:lpstr>
      <vt:lpstr>1C</vt:lpstr>
      <vt:lpstr>1D</vt:lpstr>
      <vt:lpstr>1E</vt:lpstr>
      <vt:lpstr>1F</vt:lpstr>
      <vt:lpstr>Section 2 &gt;&gt; </vt:lpstr>
      <vt:lpstr>2A</vt:lpstr>
      <vt:lpstr>2B</vt:lpstr>
      <vt:lpstr>2C</vt:lpstr>
      <vt:lpstr>2D</vt:lpstr>
      <vt:lpstr>2E</vt:lpstr>
      <vt:lpstr>2F</vt:lpstr>
      <vt:lpstr>2G</vt:lpstr>
      <vt:lpstr>2H</vt:lpstr>
      <vt:lpstr>2I</vt:lpstr>
      <vt:lpstr>2J</vt:lpstr>
      <vt:lpstr>2K</vt:lpstr>
      <vt:lpstr>2L</vt:lpstr>
      <vt:lpstr>2M</vt:lpstr>
      <vt:lpstr>2N</vt:lpstr>
      <vt:lpstr>2O</vt:lpstr>
      <vt:lpstr>Section 4 &gt;&gt;</vt:lpstr>
      <vt:lpstr>4A</vt:lpstr>
      <vt:lpstr>4B</vt:lpstr>
      <vt:lpstr>4C</vt:lpstr>
      <vt:lpstr>4D</vt:lpstr>
      <vt:lpstr>4E</vt:lpstr>
      <vt:lpstr>4F</vt:lpstr>
      <vt:lpstr>4G</vt:lpstr>
      <vt:lpstr>4H</vt:lpstr>
      <vt:lpstr>4I</vt:lpstr>
      <vt:lpstr>4J</vt:lpstr>
      <vt:lpstr>4K</vt:lpstr>
      <vt:lpstr>4L</vt:lpstr>
      <vt:lpstr>4M</vt:lpstr>
      <vt:lpstr>4N</vt:lpstr>
      <vt:lpstr>4O</vt:lpstr>
      <vt:lpstr>4P</vt:lpstr>
      <vt:lpstr>4Q</vt:lpstr>
      <vt:lpstr>4R</vt:lpstr>
      <vt:lpstr>Section 5 &gt;&gt;</vt:lpstr>
      <vt:lpstr>5A</vt:lpstr>
      <vt:lpstr>5B</vt:lpstr>
      <vt:lpstr>Section 6 &gt;&gt;</vt:lpstr>
      <vt:lpstr>6A</vt:lpstr>
      <vt:lpstr>6B</vt:lpstr>
      <vt:lpstr>6C</vt:lpstr>
      <vt:lpstr>6D</vt:lpstr>
      <vt:lpstr>Section 7 &gt;&gt;</vt:lpstr>
      <vt:lpstr>7A</vt:lpstr>
      <vt:lpstr>7B</vt:lpstr>
      <vt:lpstr>7C</vt:lpstr>
      <vt:lpstr>7D</vt:lpstr>
      <vt:lpstr>7E</vt:lpstr>
      <vt:lpstr>Section 8 &gt;&gt;</vt:lpstr>
      <vt:lpstr>8A</vt:lpstr>
      <vt:lpstr>8B</vt:lpstr>
      <vt:lpstr>8C</vt:lpstr>
      <vt:lpstr>8D</vt:lpstr>
      <vt:lpstr>Section 9 &gt;&gt;</vt:lpstr>
      <vt:lpstr>9A</vt:lpstr>
      <vt:lpstr>Small Co return &gt;&gt;</vt:lpstr>
      <vt:lpstr>S1</vt:lpstr>
      <vt:lpstr>S2</vt:lpstr>
      <vt:lpstr>Contents!_FilterDatabase</vt:lpstr>
      <vt:lpstr>Anglian_Water</vt:lpstr>
      <vt:lpstr>Dŵr_Cymru</vt:lpstr>
      <vt:lpstr>Northumbrian_Water</vt:lpstr>
      <vt:lpstr>'1A'!Print_Area</vt:lpstr>
      <vt:lpstr>'1B'!Print_Area</vt:lpstr>
      <vt:lpstr>'1C'!Print_Area</vt:lpstr>
      <vt:lpstr>'1D'!Print_Area</vt:lpstr>
      <vt:lpstr>'1E'!Print_Area</vt:lpstr>
      <vt:lpstr>'1F'!Print_Area</vt:lpstr>
      <vt:lpstr>'2A'!Print_Area</vt:lpstr>
      <vt:lpstr>'2B'!Print_Area</vt:lpstr>
      <vt:lpstr>'2C'!Print_Area</vt:lpstr>
      <vt:lpstr>'2D'!Print_Area</vt:lpstr>
      <vt:lpstr>'2E'!Print_Area</vt:lpstr>
      <vt:lpstr>'2F'!Print_Area</vt:lpstr>
      <vt:lpstr>'2G'!Print_Area</vt:lpstr>
      <vt:lpstr>'2H'!Print_Area</vt:lpstr>
      <vt:lpstr>'2I'!Print_Area</vt:lpstr>
      <vt:lpstr>'2J'!Print_Area</vt:lpstr>
      <vt:lpstr>'2K'!Print_Area</vt:lpstr>
      <vt:lpstr>'2L'!Print_Area</vt:lpstr>
      <vt:lpstr>'2M'!Print_Area</vt:lpstr>
      <vt:lpstr>'2N'!Print_Area</vt:lpstr>
      <vt:lpstr>'2O'!Print_Area</vt:lpstr>
      <vt:lpstr>'4A'!Print_Area</vt:lpstr>
      <vt:lpstr>'4B'!Print_Area</vt:lpstr>
      <vt:lpstr>'4C'!Print_Area</vt:lpstr>
      <vt:lpstr>'4D'!Print_Area</vt:lpstr>
      <vt:lpstr>'4E'!Print_Area</vt:lpstr>
      <vt:lpstr>'4F'!Print_Area</vt:lpstr>
      <vt:lpstr>'4G'!Print_Area</vt:lpstr>
      <vt:lpstr>'4H'!Print_Area</vt:lpstr>
      <vt:lpstr>'4I'!Print_Area</vt:lpstr>
      <vt:lpstr>'4J'!Print_Area</vt:lpstr>
      <vt:lpstr>'4K'!Print_Area</vt:lpstr>
      <vt:lpstr>'4L'!Print_Area</vt:lpstr>
      <vt:lpstr>'4M'!Print_Area</vt:lpstr>
      <vt:lpstr>'4N'!Print_Area</vt:lpstr>
      <vt:lpstr>'4O'!Print_Area</vt:lpstr>
      <vt:lpstr>'4P'!Print_Area</vt:lpstr>
      <vt:lpstr>'4Q'!Print_Area</vt:lpstr>
      <vt:lpstr>'4R'!Print_Area</vt:lpstr>
      <vt:lpstr>'5A'!Print_Area</vt:lpstr>
      <vt:lpstr>'5B'!Print_Area</vt:lpstr>
      <vt:lpstr>'6A'!Print_Area</vt:lpstr>
      <vt:lpstr>'6B'!Print_Area</vt:lpstr>
      <vt:lpstr>'6C'!Print_Area</vt:lpstr>
      <vt:lpstr>'6D'!Print_Area</vt:lpstr>
      <vt:lpstr>'7A'!Print_Area</vt:lpstr>
      <vt:lpstr>'7B'!Print_Area</vt:lpstr>
      <vt:lpstr>'7C'!Print_Area</vt:lpstr>
      <vt:lpstr>'7D'!Print_Area</vt:lpstr>
      <vt:lpstr>'7E'!Print_Area</vt:lpstr>
      <vt:lpstr>'8A'!Print_Area</vt:lpstr>
      <vt:lpstr>'8B'!Print_Area</vt:lpstr>
      <vt:lpstr>'8C'!Print_Area</vt:lpstr>
      <vt:lpstr>'8D'!Print_Area</vt:lpstr>
      <vt:lpstr>'9A'!Print_Area</vt:lpstr>
      <vt:lpstr>Contents!Print_Area</vt:lpstr>
      <vt:lpstr>'S1'!Print_Area</vt:lpstr>
      <vt:lpstr>'S2'!Print_Area</vt:lpstr>
      <vt:lpstr>Severn_Trent_Water__England</vt:lpstr>
      <vt:lpstr>South_West_Water</vt:lpstr>
      <vt:lpstr>Southern_Water</vt:lpstr>
      <vt:lpstr>Thames_Water</vt:lpstr>
      <vt:lpstr>United_Utilities</vt:lpstr>
      <vt:lpstr>Wessex_Water</vt:lpstr>
      <vt:lpstr>Yorkshire_Water</vt:lpstr>
      <vt:lpstr>'1A'!Z_1B259DF3_2D8D_4DFB_A9C4_F29F1CEBD105_.wvu.PrintArea</vt:lpstr>
      <vt:lpstr>'1B'!Z_1B259DF3_2D8D_4DFB_A9C4_F29F1CEBD105_.wvu.PrintArea</vt:lpstr>
      <vt:lpstr>'1C'!Z_1B259DF3_2D8D_4DFB_A9C4_F29F1CEBD105_.wvu.PrintArea</vt:lpstr>
      <vt:lpstr>'1E'!Z_1B259DF3_2D8D_4DFB_A9C4_F29F1CEBD105_.wvu.PrintArea</vt:lpstr>
      <vt:lpstr>'1F'!Z_1B259DF3_2D8D_4DFB_A9C4_F29F1CEBD105_.wvu.PrintArea</vt:lpstr>
      <vt:lpstr>'2B'!Z_1B259DF3_2D8D_4DFB_A9C4_F29F1CEBD105_.wvu.PrintArea</vt:lpstr>
      <vt:lpstr>'2E'!Z_1B259DF3_2D8D_4DFB_A9C4_F29F1CEBD105_.wvu.PrintArea</vt:lpstr>
      <vt:lpstr>'2F'!Z_1B259DF3_2D8D_4DFB_A9C4_F29F1CEBD105_.wvu.PrintArea</vt:lpstr>
      <vt:lpstr>'2G'!Z_1B259DF3_2D8D_4DFB_A9C4_F29F1CEBD105_.wvu.PrintArea</vt:lpstr>
      <vt:lpstr>'2H'!Z_1B259DF3_2D8D_4DFB_A9C4_F29F1CEBD105_.wvu.PrintArea</vt:lpstr>
      <vt:lpstr>'2I'!Z_1B259DF3_2D8D_4DFB_A9C4_F29F1CEBD105_.wvu.PrintArea</vt:lpstr>
      <vt:lpstr>'2J'!Z_1B259DF3_2D8D_4DFB_A9C4_F29F1CEBD105_.wvu.PrintArea</vt:lpstr>
      <vt:lpstr>'2K'!Z_1B259DF3_2D8D_4DFB_A9C4_F29F1CEBD105_.wvu.PrintArea</vt:lpstr>
      <vt:lpstr>'2L'!Z_1B259DF3_2D8D_4DFB_A9C4_F29F1CEBD105_.wvu.PrintArea</vt:lpstr>
      <vt:lpstr>'2M'!Z_1B259DF3_2D8D_4DFB_A9C4_F29F1CEBD105_.wvu.PrintArea</vt:lpstr>
      <vt:lpstr>'4A'!Z_1B259DF3_2D8D_4DFB_A9C4_F29F1CEBD105_.wvu.PrintArea</vt:lpstr>
      <vt:lpstr>'4C'!Z_1B259DF3_2D8D_4DFB_A9C4_F29F1CEBD105_.wvu.PrintArea</vt:lpstr>
      <vt:lpstr>'4D'!Z_1B259DF3_2D8D_4DFB_A9C4_F29F1CEBD105_.wvu.PrintArea</vt:lpstr>
      <vt:lpstr>'4E'!Z_1B259DF3_2D8D_4DFB_A9C4_F29F1CEBD105_.wvu.PrintArea</vt:lpstr>
      <vt:lpstr>'4H'!Z_1B259DF3_2D8D_4DFB_A9C4_F29F1CEBD105_.wvu.PrintArea</vt:lpstr>
      <vt:lpstr>'4I'!Z_1B259DF3_2D8D_4DFB_A9C4_F29F1CEBD105_.wvu.PrintArea</vt:lpstr>
      <vt:lpstr>'4J'!Z_1B259DF3_2D8D_4DFB_A9C4_F29F1CEBD105_.wvu.PrintArea</vt:lpstr>
      <vt:lpstr>'4K'!Z_1B259DF3_2D8D_4DFB_A9C4_F29F1CEBD105_.wvu.PrintArea</vt:lpstr>
      <vt:lpstr>'4M'!Z_1B259DF3_2D8D_4DFB_A9C4_F29F1CEBD105_.wvu.PrintArea</vt:lpstr>
      <vt:lpstr>'4O'!Z_1B259DF3_2D8D_4DFB_A9C4_F29F1CEBD105_.wvu.PrintArea</vt:lpstr>
      <vt:lpstr>'4P'!Z_1B259DF3_2D8D_4DFB_A9C4_F29F1CEBD105_.wvu.PrintArea</vt:lpstr>
      <vt:lpstr>Contents!Z_1B259DF3_2D8D_4DFB_A9C4_F29F1CEBD105_.wvu.PrintArea</vt:lpstr>
      <vt:lpstr>'1F'!Z_1B259DF3_2D8D_4DFB_A9C4_F29F1CEBD105_.wvu.Rows</vt:lpstr>
      <vt:lpstr>'1A'!Z_650D7366_A5BD_406B_9661_ED9F5F01D420_.wvu.PrintArea</vt:lpstr>
      <vt:lpstr>'1B'!Z_650D7366_A5BD_406B_9661_ED9F5F01D420_.wvu.PrintArea</vt:lpstr>
      <vt:lpstr>'1C'!Z_650D7366_A5BD_406B_9661_ED9F5F01D420_.wvu.PrintArea</vt:lpstr>
      <vt:lpstr>'1E'!Z_650D7366_A5BD_406B_9661_ED9F5F01D420_.wvu.PrintArea</vt:lpstr>
      <vt:lpstr>'2B'!Z_650D7366_A5BD_406B_9661_ED9F5F01D420_.wvu.PrintArea</vt:lpstr>
      <vt:lpstr>'2E'!Z_650D7366_A5BD_406B_9661_ED9F5F01D420_.wvu.PrintArea</vt:lpstr>
      <vt:lpstr>'2F'!Z_650D7366_A5BD_406B_9661_ED9F5F01D420_.wvu.PrintArea</vt:lpstr>
      <vt:lpstr>'2G'!Z_650D7366_A5BD_406B_9661_ED9F5F01D420_.wvu.PrintArea</vt:lpstr>
      <vt:lpstr>'2H'!Z_650D7366_A5BD_406B_9661_ED9F5F01D420_.wvu.PrintArea</vt:lpstr>
      <vt:lpstr>'2I'!Z_650D7366_A5BD_406B_9661_ED9F5F01D420_.wvu.PrintArea</vt:lpstr>
      <vt:lpstr>'2L'!Z_650D7366_A5BD_406B_9661_ED9F5F01D420_.wvu.PrintArea</vt:lpstr>
      <vt:lpstr>'2M'!Z_650D7366_A5BD_406B_9661_ED9F5F01D420_.wvu.PrintArea</vt:lpstr>
      <vt:lpstr>'4A'!Z_650D7366_A5BD_406B_9661_ED9F5F01D420_.wvu.PrintArea</vt:lpstr>
      <vt:lpstr>'4C'!Z_650D7366_A5BD_406B_9661_ED9F5F01D420_.wvu.PrintArea</vt:lpstr>
      <vt:lpstr>'4H'!Z_650D7366_A5BD_406B_9661_ED9F5F01D420_.wvu.PrintArea</vt:lpstr>
      <vt:lpstr>'4I'!Z_650D7366_A5BD_406B_9661_ED9F5F01D420_.wvu.PrintArea</vt:lpstr>
      <vt:lpstr>Contents!Z_650D7366_A5BD_406B_9661_ED9F5F01D420_.wvu.PrintArea</vt:lpstr>
      <vt:lpstr>'4B'!Z_69104686_4F2A_41D5_9B15_E00B9826BCA2_.wvu.PrintArea</vt:lpstr>
      <vt:lpstr>'1A'!Z_71BC5093_C9C1_4AA0_864A_AADBDC96B3C1_.wvu.PrintArea</vt:lpstr>
      <vt:lpstr>'1B'!Z_71BC5093_C9C1_4AA0_864A_AADBDC96B3C1_.wvu.PrintArea</vt:lpstr>
      <vt:lpstr>'1C'!Z_71BC5093_C9C1_4AA0_864A_AADBDC96B3C1_.wvu.PrintArea</vt:lpstr>
      <vt:lpstr>'1D'!Z_71BC5093_C9C1_4AA0_864A_AADBDC96B3C1_.wvu.PrintArea</vt:lpstr>
      <vt:lpstr>'1E'!Z_71BC5093_C9C1_4AA0_864A_AADBDC96B3C1_.wvu.PrintArea</vt:lpstr>
      <vt:lpstr>'1F'!Z_71BC5093_C9C1_4AA0_864A_AADBDC96B3C1_.wvu.PrintArea</vt:lpstr>
      <vt:lpstr>'2A'!Z_71BC5093_C9C1_4AA0_864A_AADBDC96B3C1_.wvu.PrintArea</vt:lpstr>
      <vt:lpstr>'2B'!Z_71BC5093_C9C1_4AA0_864A_AADBDC96B3C1_.wvu.PrintArea</vt:lpstr>
      <vt:lpstr>'2C'!Z_71BC5093_C9C1_4AA0_864A_AADBDC96B3C1_.wvu.PrintArea</vt:lpstr>
      <vt:lpstr>'2D'!Z_71BC5093_C9C1_4AA0_864A_AADBDC96B3C1_.wvu.PrintArea</vt:lpstr>
      <vt:lpstr>'2E'!Z_71BC5093_C9C1_4AA0_864A_AADBDC96B3C1_.wvu.PrintArea</vt:lpstr>
      <vt:lpstr>'2F'!Z_71BC5093_C9C1_4AA0_864A_AADBDC96B3C1_.wvu.PrintArea</vt:lpstr>
      <vt:lpstr>'2G'!Z_71BC5093_C9C1_4AA0_864A_AADBDC96B3C1_.wvu.PrintArea</vt:lpstr>
      <vt:lpstr>'2H'!Z_71BC5093_C9C1_4AA0_864A_AADBDC96B3C1_.wvu.PrintArea</vt:lpstr>
      <vt:lpstr>'2I'!Z_71BC5093_C9C1_4AA0_864A_AADBDC96B3C1_.wvu.PrintArea</vt:lpstr>
      <vt:lpstr>'2J'!Z_71BC5093_C9C1_4AA0_864A_AADBDC96B3C1_.wvu.PrintArea</vt:lpstr>
      <vt:lpstr>'2K'!Z_71BC5093_C9C1_4AA0_864A_AADBDC96B3C1_.wvu.PrintArea</vt:lpstr>
      <vt:lpstr>'2L'!Z_71BC5093_C9C1_4AA0_864A_AADBDC96B3C1_.wvu.PrintArea</vt:lpstr>
      <vt:lpstr>'2M'!Z_71BC5093_C9C1_4AA0_864A_AADBDC96B3C1_.wvu.PrintArea</vt:lpstr>
      <vt:lpstr>'2N'!Z_71BC5093_C9C1_4AA0_864A_AADBDC96B3C1_.wvu.PrintArea</vt:lpstr>
      <vt:lpstr>'2O'!Z_71BC5093_C9C1_4AA0_864A_AADBDC96B3C1_.wvu.PrintArea</vt:lpstr>
      <vt:lpstr>'4A'!Z_71BC5093_C9C1_4AA0_864A_AADBDC96B3C1_.wvu.PrintArea</vt:lpstr>
      <vt:lpstr>'4B'!Z_71BC5093_C9C1_4AA0_864A_AADBDC96B3C1_.wvu.PrintArea</vt:lpstr>
      <vt:lpstr>'4C'!Z_71BC5093_C9C1_4AA0_864A_AADBDC96B3C1_.wvu.PrintArea</vt:lpstr>
      <vt:lpstr>'4D'!Z_71BC5093_C9C1_4AA0_864A_AADBDC96B3C1_.wvu.PrintArea</vt:lpstr>
      <vt:lpstr>'4E'!Z_71BC5093_C9C1_4AA0_864A_AADBDC96B3C1_.wvu.PrintArea</vt:lpstr>
      <vt:lpstr>'4F'!Z_71BC5093_C9C1_4AA0_864A_AADBDC96B3C1_.wvu.PrintArea</vt:lpstr>
      <vt:lpstr>'4G'!Z_71BC5093_C9C1_4AA0_864A_AADBDC96B3C1_.wvu.PrintArea</vt:lpstr>
      <vt:lpstr>'4H'!Z_71BC5093_C9C1_4AA0_864A_AADBDC96B3C1_.wvu.PrintArea</vt:lpstr>
      <vt:lpstr>'4I'!Z_71BC5093_C9C1_4AA0_864A_AADBDC96B3C1_.wvu.PrintArea</vt:lpstr>
      <vt:lpstr>'4J'!Z_71BC5093_C9C1_4AA0_864A_AADBDC96B3C1_.wvu.PrintArea</vt:lpstr>
      <vt:lpstr>'4K'!Z_71BC5093_C9C1_4AA0_864A_AADBDC96B3C1_.wvu.PrintArea</vt:lpstr>
      <vt:lpstr>'4L'!Z_71BC5093_C9C1_4AA0_864A_AADBDC96B3C1_.wvu.PrintArea</vt:lpstr>
      <vt:lpstr>'4M'!Z_71BC5093_C9C1_4AA0_864A_AADBDC96B3C1_.wvu.PrintArea</vt:lpstr>
      <vt:lpstr>'4N'!Z_71BC5093_C9C1_4AA0_864A_AADBDC96B3C1_.wvu.PrintArea</vt:lpstr>
      <vt:lpstr>'4O'!Z_71BC5093_C9C1_4AA0_864A_AADBDC96B3C1_.wvu.PrintArea</vt:lpstr>
      <vt:lpstr>'4P'!Z_71BC5093_C9C1_4AA0_864A_AADBDC96B3C1_.wvu.PrintArea</vt:lpstr>
      <vt:lpstr>'4Q'!Z_71BC5093_C9C1_4AA0_864A_AADBDC96B3C1_.wvu.PrintArea</vt:lpstr>
      <vt:lpstr>'4R'!Z_71BC5093_C9C1_4AA0_864A_AADBDC96B3C1_.wvu.PrintArea</vt:lpstr>
      <vt:lpstr>'7E'!Z_71BC5093_C9C1_4AA0_864A_AADBDC96B3C1_.wvu.PrintArea</vt:lpstr>
      <vt:lpstr>'8A'!Z_71BC5093_C9C1_4AA0_864A_AADBDC96B3C1_.wvu.PrintArea</vt:lpstr>
      <vt:lpstr>'8D'!Z_71BC5093_C9C1_4AA0_864A_AADBDC96B3C1_.wvu.PrintArea</vt:lpstr>
      <vt:lpstr>Contents!Z_71BC5093_C9C1_4AA0_864A_AADBDC96B3C1_.wvu.PrintArea</vt:lpstr>
      <vt:lpstr>'1A'!Z_9D0BCB94_913C_464E_843B_7A43F508C4E7_.wvu.PrintArea</vt:lpstr>
      <vt:lpstr>'1B'!Z_9D0BCB94_913C_464E_843B_7A43F508C4E7_.wvu.PrintArea</vt:lpstr>
      <vt:lpstr>'1C'!Z_9D0BCB94_913C_464E_843B_7A43F508C4E7_.wvu.PrintArea</vt:lpstr>
      <vt:lpstr>'1E'!Z_9D0BCB94_913C_464E_843B_7A43F508C4E7_.wvu.PrintArea</vt:lpstr>
      <vt:lpstr>'2B'!Z_9D0BCB94_913C_464E_843B_7A43F508C4E7_.wvu.PrintArea</vt:lpstr>
      <vt:lpstr>'2E'!Z_9D0BCB94_913C_464E_843B_7A43F508C4E7_.wvu.PrintArea</vt:lpstr>
      <vt:lpstr>'2F'!Z_9D0BCB94_913C_464E_843B_7A43F508C4E7_.wvu.PrintArea</vt:lpstr>
      <vt:lpstr>'2G'!Z_9D0BCB94_913C_464E_843B_7A43F508C4E7_.wvu.PrintArea</vt:lpstr>
      <vt:lpstr>'2H'!Z_9D0BCB94_913C_464E_843B_7A43F508C4E7_.wvu.PrintArea</vt:lpstr>
      <vt:lpstr>'2I'!Z_9D0BCB94_913C_464E_843B_7A43F508C4E7_.wvu.PrintArea</vt:lpstr>
      <vt:lpstr>'2L'!Z_9D0BCB94_913C_464E_843B_7A43F508C4E7_.wvu.PrintArea</vt:lpstr>
      <vt:lpstr>'2M'!Z_9D0BCB94_913C_464E_843B_7A43F508C4E7_.wvu.PrintArea</vt:lpstr>
      <vt:lpstr>'4A'!Z_9D0BCB94_913C_464E_843B_7A43F508C4E7_.wvu.PrintArea</vt:lpstr>
      <vt:lpstr>'4C'!Z_9D0BCB94_913C_464E_843B_7A43F508C4E7_.wvu.PrintArea</vt:lpstr>
      <vt:lpstr>'4H'!Z_9D0BCB94_913C_464E_843B_7A43F508C4E7_.wvu.PrintArea</vt:lpstr>
      <vt:lpstr>'4I'!Z_9D0BCB94_913C_464E_843B_7A43F508C4E7_.wvu.PrintArea</vt:lpstr>
      <vt:lpstr>Contents!Z_9D0BCB94_913C_464E_843B_7A43F508C4E7_.wvu.PrintArea</vt:lpstr>
      <vt:lpstr>'4B'!Z_A8453347_62D5_433C_AC17_73E6B4F2766F_.wvu.PrintArea</vt:lpstr>
      <vt:lpstr>'1A'!Z_C52B46E3_F629_4DFA_829C_FFB772C5F657_.wvu.PrintArea</vt:lpstr>
      <vt:lpstr>'1B'!Z_C52B46E3_F629_4DFA_829C_FFB772C5F657_.wvu.PrintArea</vt:lpstr>
      <vt:lpstr>'1C'!Z_C52B46E3_F629_4DFA_829C_FFB772C5F657_.wvu.PrintArea</vt:lpstr>
      <vt:lpstr>'2B'!Z_C52B46E3_F629_4DFA_829C_FFB772C5F657_.wvu.PrintArea</vt:lpstr>
      <vt:lpstr>'2E'!Z_C52B46E3_F629_4DFA_829C_FFB772C5F657_.wvu.PrintArea</vt:lpstr>
      <vt:lpstr>'2I'!Z_C52B46E3_F629_4DFA_829C_FFB772C5F657_.wvu.PrintArea</vt:lpstr>
      <vt:lpstr>'2L'!Z_C52B46E3_F629_4DFA_829C_FFB772C5F657_.wvu.PrintArea</vt:lpstr>
      <vt:lpstr>'2M'!Z_C52B46E3_F629_4DFA_829C_FFB772C5F657_.wvu.PrintArea</vt:lpstr>
      <vt:lpstr>'4C'!Z_C52B46E3_F629_4DFA_829C_FFB772C5F657_.wvu.PrintArea</vt:lpstr>
      <vt:lpstr>'4H'!Z_C52B46E3_F629_4DFA_829C_FFB772C5F657_.wvu.PrintArea</vt:lpstr>
      <vt:lpstr>'4I'!Z_C52B46E3_F629_4DFA_829C_FFB772C5F657_.wvu.PrintArea</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Regulatory report - proforma tables</dc:title>
  <dc:subject/>
  <dc:creator>Jenny Ngai</dc:creator>
  <cp:keywords/>
  <dc:description/>
  <cp:lastModifiedBy>Sharon Martin</cp:lastModifiedBy>
  <cp:revision/>
  <dcterms:created xsi:type="dcterms:W3CDTF">2014-03-03T14:46:41Z</dcterms:created>
  <dcterms:modified xsi:type="dcterms:W3CDTF">2026-01-08T10:33:06Z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0x0101008462F27BDD2EBF488DD3C9D40F0C46F2</vt:lpwstr>
  </property>
  <property fmtid="{D5CDD505-2E9C-101B-9397-08002B2CF9AE}" pid="3" name="TaxKeyword">
    <vt:lpwstr/>
  </property>
  <property fmtid="{D5CDD505-2E9C-101B-9397-08002B2CF9AE}" pid="4" name="Water Companies">
    <vt:lpwstr/>
  </property>
  <property fmtid="{D5CDD505-2E9C-101B-9397-08002B2CF9AE}" pid="5" name="Document Type">
    <vt:lpwstr/>
  </property>
  <property fmtid="{D5CDD505-2E9C-101B-9397-08002B2CF9AE}" pid="6" name="Order">
    <vt:r8>100</vt:r8>
  </property>
  <property fmtid="{D5CDD505-2E9C-101B-9397-08002B2CF9AE}" pid="7" name="Meeting">
    <vt:lpwstr/>
  </property>
  <property fmtid="{D5CDD505-2E9C-101B-9397-08002B2CF9AE}" pid="8" name="Project Code">
    <vt:lpwstr>1896;#Company performance monitoring ＆ engagement|3cbb2248-aeb0-4f5e-8833-d72f52afb8f0</vt:lpwstr>
  </property>
  <property fmtid="{D5CDD505-2E9C-101B-9397-08002B2CF9AE}" pid="9" name="Stakeholder">
    <vt:lpwstr>25;#Water and wastewater companies (WaSCs)|1f450446-47d1-4fe9-8d64-c249a3be1897</vt:lpwstr>
  </property>
  <property fmtid="{D5CDD505-2E9C-101B-9397-08002B2CF9AE}" pid="10" name="Security Classification">
    <vt:lpwstr>21;#OFFICIAL|c2540f30-f875-494b-a43f-ebfb5017a6ad</vt:lpwstr>
  </property>
  <property fmtid="{D5CDD505-2E9C-101B-9397-08002B2CF9AE}" pid="11" name="Hierarchy">
    <vt:lpwstr/>
  </property>
  <property fmtid="{D5CDD505-2E9C-101B-9397-08002B2CF9AE}" pid="12" name="Collection">
    <vt:lpwstr/>
  </property>
  <property fmtid="{D5CDD505-2E9C-101B-9397-08002B2CF9AE}" pid="13" name="dlc_EmailBCC">
    <vt:lpwstr/>
  </property>
  <property fmtid="{D5CDD505-2E9C-101B-9397-08002B2CF9AE}" pid="14" name="Folder Audit History">
    <vt:lpwstr/>
  </property>
  <property fmtid="{D5CDD505-2E9C-101B-9397-08002B2CF9AE}" pid="15" name="xd_ProgID">
    <vt:lpwstr/>
  </property>
  <property fmtid="{D5CDD505-2E9C-101B-9397-08002B2CF9AE}" pid="16" name="dlc_EmailCC">
    <vt:lpwstr/>
  </property>
  <property fmtid="{D5CDD505-2E9C-101B-9397-08002B2CF9AE}" pid="17" name="dlc_EmailSubject">
    <vt:lpwstr/>
  </property>
  <property fmtid="{D5CDD505-2E9C-101B-9397-08002B2CF9AE}" pid="18" name="dlc_EmailTo">
    <vt:lpwstr/>
  </property>
  <property fmtid="{D5CDD505-2E9C-101B-9397-08002B2CF9AE}" pid="19" name="TemplateUrl">
    <vt:lpwstr/>
  </property>
  <property fmtid="{D5CDD505-2E9C-101B-9397-08002B2CF9AE}" pid="20" name="Folder Status">
    <vt:lpwstr/>
  </property>
  <property fmtid="{D5CDD505-2E9C-101B-9397-08002B2CF9AE}" pid="21" name="_CopySource">
    <vt:lpwstr>https://ofwat.sharepoint.com/sites/rms/pr-fng/fp-mad/Regulatory Accounting Guidelines Updates/External Correspondence/Proforma tables 2017-18 [post condoc draft].xlsx</vt:lpwstr>
  </property>
  <property fmtid="{D5CDD505-2E9C-101B-9397-08002B2CF9AE}" pid="22" name="Original Role Assignments">
    <vt:lpwstr/>
  </property>
  <property fmtid="{D5CDD505-2E9C-101B-9397-08002B2CF9AE}" pid="23" name="Inheritance Broken by Folder Closure">
    <vt:lpwstr/>
  </property>
  <property fmtid="{D5CDD505-2E9C-101B-9397-08002B2CF9AE}" pid="24" name="dlc_EmailFrom">
    <vt:lpwstr/>
  </property>
  <property fmtid="{D5CDD505-2E9C-101B-9397-08002B2CF9AE}" pid="25" name="AuthorIds_UIVersion_34">
    <vt:lpwstr>33</vt:lpwstr>
  </property>
  <property fmtid="{D5CDD505-2E9C-101B-9397-08002B2CF9AE}" pid="26" name="AuthorIds_UIVersion_36">
    <vt:lpwstr>29</vt:lpwstr>
  </property>
  <property fmtid="{D5CDD505-2E9C-101B-9397-08002B2CF9AE}" pid="27" name="AuthorIds_UIVersion_37">
    <vt:lpwstr>29</vt:lpwstr>
  </property>
  <property fmtid="{D5CDD505-2E9C-101B-9397-08002B2CF9AE}" pid="28" name="AuthorIds_UIVersion_38">
    <vt:lpwstr>29</vt:lpwstr>
  </property>
  <property fmtid="{D5CDD505-2E9C-101B-9397-08002B2CF9AE}" pid="29" name="AuthorIds_UIVersion_1">
    <vt:lpwstr>29</vt:lpwstr>
  </property>
  <property fmtid="{D5CDD505-2E9C-101B-9397-08002B2CF9AE}" pid="30" name="AuthorIds_UIVersion_3">
    <vt:lpwstr>29</vt:lpwstr>
  </property>
  <property fmtid="{D5CDD505-2E9C-101B-9397-08002B2CF9AE}" pid="31" name="AuthorIds_UIVersion_4">
    <vt:lpwstr>17</vt:lpwstr>
  </property>
  <property fmtid="{D5CDD505-2E9C-101B-9397-08002B2CF9AE}" pid="32" name="AuthorIds_UIVersion_5">
    <vt:lpwstr>17</vt:lpwstr>
  </property>
  <property fmtid="{D5CDD505-2E9C-101B-9397-08002B2CF9AE}" pid="33" name="AuthorIds_UIVersion_7">
    <vt:lpwstr>29</vt:lpwstr>
  </property>
  <property fmtid="{D5CDD505-2E9C-101B-9397-08002B2CF9AE}" pid="34" name="AuthorIds_UIVersion_8">
    <vt:lpwstr>17</vt:lpwstr>
  </property>
  <property fmtid="{D5CDD505-2E9C-101B-9397-08002B2CF9AE}" pid="35" name="AuthorIds_UIVersion_9">
    <vt:lpwstr>29</vt:lpwstr>
  </property>
  <property fmtid="{D5CDD505-2E9C-101B-9397-08002B2CF9AE}" pid="36" name="AuthorIds_UIVersion_10">
    <vt:lpwstr>29</vt:lpwstr>
  </property>
  <property fmtid="{D5CDD505-2E9C-101B-9397-08002B2CF9AE}" pid="37" name="AuthorIds_UIVersion_11">
    <vt:lpwstr>817</vt:lpwstr>
  </property>
  <property fmtid="{D5CDD505-2E9C-101B-9397-08002B2CF9AE}" pid="38" name="AuthorIds_UIVersion_13">
    <vt:lpwstr>817</vt:lpwstr>
  </property>
  <property fmtid="{D5CDD505-2E9C-101B-9397-08002B2CF9AE}" pid="39" name="AuthorIds_UIVersion_14">
    <vt:lpwstr>817</vt:lpwstr>
  </property>
  <property fmtid="{D5CDD505-2E9C-101B-9397-08002B2CF9AE}" pid="40" name="AuthorIds_UIVersion_15">
    <vt:lpwstr>817</vt:lpwstr>
  </property>
  <property fmtid="{D5CDD505-2E9C-101B-9397-08002B2CF9AE}" pid="41" name="AuthorIds_UIVersion_16">
    <vt:lpwstr>817</vt:lpwstr>
  </property>
  <property fmtid="{D5CDD505-2E9C-101B-9397-08002B2CF9AE}" pid="42" name="AuthorIds_UIVersion_18">
    <vt:lpwstr>750</vt:lpwstr>
  </property>
  <property fmtid="{D5CDD505-2E9C-101B-9397-08002B2CF9AE}" pid="43" name="AuthorIds_UIVersion_19">
    <vt:lpwstr>17</vt:lpwstr>
  </property>
  <property fmtid="{D5CDD505-2E9C-101B-9397-08002B2CF9AE}" pid="44" name="AuthorIds_UIVersion_20">
    <vt:lpwstr>817</vt:lpwstr>
  </property>
  <property fmtid="{D5CDD505-2E9C-101B-9397-08002B2CF9AE}" pid="45" name="AuthorIds_UIVersion_21">
    <vt:lpwstr>2350</vt:lpwstr>
  </property>
  <property fmtid="{D5CDD505-2E9C-101B-9397-08002B2CF9AE}" pid="46" name="SharedWithUsers">
    <vt:lpwstr>80;#Jennie Seymour;#750;#David Watson;#817;#Paul Martin;#17;#Anne Robson;#2351;#Ross Pearton;#79;#Kevin Ridout;#205;#David Roberts;#937;#Stanislav Petrov;#184;#Keith Mason</vt:lpwstr>
  </property>
  <property fmtid="{D5CDD505-2E9C-101B-9397-08002B2CF9AE}" pid="47" name="AuthorIds_UIVersion_22">
    <vt:lpwstr>135</vt:lpwstr>
  </property>
  <property fmtid="{D5CDD505-2E9C-101B-9397-08002B2CF9AE}" pid="48" name="AuthorIds_UIVersion_24">
    <vt:lpwstr>33</vt:lpwstr>
  </property>
  <property fmtid="{D5CDD505-2E9C-101B-9397-08002B2CF9AE}" pid="49" name="AuthorIds_UIVersion_29">
    <vt:lpwstr>33</vt:lpwstr>
  </property>
  <property fmtid="{D5CDD505-2E9C-101B-9397-08002B2CF9AE}" pid="50" name="AuthorIds_UIVersion_30">
    <vt:lpwstr>33</vt:lpwstr>
  </property>
  <property fmtid="{D5CDD505-2E9C-101B-9397-08002B2CF9AE}" pid="51" name="AuthorIds_UIVersion_32">
    <vt:lpwstr>33</vt:lpwstr>
  </property>
  <property fmtid="{D5CDD505-2E9C-101B-9397-08002B2CF9AE}" pid="52" name="AuthorIds_UIVersion_33">
    <vt:lpwstr>33</vt:lpwstr>
  </property>
  <property fmtid="{D5CDD505-2E9C-101B-9397-08002B2CF9AE}" pid="53" name="AuthorIds_UIVersion_35">
    <vt:lpwstr>33</vt:lpwstr>
  </property>
  <property fmtid="{D5CDD505-2E9C-101B-9397-08002B2CF9AE}" pid="54" name="Follow-up">
    <vt:bool>false</vt:bool>
  </property>
  <property fmtid="{D5CDD505-2E9C-101B-9397-08002B2CF9AE}" pid="55" name="Asset">
    <vt:lpwstr>false</vt:lpwstr>
  </property>
  <property fmtid="{D5CDD505-2E9C-101B-9397-08002B2CF9AE}" pid="56" name="Stakeholder_x0020_3">
    <vt:lpwstr/>
  </property>
  <property fmtid="{D5CDD505-2E9C-101B-9397-08002B2CF9AE}" pid="57" name="Stakeholder_x0020_4">
    <vt:lpwstr/>
  </property>
  <property fmtid="{D5CDD505-2E9C-101B-9397-08002B2CF9AE}" pid="58" name="Stakeholder_x0020_5">
    <vt:lpwstr/>
  </property>
  <property fmtid="{D5CDD505-2E9C-101B-9397-08002B2CF9AE}" pid="59" name="Stakeholder_x0020_2">
    <vt:lpwstr/>
  </property>
  <property fmtid="{D5CDD505-2E9C-101B-9397-08002B2CF9AE}" pid="60" name="Stakeholder 2">
    <vt:lpwstr>334;#Water only companies (WoCs)|91175171-5b11-464a-af37-f57338f7bff6</vt:lpwstr>
  </property>
  <property fmtid="{D5CDD505-2E9C-101B-9397-08002B2CF9AE}" pid="61" name="Stakeholder 3">
    <vt:lpwstr>211;#Bazalgette Tunnel (BTL)|c5c4f758-1760-477c-80c4-27175a6db736</vt:lpwstr>
  </property>
  <property fmtid="{D5CDD505-2E9C-101B-9397-08002B2CF9AE}" pid="62" name="Stakeholder 4">
    <vt:lpwstr>133;#New Appointees|c51cea83-1ff6-43b7-857c-df9dbc00f9a0</vt:lpwstr>
  </property>
  <property fmtid="{D5CDD505-2E9C-101B-9397-08002B2CF9AE}" pid="63" name="Stakeholder 5">
    <vt:lpwstr/>
  </property>
  <property fmtid="{D5CDD505-2E9C-101B-9397-08002B2CF9AE}" pid="64" name="approvedby">
    <vt:lpwstr>15;#Alastair Dann</vt:lpwstr>
  </property>
  <property fmtid="{D5CDD505-2E9C-101B-9397-08002B2CF9AE}" pid="65" name="Draft">
    <vt:bool>false</vt:bool>
  </property>
  <property fmtid="{D5CDD505-2E9C-101B-9397-08002B2CF9AE}" pid="66" name="Submittedon:">
    <vt:filetime>2021-04-14T12:56:14Z</vt:filetime>
  </property>
  <property fmtid="{D5CDD505-2E9C-101B-9397-08002B2CF9AE}" pid="67" name="Tables">
    <vt:lpwstr>all</vt:lpwstr>
  </property>
</Properties>
</file>